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00" yWindow="70" windowWidth="13380" windowHeight="5590"/>
  </bookViews>
  <sheets>
    <sheet name="Day 1" sheetId="1" r:id="rId1"/>
    <sheet name="Question" sheetId="2" r:id="rId2"/>
    <sheet name="Day 2" sheetId="3" r:id="rId3"/>
    <sheet name="Day 3" sheetId="4" r:id="rId4"/>
    <sheet name="Sumif" sheetId="5" r:id="rId5"/>
    <sheet name="All Functions" sheetId="6" r:id="rId6"/>
    <sheet name="Assignment" sheetId="7" r:id="rId7"/>
    <sheet name="charts" sheetId="8" r:id="rId8"/>
    <sheet name="DTfunctions" sheetId="9" r:id="rId9"/>
  </sheets>
  <definedNames>
    <definedName name="_xlnm._FilterDatabase" localSheetId="0" hidden="1">'Day 1'!$A$4:$F$22</definedName>
    <definedName name="_xlnm._FilterDatabase" localSheetId="2" hidden="1">'Day 2'!$A$1:$G$1</definedName>
  </definedNames>
  <calcPr calcId="144525"/>
</workbook>
</file>

<file path=xl/calcChain.xml><?xml version="1.0" encoding="utf-8"?>
<calcChain xmlns="http://schemas.openxmlformats.org/spreadsheetml/2006/main">
  <c r="B33" i="9" l="1"/>
  <c r="C15" i="9"/>
  <c r="C49" i="9" l="1"/>
  <c r="B57" i="9"/>
  <c r="E6" i="9" l="1"/>
  <c r="B38" i="9"/>
  <c r="B31" i="9"/>
  <c r="A27" i="9"/>
  <c r="C27" i="9" s="1"/>
  <c r="A24" i="9"/>
  <c r="C24" i="9" s="1"/>
  <c r="A22" i="9"/>
  <c r="C16" i="9"/>
  <c r="E2" i="9"/>
  <c r="V6" i="7"/>
  <c r="V7" i="7"/>
  <c r="V8" i="7"/>
  <c r="V9" i="7"/>
  <c r="V10" i="7"/>
  <c r="V11" i="7"/>
  <c r="V12" i="7"/>
  <c r="V13" i="7"/>
  <c r="V14" i="7"/>
  <c r="V5" i="7"/>
  <c r="K32" i="8"/>
  <c r="J32" i="8"/>
  <c r="K33" i="8"/>
  <c r="K34" i="8"/>
  <c r="K35" i="8"/>
  <c r="K36" i="8"/>
  <c r="K37" i="8"/>
  <c r="K38" i="8"/>
  <c r="K39" i="8"/>
  <c r="K40" i="8"/>
  <c r="K41" i="8"/>
  <c r="J39" i="8"/>
  <c r="J40" i="8"/>
  <c r="H33" i="8"/>
  <c r="J33" i="8" s="1"/>
  <c r="H34" i="8"/>
  <c r="J34" i="8" s="1"/>
  <c r="H35" i="8"/>
  <c r="J35" i="8" s="1"/>
  <c r="H36" i="8"/>
  <c r="J36" i="8" s="1"/>
  <c r="H37" i="8"/>
  <c r="J37" i="8" s="1"/>
  <c r="H38" i="8"/>
  <c r="J38" i="8" s="1"/>
  <c r="H39" i="8"/>
  <c r="H40" i="8"/>
  <c r="H41" i="8"/>
  <c r="J41" i="8" s="1"/>
  <c r="H32" i="8"/>
  <c r="I33" i="8"/>
  <c r="I34" i="8"/>
  <c r="I35" i="8"/>
  <c r="I36" i="8"/>
  <c r="I37" i="8"/>
  <c r="I38" i="8"/>
  <c r="I39" i="8"/>
  <c r="I40" i="8"/>
  <c r="I41" i="8"/>
  <c r="G41" i="8"/>
  <c r="G33" i="8"/>
  <c r="G34" i="8"/>
  <c r="G35" i="8"/>
  <c r="G36" i="8"/>
  <c r="G37" i="8"/>
  <c r="G38" i="8"/>
  <c r="G39" i="8"/>
  <c r="G40" i="8"/>
  <c r="G32" i="8"/>
  <c r="I32" i="8" s="1"/>
  <c r="F84" i="6"/>
  <c r="F83" i="6"/>
  <c r="F82" i="6"/>
  <c r="F81" i="6"/>
  <c r="C76" i="6"/>
  <c r="D24" i="9" l="1"/>
  <c r="E27" i="9"/>
  <c r="D27" i="9"/>
  <c r="E24" i="9"/>
  <c r="C75" i="6"/>
  <c r="E70" i="6"/>
  <c r="E69" i="6"/>
  <c r="D70" i="6"/>
  <c r="D69" i="6"/>
  <c r="E68" i="6"/>
  <c r="D68" i="6"/>
  <c r="C53" i="6"/>
  <c r="O6" i="7" l="1"/>
  <c r="U6" i="7" s="1"/>
  <c r="O7" i="7"/>
  <c r="U7" i="7" s="1"/>
  <c r="O8" i="7"/>
  <c r="U8" i="7" s="1"/>
  <c r="O9" i="7"/>
  <c r="U9" i="7" s="1"/>
  <c r="O10" i="7"/>
  <c r="U10" i="7" s="1"/>
  <c r="O11" i="7"/>
  <c r="U11" i="7" s="1"/>
  <c r="O12" i="7"/>
  <c r="U12" i="7" s="1"/>
  <c r="O13" i="7"/>
  <c r="U13" i="7" s="1"/>
  <c r="O14" i="7"/>
  <c r="U14" i="7" s="1"/>
  <c r="O5" i="7"/>
  <c r="U5" i="7" s="1"/>
  <c r="B37" i="5"/>
  <c r="B36" i="5"/>
  <c r="H13" i="5"/>
  <c r="S5" i="7"/>
  <c r="S6" i="7"/>
  <c r="S7" i="7"/>
  <c r="S8" i="7"/>
  <c r="S9" i="7"/>
  <c r="S10" i="7"/>
  <c r="S11" i="7"/>
  <c r="S12" i="7"/>
  <c r="S13" i="7"/>
  <c r="S14" i="7"/>
  <c r="G2" i="3"/>
  <c r="L6" i="7"/>
  <c r="L7" i="7"/>
  <c r="L8" i="7"/>
  <c r="L9" i="7"/>
  <c r="L10" i="7"/>
  <c r="L11" i="7"/>
  <c r="L12" i="7"/>
  <c r="L13" i="7"/>
  <c r="L14" i="7"/>
  <c r="M14" i="7" s="1"/>
  <c r="Q14" i="7" s="1"/>
  <c r="L5" i="7"/>
  <c r="M11" i="7" l="1"/>
  <c r="Q11" i="7" s="1"/>
  <c r="M10" i="7"/>
  <c r="Q10" i="7" s="1"/>
  <c r="M9" i="7"/>
  <c r="Q9" i="7" s="1"/>
  <c r="M6" i="7"/>
  <c r="Q6" i="7" s="1"/>
  <c r="M13" i="7"/>
  <c r="Q13" i="7" s="1"/>
  <c r="M12" i="7"/>
  <c r="Q12" i="7" s="1"/>
  <c r="M8" i="7"/>
  <c r="Q8" i="7" s="1"/>
  <c r="M5" i="7"/>
  <c r="Q5" i="7" s="1"/>
  <c r="M7" i="7"/>
  <c r="Q7" i="7" s="1"/>
  <c r="P14" i="7"/>
  <c r="B49" i="6"/>
  <c r="C33" i="6"/>
  <c r="C34" i="6"/>
  <c r="B28" i="6"/>
  <c r="B27" i="6"/>
  <c r="B23" i="6"/>
  <c r="B18" i="6"/>
  <c r="E13" i="6"/>
  <c r="E12" i="6"/>
  <c r="E11" i="6"/>
  <c r="B7" i="6"/>
  <c r="B6" i="6"/>
  <c r="H14" i="5"/>
  <c r="I7" i="5"/>
  <c r="I8" i="5"/>
  <c r="I6" i="5"/>
  <c r="K11" i="3"/>
  <c r="J11" i="3"/>
  <c r="I11" i="3"/>
  <c r="G22" i="3"/>
  <c r="G23" i="3"/>
  <c r="G24" i="3"/>
  <c r="G21" i="3"/>
  <c r="F22" i="3"/>
  <c r="F23" i="3"/>
  <c r="F24" i="3"/>
  <c r="F21" i="3"/>
  <c r="M3" i="4"/>
  <c r="M4" i="4"/>
  <c r="M5" i="4"/>
  <c r="M2" i="4"/>
  <c r="K3" i="4"/>
  <c r="K5" i="4"/>
  <c r="K4" i="4"/>
  <c r="L4" i="4"/>
  <c r="L3" i="4"/>
  <c r="L5" i="4"/>
  <c r="K2" i="4"/>
  <c r="L2" i="4" s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2" i="3"/>
  <c r="H2" i="3" s="1"/>
  <c r="G15" i="3"/>
  <c r="G14" i="3"/>
  <c r="G13" i="3"/>
  <c r="G12" i="3"/>
  <c r="G11" i="3"/>
  <c r="G10" i="3"/>
  <c r="G9" i="3"/>
  <c r="G8" i="3"/>
  <c r="G7" i="3"/>
  <c r="G6" i="3"/>
  <c r="G4" i="3"/>
  <c r="G5" i="3"/>
  <c r="G3" i="3"/>
  <c r="G16" i="3"/>
  <c r="P5" i="7" l="1"/>
  <c r="P6" i="7"/>
  <c r="P8" i="7"/>
  <c r="P9" i="7"/>
  <c r="P12" i="7"/>
  <c r="P10" i="7"/>
  <c r="P7" i="7"/>
  <c r="P13" i="7"/>
  <c r="P11" i="7"/>
</calcChain>
</file>

<file path=xl/sharedStrings.xml><?xml version="1.0" encoding="utf-8"?>
<sst xmlns="http://schemas.openxmlformats.org/spreadsheetml/2006/main" count="540" uniqueCount="338">
  <si>
    <t>Candidate no</t>
  </si>
  <si>
    <t>Regional center</t>
  </si>
  <si>
    <t>Interview Data</t>
  </si>
  <si>
    <t>positions</t>
  </si>
  <si>
    <t>notes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</si>
  <si>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</si>
  <si>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</si>
  <si>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</si>
  <si>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</si>
  <si>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</si>
  <si>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</si>
  <si>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</si>
  <si>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</si>
  <si>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</si>
  <si>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</si>
  <si>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</si>
  <si>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</si>
  <si>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ID150</t>
  </si>
  <si>
    <t>ID151</t>
  </si>
  <si>
    <t>ID152</t>
  </si>
  <si>
    <t>ID153</t>
  </si>
  <si>
    <t>ID154</t>
  </si>
  <si>
    <t>ID155</t>
  </si>
  <si>
    <t>ID156</t>
  </si>
  <si>
    <t>Wales</t>
  </si>
  <si>
    <t>North West</t>
  </si>
  <si>
    <t>East Midlands</t>
  </si>
  <si>
    <t>Scotland</t>
  </si>
  <si>
    <t>Northern Ireland</t>
  </si>
  <si>
    <t>Lakes</t>
  </si>
  <si>
    <t>West Mildands</t>
  </si>
  <si>
    <t>North East</t>
  </si>
  <si>
    <t>Head Chef</t>
  </si>
  <si>
    <t>Financial Director</t>
  </si>
  <si>
    <t>Acting musical director</t>
  </si>
  <si>
    <t>PA to the sales Director</t>
  </si>
  <si>
    <t>Electrical engineering</t>
  </si>
  <si>
    <t>accountant</t>
  </si>
  <si>
    <t>admin assistant</t>
  </si>
  <si>
    <t>pastery chef</t>
  </si>
  <si>
    <t>assistant to PA</t>
  </si>
  <si>
    <t>Position Starts 1/1/21</t>
  </si>
  <si>
    <t>6 months notice</t>
  </si>
  <si>
    <t>6 month contract</t>
  </si>
  <si>
    <t>Must be ACCAcertifird</t>
  </si>
  <si>
    <t>Fully qualifies and min 3 year experience</t>
  </si>
  <si>
    <t>clean licence and min 2 year experience</t>
  </si>
  <si>
    <t>1 month contract to start</t>
  </si>
  <si>
    <t>must have excellent Itskill</t>
  </si>
  <si>
    <t>Y</t>
  </si>
  <si>
    <t>N</t>
  </si>
  <si>
    <t>EU Accepted?</t>
  </si>
  <si>
    <t xml:space="preserve">               St. Andrews Institute of Technology and Management</t>
  </si>
  <si>
    <t>Create a sheet with following coloums</t>
  </si>
  <si>
    <t>1 S.no</t>
  </si>
  <si>
    <t>2.Name</t>
  </si>
  <si>
    <t>3.Father's Name</t>
  </si>
  <si>
    <t>4.Cource</t>
  </si>
  <si>
    <t>5.Marks</t>
  </si>
  <si>
    <t>6.Percentage</t>
  </si>
  <si>
    <t>Create 15 records</t>
  </si>
  <si>
    <t>put custom sort on name, father's name, course</t>
  </si>
  <si>
    <t>&gt;=50green</t>
  </si>
  <si>
    <t>&lt;50 red</t>
  </si>
  <si>
    <t>put if condition in status column for pass or fail</t>
  </si>
  <si>
    <t>put conditionaling formatting on marks</t>
  </si>
  <si>
    <t>S.No</t>
  </si>
  <si>
    <t>Name</t>
  </si>
  <si>
    <t>Father's Name</t>
  </si>
  <si>
    <t>Cource</t>
  </si>
  <si>
    <t>Marks</t>
  </si>
  <si>
    <t>Percentage</t>
  </si>
  <si>
    <t>Alan</t>
  </si>
  <si>
    <t>Bob</t>
  </si>
  <si>
    <t>Math</t>
  </si>
  <si>
    <t>Brian</t>
  </si>
  <si>
    <t>Science</t>
  </si>
  <si>
    <t>Charlie</t>
  </si>
  <si>
    <t>Dennis</t>
  </si>
  <si>
    <t>English</t>
  </si>
  <si>
    <t>David</t>
  </si>
  <si>
    <t>Charles</t>
  </si>
  <si>
    <t>Ethan</t>
  </si>
  <si>
    <t>Frank</t>
  </si>
  <si>
    <t>George</t>
  </si>
  <si>
    <t>Harry</t>
  </si>
  <si>
    <t>Ian</t>
  </si>
  <si>
    <t>John</t>
  </si>
  <si>
    <t>Kenneth</t>
  </si>
  <si>
    <t>Liam</t>
  </si>
  <si>
    <t>Mike</t>
  </si>
  <si>
    <t>Nolan</t>
  </si>
  <si>
    <t>Oliver</t>
  </si>
  <si>
    <t>Patrick</t>
  </si>
  <si>
    <t>Status</t>
  </si>
  <si>
    <t>Grades</t>
  </si>
  <si>
    <t>Tax</t>
  </si>
  <si>
    <t>Total</t>
  </si>
  <si>
    <t>Value</t>
  </si>
  <si>
    <t>Week 1</t>
  </si>
  <si>
    <t>Week 3</t>
  </si>
  <si>
    <t>Week 2</t>
  </si>
  <si>
    <t>Week 4</t>
  </si>
  <si>
    <t>Week 5</t>
  </si>
  <si>
    <t>Week 6</t>
  </si>
  <si>
    <t>Week 7</t>
  </si>
  <si>
    <t>Week 8</t>
  </si>
  <si>
    <t>Income</t>
  </si>
  <si>
    <t>Expense 1</t>
  </si>
  <si>
    <t>Expense 2</t>
  </si>
  <si>
    <t>Expense 3</t>
  </si>
  <si>
    <t>Bonus</t>
  </si>
  <si>
    <t>average</t>
  </si>
  <si>
    <t>Column1</t>
  </si>
  <si>
    <t>min</t>
  </si>
  <si>
    <t>Column2</t>
  </si>
  <si>
    <t>max</t>
  </si>
  <si>
    <t>Column3</t>
  </si>
  <si>
    <t>SALESPERSON</t>
  </si>
  <si>
    <t>CITY</t>
  </si>
  <si>
    <t>TOTAL SALE</t>
  </si>
  <si>
    <t>Lalit</t>
  </si>
  <si>
    <t>Sumit</t>
  </si>
  <si>
    <t>Mahesh</t>
  </si>
  <si>
    <t>Rohit</t>
  </si>
  <si>
    <t>Sanjay</t>
  </si>
  <si>
    <t>Nitin</t>
  </si>
  <si>
    <t>Rakesh</t>
  </si>
  <si>
    <t>Kavita</t>
  </si>
  <si>
    <t>jai</t>
  </si>
  <si>
    <t>Harsh</t>
  </si>
  <si>
    <t>Delhi</t>
  </si>
  <si>
    <t>gurgaon</t>
  </si>
  <si>
    <t>delhi</t>
  </si>
  <si>
    <t>noida</t>
  </si>
  <si>
    <t>Sales</t>
  </si>
  <si>
    <t>Noida</t>
  </si>
  <si>
    <t>Gurgaon</t>
  </si>
  <si>
    <t>,=sumif(range,criteria,sum range)</t>
  </si>
  <si>
    <t>,=sumif(c2:c11,"delhi",d2:d11)</t>
  </si>
  <si>
    <t>,=sumif(c2:c11,f2,d2:d11)</t>
  </si>
  <si>
    <t>,will not work as relative because then it will take less row(c3and d3)</t>
  </si>
  <si>
    <t>calculate sum of those values which are greater than 60000</t>
  </si>
  <si>
    <t>,sumif(d2:d11,"&gt;=60000")</t>
  </si>
  <si>
    <t>,=sumifs(sum_range,criteria_range1,criteria1,criteria_range2,criteria,criteria_range3,criteria_range1,criteria3</t>
  </si>
  <si>
    <t>REGION</t>
  </si>
  <si>
    <t>Year of service</t>
  </si>
  <si>
    <t>East</t>
  </si>
  <si>
    <t>West</t>
  </si>
  <si>
    <t>North</t>
  </si>
  <si>
    <t>South</t>
  </si>
  <si>
    <t>Kolkata</t>
  </si>
  <si>
    <t>Jaipur</t>
  </si>
  <si>
    <t>patna</t>
  </si>
  <si>
    <t>chennai</t>
  </si>
  <si>
    <t>Varanasi</t>
  </si>
  <si>
    <t>kerela</t>
  </si>
  <si>
    <t>calculate total sales where region was north and city = delhi and YOS&gt;5</t>
  </si>
  <si>
    <t>&gt;5</t>
  </si>
  <si>
    <t>.=sumifs(sumrange(f21:f30),criteria1(c21:c30),"North",criteria2,(e21:e30),"delhi",criteria3(d21:d30),"&gt;5")</t>
  </si>
  <si>
    <t>He is going to noida for work but lives in delhi</t>
  </si>
  <si>
    <t>.=replace(b3,16,5,"gurgaon")</t>
  </si>
  <si>
    <t>b4*</t>
  </si>
  <si>
    <t>he is going to delhi for shopping, then he is visiting noida</t>
  </si>
  <si>
    <t>change: is</t>
  </si>
  <si>
    <t xml:space="preserve">ans: </t>
  </si>
  <si>
    <t>.=right(text,char_num)</t>
  </si>
  <si>
    <t>sun rises from the east</t>
  </si>
  <si>
    <t>.=left(text,char_num)</t>
  </si>
  <si>
    <t>.=rept("-",20)   repeat _ 20 times</t>
  </si>
  <si>
    <t>text function</t>
  </si>
  <si>
    <t xml:space="preserve">lets you change the way a number appears </t>
  </si>
  <si>
    <t>.=text(value,format code)</t>
  </si>
  <si>
    <t>textjoin functions</t>
  </si>
  <si>
    <t>textjoin(delimeter,ignore empty,text1,text2,text3)</t>
  </si>
  <si>
    <t>list of citites</t>
  </si>
  <si>
    <t>kolkata</t>
  </si>
  <si>
    <t>mumbai</t>
  </si>
  <si>
    <t>TRIM FUNCTION = remove spaces from text</t>
  </si>
  <si>
    <t xml:space="preserve">        hello         </t>
  </si>
  <si>
    <t>.=trim(text)</t>
  </si>
  <si>
    <t>.=TRIM(B48)</t>
  </si>
  <si>
    <t>.=TEXTJOIN(",",FALSE,B39:B44)</t>
  </si>
  <si>
    <t>.=TEXTJOIN(" ",FALSE,B39:B44)</t>
  </si>
  <si>
    <t>.=TEXTJOIN("-",FALSE,B39:B44)</t>
  </si>
  <si>
    <t>delhi,kolkata,mumbai,,gurgaon,noida)</t>
  </si>
  <si>
    <t>delhi kolkata mumbai gurgoan noida</t>
  </si>
  <si>
    <t>delhi-kolkata-mumbai-gurgoan-noida</t>
  </si>
  <si>
    <t>S.NO</t>
  </si>
  <si>
    <t>Student Name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</si>
  <si>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</si>
  <si>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</si>
  <si>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</si>
  <si>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</si>
  <si>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</si>
  <si>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</si>
  <si>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</si>
  <si>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</si>
  <si>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Ramesh</t>
  </si>
  <si>
    <t>Sanjana</t>
  </si>
  <si>
    <t>Kawal</t>
  </si>
  <si>
    <t>Manish</t>
  </si>
  <si>
    <t>Geeta</t>
  </si>
  <si>
    <t>Mahima</t>
  </si>
  <si>
    <t>Radhika</t>
  </si>
  <si>
    <t>Jai</t>
  </si>
  <si>
    <t>Transport</t>
  </si>
  <si>
    <t>Transport fee</t>
  </si>
  <si>
    <t>Category</t>
  </si>
  <si>
    <t>Discount</t>
  </si>
  <si>
    <t>Total Fees</t>
  </si>
  <si>
    <t>BCA</t>
  </si>
  <si>
    <t>MCA</t>
  </si>
  <si>
    <t>B.Tech</t>
  </si>
  <si>
    <t>M.Tech</t>
  </si>
  <si>
    <t>Course</t>
  </si>
  <si>
    <t>Scholarship</t>
  </si>
  <si>
    <t>Courses</t>
  </si>
  <si>
    <t>Fees(per sem)</t>
  </si>
  <si>
    <t>Scolarship</t>
  </si>
  <si>
    <t>Marks &gt;</t>
  </si>
  <si>
    <t>Marks :</t>
  </si>
  <si>
    <t>SC</t>
  </si>
  <si>
    <t>ST</t>
  </si>
  <si>
    <t>OBC</t>
  </si>
  <si>
    <t>GENERAL</t>
  </si>
  <si>
    <t>Fees</t>
  </si>
  <si>
    <t>ASSIGNMENT = 1</t>
  </si>
  <si>
    <t>UNICODE</t>
  </si>
  <si>
    <t xml:space="preserve"> universal code</t>
  </si>
  <si>
    <t>it is a encoding mechanism which is used to identify all the letters of all the languages,numbers,symbols,special characters in the world.</t>
  </si>
  <si>
    <t>world. It contains around 65534 characters. Each unique number is used to identify one particular character</t>
  </si>
  <si>
    <t>f</t>
  </si>
  <si>
    <t>A</t>
  </si>
  <si>
    <t>%</t>
  </si>
  <si>
    <t>@</t>
  </si>
  <si>
    <t>*</t>
  </si>
  <si>
    <t>UNICHAR()</t>
  </si>
  <si>
    <t>Sentence</t>
  </si>
  <si>
    <t>UPPER()</t>
  </si>
  <si>
    <t>LOWER()</t>
  </si>
  <si>
    <t>HeLLo</t>
  </si>
  <si>
    <t>india</t>
  </si>
  <si>
    <t>YeLloW</t>
  </si>
  <si>
    <t>VALUE function</t>
  </si>
  <si>
    <t>will change that value In numeric form</t>
  </si>
  <si>
    <t>Value()</t>
  </si>
  <si>
    <t>concatenate function     used to join two or more strings</t>
  </si>
  <si>
    <t>or values</t>
  </si>
  <si>
    <t>concatenate()</t>
  </si>
  <si>
    <t>First name</t>
  </si>
  <si>
    <t>middle name</t>
  </si>
  <si>
    <t>last name</t>
  </si>
  <si>
    <t>Kumar</t>
  </si>
  <si>
    <t>Gupta</t>
  </si>
  <si>
    <t xml:space="preserve">Sumit </t>
  </si>
  <si>
    <t>Sharma</t>
  </si>
  <si>
    <t>Result</t>
  </si>
  <si>
    <t>Aman</t>
  </si>
  <si>
    <t>for space In between</t>
  </si>
  <si>
    <t>for taking one column again again</t>
  </si>
  <si>
    <t>for adding welcome before name</t>
  </si>
  <si>
    <t>GRAPHS</t>
  </si>
  <si>
    <t>Maths</t>
  </si>
  <si>
    <t>History</t>
  </si>
  <si>
    <t>No of students</t>
  </si>
  <si>
    <t>centeral Angle</t>
  </si>
  <si>
    <t>Flovour of Ice Cream</t>
  </si>
  <si>
    <t>Frequency</t>
  </si>
  <si>
    <t>Vanilla</t>
  </si>
  <si>
    <t>Srawberry</t>
  </si>
  <si>
    <t>Chocolate</t>
  </si>
  <si>
    <t>Mint Chocolate</t>
  </si>
  <si>
    <t>Others</t>
  </si>
  <si>
    <t>Fees after scholarship</t>
  </si>
  <si>
    <t>favoured colours</t>
  </si>
  <si>
    <t>no of students</t>
  </si>
  <si>
    <t>Red</t>
  </si>
  <si>
    <t>Green</t>
  </si>
  <si>
    <t>Blue</t>
  </si>
  <si>
    <t>Yellow</t>
  </si>
  <si>
    <t>Orange</t>
  </si>
  <si>
    <t xml:space="preserve">Day </t>
  </si>
  <si>
    <t>Month</t>
  </si>
  <si>
    <t>Year</t>
  </si>
  <si>
    <t>Hrs</t>
  </si>
  <si>
    <t>sec</t>
  </si>
  <si>
    <t>datevalue functin</t>
  </si>
  <si>
    <t>23-02-2024</t>
  </si>
  <si>
    <t>dates from 1900</t>
  </si>
  <si>
    <t>(calculating)</t>
  </si>
  <si>
    <t xml:space="preserve"> paste value option</t>
  </si>
  <si>
    <t>.now()</t>
  </si>
  <si>
    <t>.today()</t>
  </si>
  <si>
    <t>??</t>
  </si>
  <si>
    <t>.hour()</t>
  </si>
  <si>
    <t>.minute()</t>
  </si>
  <si>
    <t>.second()</t>
  </si>
  <si>
    <t>after clear formatting</t>
  </si>
  <si>
    <t>of now function</t>
  </si>
  <si>
    <t>hr</t>
  </si>
  <si>
    <t>date</t>
  </si>
  <si>
    <t>day</t>
  </si>
  <si>
    <t>month</t>
  </si>
  <si>
    <t>year</t>
  </si>
  <si>
    <t>days function</t>
  </si>
  <si>
    <t>today</t>
  </si>
  <si>
    <t>random date</t>
  </si>
  <si>
    <t>days360 function</t>
  </si>
  <si>
    <t>acc to leap year</t>
  </si>
  <si>
    <t>counting every month as 30 days</t>
  </si>
  <si>
    <t>version 2010</t>
  </si>
  <si>
    <t>FINANCE FUNCTIONS</t>
  </si>
  <si>
    <t>1. Future value function</t>
  </si>
  <si>
    <t xml:space="preserve"> rate</t>
  </si>
  <si>
    <t>nper</t>
  </si>
  <si>
    <t>pv</t>
  </si>
  <si>
    <t>pmt</t>
  </si>
  <si>
    <t>type</t>
  </si>
  <si>
    <t>no of parents</t>
  </si>
  <si>
    <t>interest rate</t>
  </si>
  <si>
    <t>payment peroid</t>
  </si>
  <si>
    <t>in end or in beginni g</t>
  </si>
  <si>
    <t>q assume a 1000 rs  investment is held for five years in a saving a account with 10% simple interst and pain annaly. In this case the fv of the 1000 initial investment should be ?</t>
  </si>
  <si>
    <t>rate</t>
  </si>
  <si>
    <t>fv=I*(1+r)T</t>
  </si>
  <si>
    <t>Grade2</t>
  </si>
  <si>
    <t>Replace function   Replace()</t>
  </si>
  <si>
    <t>Substitute function   Substitute()</t>
  </si>
  <si>
    <t>change: is only 1 time</t>
  </si>
  <si>
    <t>change: is on the 2nd occurrence</t>
  </si>
  <si>
    <t xml:space="preserve"> Right function    return the rightmost text  Right()</t>
  </si>
  <si>
    <t>left function    Returns the leftmost text   Left()</t>
  </si>
  <si>
    <t>Rept function   to repeat the given text a number if time</t>
  </si>
  <si>
    <t># unicode function does not work in 2010 excel version</t>
  </si>
  <si>
    <t>Upper and Lower function()</t>
  </si>
  <si>
    <t>.unicode(B54)</t>
  </si>
  <si>
    <t>.day(B31,B32)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</si>
</sst>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₹&quot;\ #,##0.00;[Red]&quot;₹&quot;\ \-#,##0.00"/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rgb="FFFF800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12" applyNumberFormat="0" applyFill="0" applyAlignment="0" applyProtection="0"/>
  </cellStyleXfs>
  <cellXfs count="6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0" xfId="1" applyFont="1"/>
    <xf numFmtId="0" fontId="0" fillId="0" borderId="4" xfId="0" applyBorder="1"/>
    <xf numFmtId="0" fontId="0" fillId="0" borderId="1" xfId="0" applyFill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9" fontId="0" fillId="2" borderId="0" xfId="1" applyFont="1" applyFill="1"/>
    <xf numFmtId="0" fontId="0" fillId="2" borderId="0" xfId="0" applyFill="1"/>
    <xf numFmtId="0" fontId="0" fillId="0" borderId="0" xfId="0"/>
    <xf numFmtId="0" fontId="0" fillId="5" borderId="0" xfId="0" applyFill="1"/>
    <xf numFmtId="9" fontId="0" fillId="2" borderId="0" xfId="0" applyNumberForma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1" applyNumberFormat="1" applyFont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1" fontId="0" fillId="0" borderId="7" xfId="2" applyNumberFormat="1" applyFont="1" applyBorder="1"/>
    <xf numFmtId="1" fontId="0" fillId="0" borderId="5" xfId="0" applyNumberFormat="1" applyBorder="1"/>
    <xf numFmtId="1" fontId="0" fillId="0" borderId="1" xfId="0" applyNumberFormat="1" applyBorder="1"/>
    <xf numFmtId="1" fontId="0" fillId="0" borderId="6" xfId="0" applyNumberFormat="1" applyBorder="1"/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2" xfId="3"/>
    <xf numFmtId="0" fontId="4" fillId="0" borderId="0" xfId="0" applyFont="1"/>
    <xf numFmtId="0" fontId="4" fillId="2" borderId="0" xfId="0" applyFont="1" applyFill="1"/>
    <xf numFmtId="0" fontId="5" fillId="5" borderId="0" xfId="0" applyFont="1" applyFill="1"/>
    <xf numFmtId="0" fontId="4" fillId="6" borderId="0" xfId="0" applyFont="1" applyFill="1"/>
    <xf numFmtId="0" fontId="2" fillId="7" borderId="0" xfId="0" applyFont="1" applyFill="1"/>
    <xf numFmtId="0" fontId="0" fillId="7" borderId="0" xfId="0" applyFill="1"/>
    <xf numFmtId="14" fontId="0" fillId="7" borderId="0" xfId="0" applyNumberFormat="1" applyFill="1"/>
    <xf numFmtId="49" fontId="0" fillId="7" borderId="0" xfId="0" applyNumberFormat="1" applyFill="1"/>
    <xf numFmtId="18" fontId="0" fillId="7" borderId="0" xfId="0" applyNumberFormat="1" applyFill="1"/>
    <xf numFmtId="49" fontId="0" fillId="7" borderId="0" xfId="0" quotePrefix="1" applyNumberFormat="1" applyFill="1"/>
    <xf numFmtId="22" fontId="0" fillId="7" borderId="0" xfId="0" applyNumberFormat="1" applyFill="1"/>
    <xf numFmtId="0" fontId="0" fillId="7" borderId="0" xfId="0" applyNumberFormat="1" applyFill="1"/>
    <xf numFmtId="9" fontId="0" fillId="7" borderId="0" xfId="0" applyNumberFormat="1" applyFill="1"/>
    <xf numFmtId="8" fontId="0" fillId="7" borderId="0" xfId="0" applyNumberFormat="1" applyFill="1"/>
    <xf numFmtId="0" fontId="6" fillId="2" borderId="0" xfId="0" applyFont="1" applyFill="1"/>
    <xf numFmtId="0" fontId="0" fillId="8" borderId="0" xfId="0" applyFill="1" applyAlignment="1">
      <alignment vertical="center"/>
    </xf>
    <xf numFmtId="0" fontId="0" fillId="8" borderId="2" xfId="0" applyFill="1" applyBorder="1" applyAlignment="1">
      <alignment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9" borderId="1" xfId="0" applyFill="1" applyBorder="1"/>
  </cellXfs>
  <cellStyles count="4">
    <cellStyle name="Comma" xfId="2" builtinId="3"/>
    <cellStyle name="Linked Cell" xfId="3" builtinId="24"/>
    <cellStyle name="Normal" xfId="0" builtinId="0"/>
    <cellStyle name="Percent" xfId="1" builtinId="5"/>
  </cellStyles>
  <dxfs count="7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charts!$C$2</c:f>
              <c:strCache>
                <c:ptCount val="1"/>
                <c:pt idx="0">
                  <c:v>Test 1</c:v>
                </c:pt>
              </c:strCache>
            </c:strRef>
          </c:tx>
          <c:invertIfNegative val="0"/>
          <c:cat>
            <c:strRef>
              <c:f>charts!$B$3:$B$12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Manish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charts!$C$3:$C$12</c:f>
              <c:numCache>
                <c:formatCode>General</c:formatCode>
                <c:ptCount val="10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533888"/>
        <c:axId val="222535680"/>
      </c:barChart>
      <c:catAx>
        <c:axId val="22253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2535680"/>
        <c:crosses val="autoZero"/>
        <c:auto val="1"/>
        <c:lblAlgn val="ctr"/>
        <c:lblOffset val="100"/>
        <c:noMultiLvlLbl val="0"/>
      </c:catAx>
      <c:valAx>
        <c:axId val="22253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53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solidFill>
        <a:schemeClr val="tx1"/>
      </a:solidFill>
    </a:ln>
    <a:effectLst>
      <a:outerShdw blurRad="469900" dist="50800" sx="109000" sy="109000" algn="ctr" rotWithShape="0">
        <a:srgbClr val="000000">
          <a:alpha val="64000"/>
        </a:srgbClr>
      </a:outerShdw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charts!$C$2</c:f>
              <c:strCache>
                <c:ptCount val="1"/>
                <c:pt idx="0">
                  <c:v>Test 1</c:v>
                </c:pt>
              </c:strCache>
            </c:strRef>
          </c:tx>
          <c:explosion val="25"/>
          <c:cat>
            <c:strRef>
              <c:f>charts!$B$3:$B$12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Manish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charts!$C$3:$C$12</c:f>
              <c:numCache>
                <c:formatCode>General</c:formatCode>
                <c:ptCount val="10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tx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charts!$K$31</c:f>
              <c:strCache>
                <c:ptCount val="1"/>
                <c:pt idx="0">
                  <c:v>centeral Angle</c:v>
                </c:pt>
              </c:strCache>
            </c:strRef>
          </c:tx>
          <c:dLbls>
            <c:txPr>
              <a:bodyPr/>
              <a:lstStyle/>
              <a:p>
                <a:pPr>
                  <a:defRPr>
                    <a:ln>
                      <a:solidFill>
                        <a:schemeClr val="bg2">
                          <a:lumMod val="90000"/>
                        </a:schemeClr>
                      </a:solidFill>
                    </a:ln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charts!$B$32:$B$41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Manish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charts!$K$32:$K$41</c:f>
              <c:numCache>
                <c:formatCode>General</c:formatCode>
                <c:ptCount val="10"/>
                <c:pt idx="0">
                  <c:v>333.9</c:v>
                </c:pt>
                <c:pt idx="1">
                  <c:v>262.8</c:v>
                </c:pt>
                <c:pt idx="2">
                  <c:v>231.29999999999998</c:v>
                </c:pt>
                <c:pt idx="3">
                  <c:v>316.80000000000007</c:v>
                </c:pt>
                <c:pt idx="4">
                  <c:v>196.20000000000002</c:v>
                </c:pt>
                <c:pt idx="5">
                  <c:v>198.9</c:v>
                </c:pt>
                <c:pt idx="6">
                  <c:v>285.3</c:v>
                </c:pt>
                <c:pt idx="7">
                  <c:v>326.7</c:v>
                </c:pt>
                <c:pt idx="8">
                  <c:v>306</c:v>
                </c:pt>
                <c:pt idx="9">
                  <c:v>233.1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</a:t>
            </a:r>
          </a:p>
        </c:rich>
      </c:tx>
      <c:layout/>
      <c:overlay val="0"/>
      <c:spPr>
        <a:noFill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charts!$B$62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scene3d>
              <a:camera prst="orthographicFront"/>
              <a:lightRig rig="soft" dir="t"/>
            </a:scene3d>
            <a:sp3d prstMaterial="metal">
              <a:bevelT w="165100" prst="coolSlant"/>
            </a:sp3d>
          </c:spPr>
          <c:invertIfNegative val="0"/>
          <c:cat>
            <c:strRef>
              <c:f>charts!$A$63:$A$67</c:f>
              <c:strCache>
                <c:ptCount val="5"/>
                <c:pt idx="0">
                  <c:v>Vanilla</c:v>
                </c:pt>
                <c:pt idx="1">
                  <c:v>Srawberry</c:v>
                </c:pt>
                <c:pt idx="2">
                  <c:v>Chocolate</c:v>
                </c:pt>
                <c:pt idx="3">
                  <c:v>Mint Chocolate</c:v>
                </c:pt>
                <c:pt idx="4">
                  <c:v>Others</c:v>
                </c:pt>
              </c:strCache>
            </c:strRef>
          </c:cat>
          <c:val>
            <c:numRef>
              <c:f>charts!$B$63:$B$67</c:f>
              <c:numCache>
                <c:formatCode>General</c:formatCode>
                <c:ptCount val="5"/>
                <c:pt idx="0">
                  <c:v>16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20832"/>
        <c:axId val="248122368"/>
      </c:barChart>
      <c:catAx>
        <c:axId val="248120832"/>
        <c:scaling>
          <c:orientation val="minMax"/>
        </c:scaling>
        <c:delete val="0"/>
        <c:axPos val="l"/>
        <c:majorTickMark val="out"/>
        <c:minorTickMark val="none"/>
        <c:tickLblPos val="nextTo"/>
        <c:crossAx val="248122368"/>
        <c:crosses val="autoZero"/>
        <c:auto val="1"/>
        <c:lblAlgn val="ctr"/>
        <c:lblOffset val="100"/>
        <c:noMultiLvlLbl val="0"/>
      </c:catAx>
      <c:valAx>
        <c:axId val="2481223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4812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tx1"/>
    </a:solidFill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 of students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charts!$A$77</c:f>
              <c:strCache>
                <c:ptCount val="1"/>
                <c:pt idx="0">
                  <c:v>no of students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B/>
            </a:sp3d>
          </c:spPr>
          <c:invertIfNegative val="0"/>
          <c:cat>
            <c:strRef>
              <c:f>charts!$B$76:$F$76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Orange</c:v>
                </c:pt>
              </c:strCache>
            </c:strRef>
          </c:cat>
          <c:val>
            <c:numRef>
              <c:f>charts!$B$77:$F$77</c:f>
              <c:numCache>
                <c:formatCode>General</c:formatCode>
                <c:ptCount val="5"/>
                <c:pt idx="0">
                  <c:v>45</c:v>
                </c:pt>
                <c:pt idx="1">
                  <c:v>17</c:v>
                </c:pt>
                <c:pt idx="2">
                  <c:v>50</c:v>
                </c:pt>
                <c:pt idx="3">
                  <c:v>48</c:v>
                </c:pt>
                <c:pt idx="4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30"/>
        <c:axId val="248145024"/>
        <c:axId val="248146560"/>
      </c:barChart>
      <c:catAx>
        <c:axId val="2481450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525" cap="flat" cmpd="dbl">
            <a:prstDash val="dash"/>
          </a:ln>
        </c:spPr>
        <c:crossAx val="248146560"/>
        <c:crosses val="autoZero"/>
        <c:auto val="1"/>
        <c:lblAlgn val="ctr"/>
        <c:lblOffset val="100"/>
        <c:noMultiLvlLbl val="0"/>
      </c:catAx>
      <c:valAx>
        <c:axId val="2481465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48145024"/>
        <c:crosses val="autoZero"/>
        <c:crossBetween val="between"/>
      </c:valAx>
      <c:spPr>
        <a:effectLst>
          <a:glow rad="63500">
            <a:schemeClr val="accent4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>
          <a:bevelB/>
        </a:sp3d>
      </c:spPr>
    </c:plotArea>
    <c:legend>
      <c:legendPos val="r"/>
      <c:layout/>
      <c:overlay val="0"/>
      <c:spPr>
        <a:ln>
          <a:solidFill>
            <a:schemeClr val="accent1">
              <a:lumMod val="60000"/>
              <a:lumOff val="4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13</xdr:row>
      <xdr:rowOff>136525</xdr:rowOff>
    </xdr:from>
    <xdr:to>
      <xdr:col>16</xdr:col>
      <xdr:colOff>485775</xdr:colOff>
      <xdr:row>28</xdr:row>
      <xdr:rowOff>117475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523875</xdr:colOff>
      <xdr:row>13</xdr:row>
      <xdr:rowOff>117475</xdr:rowOff>
    </xdr:from>
    <xdr:to>
      <xdr:col>8</xdr:col>
      <xdr:colOff>219075</xdr:colOff>
      <xdr:row>28</xdr:row>
      <xdr:rowOff>98425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314324</xdr:colOff>
      <xdr:row>43</xdr:row>
      <xdr:rowOff>9524</xdr:rowOff>
    </xdr:from>
    <xdr:to>
      <xdr:col>9</xdr:col>
      <xdr:colOff>139699</xdr:colOff>
      <xdr:row>58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466725</xdr:colOff>
      <xdr:row>59</xdr:row>
      <xdr:rowOff>165099</xdr:rowOff>
    </xdr:from>
    <xdr:to>
      <xdr:col>9</xdr:col>
      <xdr:colOff>88900</xdr:colOff>
      <xdr:row>72</xdr:row>
      <xdr:rowOff>92074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15875</xdr:colOff>
      <xdr:row>74</xdr:row>
      <xdr:rowOff>15875</xdr:rowOff>
    </xdr:from>
    <xdr:to>
      <xdr:col>13</xdr:col>
      <xdr:colOff>12700</xdr:colOff>
      <xdr:row>83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16" totalsRowShown="0" headerRowDxfId="73" tableBorderDxfId="72">
  <autoFilter ref="A1:K16"/>
  <tableColumns count="11">
    <tableColumn id="1" name="S.No" dataDxfId="71"/>
    <tableColumn id="2" name="Name" dataDxfId="70"/>
    <tableColumn id="3" name="Father's Name" dataDxfId="69"/>
    <tableColumn id="4" name="Cource" dataDxfId="68"/>
    <tableColumn id="5" name="Marks" dataDxfId="67"/>
    <tableColumn id="6" name="Percentage" dataDxfId="66" dataCellStyle="Percent">
      <calculatedColumnFormula>E2/100*100%</calculatedColumnFormula>
    </tableColumn>
    <tableColumn id="7" name="Status" dataDxfId="65">
      <calculatedColumnFormula>IF(E2&gt;=50,"pass","fail")</calculatedColumnFormula>
    </tableColumn>
    <tableColumn id="8" name="Grades" dataDxfId="64">
      <calculatedColumnFormula>IF(Table1[[#This Row],[Percentage]]&gt;=90%, "A Grade", IF(Table1[[#This Row],[Percentage]]&gt;=80%,"B Grade", IF(Table1[[#This Row],[Percentage]]&gt;=70%,"C Grade",IF(Table1[[#This Row],[Percentage]]&gt;=60%,"D Grade", IF(Table1[[#This Row],[Percentage]]&gt;=50%,"E Grade","F Grade")))))</calculatedColumnFormula>
    </tableColumn>
    <tableColumn id="9" name="Column1" dataDxfId="63"/>
    <tableColumn id="10" name="Column2" dataDxfId="62"/>
    <tableColumn id="11" name="Column3" dataDxfId="61"/>
  </tableColumns>
  <tableStyleInfo name="TableStyleMedium12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A2:J12" totalsRowShown="0" dataDxfId="0">
  <tableColumns count="10">
    <tableColumn id="1" name="S.NO" dataDxfId="9"/>
    <tableColumn id="2" name="Student Name"/>
    <tableColumn id="3" name="Test 1" dataDxfId="8"/>
    <tableColumn id="4" name="Test 2" dataDxfId="7"/>
    <tableColumn id="5" name="Test 3" dataDxfId="6"/>
    <tableColumn id="6" name="Test 4" dataDxfId="5"/>
    <tableColumn id="7" name="Test 5" dataDxfId="4"/>
    <tableColumn id="8" name="Test 6" dataDxfId="3"/>
    <tableColumn id="9" name="Test 7" dataDxfId="2"/>
    <tableColumn id="10" name="Test 8" dataDxfId="1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20:H24" totalsRowShown="0">
  <tableColumns count="4">
    <tableColumn id="1" name="Marks"/>
    <tableColumn id="2" name="Grades" dataDxfId="35" dataCellStyle="Percent">
      <calculatedColumnFormula>IF(AND(E21&gt;=250,E21&lt;=500),"A Grade","B Grade")</calculatedColumnFormula>
    </tableColumn>
    <tableColumn id="3" name="Grade2">
      <calculatedColumnFormula>IF(AND(E21&gt;=250,E21&lt;=500),"A Grade",IF(AND(E21&gt;=0,E21&lt;250),"B Grade","Invalid Value"))</calculatedColumnFormula>
    </tableColumn>
    <tableColumn id="4" name="Column1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M7" totalsRowShown="0" dataCellStyle="Linked Cell">
  <tableColumns count="13">
    <tableColumn id="1" name="S.No" dataCellStyle="Linked Cell"/>
    <tableColumn id="2" name="Value" dataCellStyle="Linked Cell"/>
    <tableColumn id="3" name="Week 1" dataCellStyle="Linked Cell"/>
    <tableColumn id="4" name="Week 2" dataCellStyle="Linked Cell"/>
    <tableColumn id="5" name="Week 3" dataCellStyle="Linked Cell"/>
    <tableColumn id="6" name="Week 4" dataCellStyle="Linked Cell"/>
    <tableColumn id="7" name="Week 5" dataCellStyle="Linked Cell"/>
    <tableColumn id="8" name="Week 6" dataCellStyle="Linked Cell"/>
    <tableColumn id="9" name="Week 7" dataCellStyle="Linked Cell"/>
    <tableColumn id="10" name="Week 8" dataCellStyle="Linked Cell"/>
    <tableColumn id="11" name="Total" dataCellStyle="Linked Cell"/>
    <tableColumn id="12" name="Tax" dataCellStyle="Linked Cell"/>
    <tableColumn id="13" name="Bonus" dataCellStyle="Linked Cell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:D11" totalsRowShown="0">
  <autoFilter ref="A1:D11"/>
  <tableColumns count="4">
    <tableColumn id="1" name="S.No"/>
    <tableColumn id="2" name="SALESPERSON"/>
    <tableColumn id="3" name="CITY"/>
    <tableColumn id="4" name="TOTAL SALE"/>
  </tableColumns>
  <tableStyleInfo name="TableStyleDark5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20:F30" totalsRowShown="0">
  <autoFilter ref="A20:F30"/>
  <tableColumns count="6">
    <tableColumn id="1" name="S.No"/>
    <tableColumn id="2" name="SALESPERSON"/>
    <tableColumn id="3" name="REGION"/>
    <tableColumn id="4" name="Year of service" dataDxfId="34"/>
    <tableColumn id="5" name="CITY"/>
    <tableColumn id="6" name="TOTAL SALE"/>
  </tableColumns>
  <tableStyleInfo name="TableStyleDark6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B4:V14" totalsRowShown="0">
  <autoFilter ref="B4:V14"/>
  <tableColumns count="21">
    <tableColumn id="1" name="S.NO" dataDxfId="33"/>
    <tableColumn id="2" name="Student Name"/>
    <tableColumn id="3" name="Test 1" dataDxfId="32"/>
    <tableColumn id="4" name="Test 2" dataDxfId="31"/>
    <tableColumn id="5" name="Test 3" dataDxfId="30"/>
    <tableColumn id="6" name="Test 4" dataDxfId="29"/>
    <tableColumn id="7" name="Test 5" dataDxfId="28"/>
    <tableColumn id="8" name="Test 6" dataDxfId="27"/>
    <tableColumn id="9" name="Test 7" dataDxfId="26"/>
    <tableColumn id="10" name="Test 8" dataDxfId="25"/>
    <tableColumn id="11" name="Total">
      <calculatedColumnFormula>SUM(D5:K5)</calculatedColumnFormula>
    </tableColumn>
    <tableColumn id="12" name="Percentage" dataDxfId="24" dataCellStyle="Percent">
      <calculatedColumnFormula>L5/800*100%</calculatedColumnFormula>
    </tableColumn>
    <tableColumn id="13" name="Course"/>
    <tableColumn id="14" name="Fees" dataDxfId="23">
      <calculatedColumnFormula>IF(N5="BCA",$P$17,IF(N5="B.Tech",$P$18,IF(N5="MCA",$P$19,$P$20)))</calculatedColumnFormula>
    </tableColumn>
    <tableColumn id="15" name="Scholarship" dataDxfId="22">
      <calculatedColumnFormula>IF(M5&gt;=95%,"20%",IF(M5&gt;=85%,"15%",IF(M5&gt;=75%,"10%",IF(M5&gt;=65%,"7%","O%"))))</calculatedColumnFormula>
    </tableColumn>
    <tableColumn id="16" name="Fees after scholarship" dataDxfId="21">
      <calculatedColumnFormula>IF(M5&gt;=95%,O5*$J$16,IF(M5&gt;=85%,O5*$J$17,IF(M5&gt;=75%,O5*$J$18,IF(M5&gt;=65%,O5*$J$19,0))))</calculatedColumnFormula>
    </tableColumn>
    <tableColumn id="17" name="Transport" dataDxfId="20"/>
    <tableColumn id="18" name="Transport fee">
      <calculatedColumnFormula>IF(R5="Y", 2000, 0)</calculatedColumnFormula>
    </tableColumn>
    <tableColumn id="19" name="Category"/>
    <tableColumn id="20" name="Discount" dataDxfId="19" dataCellStyle="Percent"/>
    <tableColumn id="21" name="Total Fees" dataDxfId="18">
      <calculatedColumnFormula>O5-Q5+S5-U5</calculatedColumnFormula>
    </tableColumn>
  </tableColumns>
  <tableStyleInfo name="TableStyleMedium26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A31:K41" totalsRowShown="0" headerRowDxfId="60" headerRowBorderDxfId="59" tableBorderDxfId="58" totalsRowBorderDxfId="57">
  <tableColumns count="11">
    <tableColumn id="1" name="S.NO" dataDxfId="56"/>
    <tableColumn id="2" name="Student Name" dataDxfId="55"/>
    <tableColumn id="3" name="Maths" dataDxfId="54"/>
    <tableColumn id="4" name="Science" dataDxfId="53"/>
    <tableColumn id="5" name="History" dataDxfId="52"/>
    <tableColumn id="6" name="English" dataDxfId="51"/>
    <tableColumn id="7" name="Total" dataDxfId="50">
      <calculatedColumnFormula>SUM(C32:F32)</calculatedColumnFormula>
    </tableColumn>
    <tableColumn id="9" name="Percentage" dataDxfId="49" dataCellStyle="Comma">
      <calculatedColumnFormula>Table3[[#This Row],[Total]]/4</calculatedColumnFormula>
    </tableColumn>
    <tableColumn id="8" name="Grades" dataDxfId="48">
      <calculatedColumnFormula>IF(G32&gt;=350,"A Grade",IF(G32&gt;=250,"B Grade",IF(G32&gt;=150,"C Grade","D Grade")))</calculatedColumnFormula>
    </tableColumn>
    <tableColumn id="10" name="No of students" dataDxfId="47">
      <calculatedColumnFormula>10*Table3[[#This Row],[Percentage]]/100</calculatedColumnFormula>
    </tableColumn>
    <tableColumn id="11" name="centeral Angle" dataDxfId="46">
      <calculatedColumnFormula>Table3[[#This Row],[No of students]]/10*360</calculatedColumnFormula>
    </tableColumn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4" name="Table4" displayName="Table4" ref="A62:B67" totalsRowShown="0">
  <autoFilter ref="A62:B67"/>
  <tableColumns count="2">
    <tableColumn id="1" name="Flovour of Ice Cream"/>
    <tableColumn id="2" name="Frequency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id="5" name="Table5" displayName="Table5" ref="A76:F77" totalsRowShown="0" headerRowDxfId="45" headerRowBorderDxfId="44" tableBorderDxfId="43" totalsRowBorderDxfId="42">
  <tableColumns count="6">
    <tableColumn id="1" name="favoured colours" dataDxfId="41"/>
    <tableColumn id="2" name="Red" dataDxfId="40"/>
    <tableColumn id="3" name="Green" dataDxfId="39"/>
    <tableColumn id="4" name="Blue" dataDxfId="38"/>
    <tableColumn id="5" name="Yellow" dataDxfId="37"/>
    <tableColumn id="6" name="Orange" dataDxfId="36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E12" sqref="E12"/>
    </sheetView>
  </sheetViews>
  <sheetFormatPr defaultRowHeight="14.5" x14ac:dyDescent="0.35"/>
  <cols>
    <col min="1" max="1" width="11.6328125" customWidth="1"/>
    <col min="2" max="2" width="15.26953125" customWidth="1"/>
    <col min="3" max="3" width="13.08984375" customWidth="1"/>
    <col min="4" max="4" width="18.26953125" customWidth="1"/>
    <col min="5" max="5" width="34.08984375" customWidth="1"/>
    <col min="6" max="6" width="12.36328125" customWidth="1"/>
  </cols>
  <sheetData>
    <row r="1" spans="1:11" s="9" customFormat="1" x14ac:dyDescent="0.35">
      <c r="C1" s="62" t="s">
        <v>52</v>
      </c>
      <c r="D1" s="62"/>
      <c r="E1" s="62"/>
    </row>
    <row r="2" spans="1:11" x14ac:dyDescent="0.35">
      <c r="C2" s="63"/>
      <c r="D2" s="63"/>
      <c r="E2" s="63"/>
    </row>
    <row r="3" spans="1:11" x14ac:dyDescent="0.3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51</v>
      </c>
    </row>
    <row r="4" spans="1:11" x14ac:dyDescent="0.35">
      <c r="A4" s="6" t="s">
        <v>5</v>
      </c>
      <c r="B4" s="6" t="s">
        <v>24</v>
      </c>
      <c r="C4" s="7">
        <v>44179</v>
      </c>
      <c r="D4" s="6" t="s">
        <v>32</v>
      </c>
      <c r="E4" s="6" t="s">
        <v>41</v>
      </c>
      <c r="F4" s="6" t="s">
        <v>49</v>
      </c>
    </row>
    <row r="5" spans="1:11" x14ac:dyDescent="0.35">
      <c r="A5" s="1" t="s">
        <v>6</v>
      </c>
      <c r="B5" s="1" t="s">
        <v>25</v>
      </c>
      <c r="C5" s="2">
        <v>44180</v>
      </c>
      <c r="D5" s="1" t="s">
        <v>33</v>
      </c>
      <c r="E5" s="1" t="s">
        <v>42</v>
      </c>
      <c r="F5" s="1" t="s">
        <v>49</v>
      </c>
    </row>
    <row r="6" spans="1:11" x14ac:dyDescent="0.35">
      <c r="A6" s="4" t="s">
        <v>7</v>
      </c>
      <c r="B6" s="4" t="s">
        <v>26</v>
      </c>
      <c r="C6" s="5">
        <v>44181</v>
      </c>
      <c r="D6" s="4" t="s">
        <v>40</v>
      </c>
      <c r="E6" s="4" t="s">
        <v>43</v>
      </c>
      <c r="F6" s="4" t="s">
        <v>49</v>
      </c>
    </row>
    <row r="7" spans="1:11" x14ac:dyDescent="0.35">
      <c r="A7" s="6" t="s">
        <v>8</v>
      </c>
      <c r="B7" s="6" t="s">
        <v>27</v>
      </c>
      <c r="C7" s="7">
        <v>44182</v>
      </c>
      <c r="D7" s="6" t="s">
        <v>37</v>
      </c>
      <c r="E7" s="6" t="s">
        <v>44</v>
      </c>
      <c r="F7" s="6" t="s">
        <v>50</v>
      </c>
    </row>
    <row r="8" spans="1:11" x14ac:dyDescent="0.35">
      <c r="A8" s="1" t="s">
        <v>9</v>
      </c>
      <c r="B8" s="1" t="s">
        <v>28</v>
      </c>
      <c r="C8" s="2">
        <v>44183</v>
      </c>
      <c r="D8" s="1" t="s">
        <v>38</v>
      </c>
      <c r="E8" s="1" t="s">
        <v>45</v>
      </c>
      <c r="F8" s="1" t="s">
        <v>49</v>
      </c>
    </row>
    <row r="9" spans="1:11" x14ac:dyDescent="0.35">
      <c r="A9" s="4" t="s">
        <v>10</v>
      </c>
      <c r="B9" s="4" t="s">
        <v>29</v>
      </c>
      <c r="C9" s="5">
        <v>44184</v>
      </c>
      <c r="D9" s="4" t="s">
        <v>39</v>
      </c>
      <c r="E9" s="4" t="s">
        <v>46</v>
      </c>
      <c r="F9" s="4" t="s">
        <v>49</v>
      </c>
    </row>
    <row r="10" spans="1:11" x14ac:dyDescent="0.35">
      <c r="A10" s="1" t="s">
        <v>11</v>
      </c>
      <c r="B10" s="1" t="s">
        <v>25</v>
      </c>
      <c r="C10" s="2">
        <v>44185</v>
      </c>
      <c r="D10" s="1" t="s">
        <v>37</v>
      </c>
      <c r="E10" s="1" t="s">
        <v>44</v>
      </c>
      <c r="F10" s="1" t="s">
        <v>49</v>
      </c>
    </row>
    <row r="11" spans="1:11" x14ac:dyDescent="0.35">
      <c r="A11" s="6" t="s">
        <v>12</v>
      </c>
      <c r="B11" s="6" t="s">
        <v>25</v>
      </c>
      <c r="C11" s="7">
        <v>44186</v>
      </c>
      <c r="D11" s="6" t="s">
        <v>39</v>
      </c>
      <c r="E11" s="6" t="s">
        <v>47</v>
      </c>
      <c r="F11" s="6" t="s">
        <v>49</v>
      </c>
    </row>
    <row r="12" spans="1:11" x14ac:dyDescent="0.35">
      <c r="A12" s="1" t="s">
        <v>13</v>
      </c>
      <c r="B12" s="1" t="s">
        <v>26</v>
      </c>
      <c r="C12" s="2">
        <v>44187</v>
      </c>
      <c r="D12" s="1" t="s">
        <v>34</v>
      </c>
      <c r="E12" s="1" t="s">
        <v>43</v>
      </c>
      <c r="F12" s="1" t="s">
        <v>49</v>
      </c>
    </row>
    <row r="13" spans="1:11" x14ac:dyDescent="0.35">
      <c r="A13" s="1" t="s">
        <v>14</v>
      </c>
      <c r="B13" s="1" t="s">
        <v>30</v>
      </c>
      <c r="C13" s="2">
        <v>44188</v>
      </c>
      <c r="D13" s="1" t="s">
        <v>36</v>
      </c>
      <c r="E13" s="1" t="s">
        <v>46</v>
      </c>
      <c r="F13" s="1" t="s">
        <v>50</v>
      </c>
      <c r="K13" s="10"/>
    </row>
    <row r="14" spans="1:11" x14ac:dyDescent="0.35">
      <c r="A14" s="4" t="s">
        <v>15</v>
      </c>
      <c r="B14" s="4" t="s">
        <v>27</v>
      </c>
      <c r="C14" s="5">
        <v>44189</v>
      </c>
      <c r="D14" s="4" t="s">
        <v>32</v>
      </c>
      <c r="E14" s="4" t="s">
        <v>44</v>
      </c>
      <c r="F14" s="4" t="s">
        <v>49</v>
      </c>
    </row>
    <row r="15" spans="1:11" x14ac:dyDescent="0.35">
      <c r="A15" s="6" t="s">
        <v>16</v>
      </c>
      <c r="B15" s="6" t="s">
        <v>24</v>
      </c>
      <c r="C15" s="7">
        <v>44190</v>
      </c>
      <c r="D15" s="6" t="s">
        <v>40</v>
      </c>
      <c r="E15" s="6" t="s">
        <v>45</v>
      </c>
      <c r="F15" s="6" t="s">
        <v>50</v>
      </c>
    </row>
    <row r="16" spans="1:11" x14ac:dyDescent="0.35">
      <c r="A16" s="6" t="s">
        <v>17</v>
      </c>
      <c r="B16" s="6" t="s">
        <v>28</v>
      </c>
      <c r="C16" s="7">
        <v>44191</v>
      </c>
      <c r="D16" s="6" t="s">
        <v>37</v>
      </c>
      <c r="E16" s="6" t="s">
        <v>47</v>
      </c>
      <c r="F16" s="6" t="s">
        <v>49</v>
      </c>
    </row>
    <row r="17" spans="1:6" x14ac:dyDescent="0.35">
      <c r="A17" s="4" t="s">
        <v>18</v>
      </c>
      <c r="B17" s="4" t="s">
        <v>31</v>
      </c>
      <c r="C17" s="5">
        <v>44192</v>
      </c>
      <c r="D17" s="4" t="s">
        <v>40</v>
      </c>
      <c r="E17" s="4" t="s">
        <v>42</v>
      </c>
      <c r="F17" s="4" t="s">
        <v>49</v>
      </c>
    </row>
    <row r="18" spans="1:6" x14ac:dyDescent="0.35">
      <c r="A18" s="1" t="s">
        <v>19</v>
      </c>
      <c r="B18" s="1" t="s">
        <v>29</v>
      </c>
      <c r="C18" s="2">
        <v>44193</v>
      </c>
      <c r="D18" s="1" t="s">
        <v>34</v>
      </c>
      <c r="E18" s="1" t="s">
        <v>48</v>
      </c>
      <c r="F18" s="1" t="s">
        <v>49</v>
      </c>
    </row>
    <row r="19" spans="1:6" x14ac:dyDescent="0.35">
      <c r="A19" s="1" t="s">
        <v>20</v>
      </c>
      <c r="B19" s="1" t="s">
        <v>31</v>
      </c>
      <c r="C19" s="2">
        <v>44194</v>
      </c>
      <c r="D19" s="1" t="s">
        <v>35</v>
      </c>
      <c r="E19" s="1" t="s">
        <v>44</v>
      </c>
      <c r="F19" s="1" t="s">
        <v>50</v>
      </c>
    </row>
    <row r="20" spans="1:6" x14ac:dyDescent="0.35">
      <c r="A20" s="6" t="s">
        <v>21</v>
      </c>
      <c r="B20" s="6" t="s">
        <v>25</v>
      </c>
      <c r="C20" s="7">
        <v>44195</v>
      </c>
      <c r="D20" s="6" t="s">
        <v>36</v>
      </c>
      <c r="E20" s="6" t="s">
        <v>44</v>
      </c>
      <c r="F20" s="6" t="s">
        <v>49</v>
      </c>
    </row>
    <row r="21" spans="1:6" x14ac:dyDescent="0.35">
      <c r="A21" s="4" t="s">
        <v>22</v>
      </c>
      <c r="B21" s="4" t="s">
        <v>26</v>
      </c>
      <c r="C21" s="5">
        <v>44196</v>
      </c>
      <c r="D21" s="4" t="s">
        <v>37</v>
      </c>
      <c r="E21" s="4" t="s">
        <v>47</v>
      </c>
      <c r="F21" s="4" t="s">
        <v>49</v>
      </c>
    </row>
    <row r="22" spans="1:6" x14ac:dyDescent="0.35">
      <c r="A22" s="4" t="s">
        <v>23</v>
      </c>
      <c r="B22" s="4" t="s">
        <v>30</v>
      </c>
      <c r="C22" s="5">
        <v>44197</v>
      </c>
      <c r="D22" s="4" t="s">
        <v>36</v>
      </c>
      <c r="E22" s="4" t="s">
        <v>43</v>
      </c>
      <c r="F22" s="4" t="s">
        <v>50</v>
      </c>
    </row>
  </sheetData>
  <autoFilter ref="A4:F22"/>
  <mergeCells count="1">
    <mergeCell ref="C1:E2"/>
  </mergeCells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048576">
      <formula1>"Scotland,Wales,Northern Ireland, North East, Lakes,North West, East Midlands, West Mildands, London and SE, Devon and Cornwall, South West"</formula1>
    </dataValidation>
    <dataValidation type="list" allowBlank="1" showInputMessage="1" showErrorMessage="1" sqref="E3:E1048576">
      <formula1>"6 months notice,health care,6 month contract,must have excellent Itskill,Must be ACCAcertifird, Fully qualifies and min 3 year experience, 1 month contract to start, clean licence and min 2 year experience"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24" sqref="C24"/>
    </sheetView>
  </sheetViews>
  <sheetFormatPr defaultRowHeight="14.5" x14ac:dyDescent="0.35"/>
  <sheetData>
    <row r="1" spans="1:4" x14ac:dyDescent="0.35">
      <c r="A1" t="s">
        <v>53</v>
      </c>
    </row>
    <row r="2" spans="1:4" x14ac:dyDescent="0.35">
      <c r="A2" t="s">
        <v>54</v>
      </c>
      <c r="D2" t="s">
        <v>60</v>
      </c>
    </row>
    <row r="3" spans="1:4" x14ac:dyDescent="0.35">
      <c r="A3" t="s">
        <v>55</v>
      </c>
    </row>
    <row r="4" spans="1:4" x14ac:dyDescent="0.35">
      <c r="A4" t="s">
        <v>56</v>
      </c>
    </row>
    <row r="5" spans="1:4" x14ac:dyDescent="0.35">
      <c r="A5" t="s">
        <v>57</v>
      </c>
    </row>
    <row r="6" spans="1:4" x14ac:dyDescent="0.35">
      <c r="A6" t="s">
        <v>58</v>
      </c>
    </row>
    <row r="7" spans="1:4" x14ac:dyDescent="0.35">
      <c r="A7" t="s">
        <v>59</v>
      </c>
    </row>
    <row r="10" spans="1:4" x14ac:dyDescent="0.35">
      <c r="A10" t="s">
        <v>61</v>
      </c>
    </row>
    <row r="11" spans="1:4" x14ac:dyDescent="0.35">
      <c r="A11" s="41" t="s">
        <v>65</v>
      </c>
      <c r="B11" s="41"/>
      <c r="C11" s="41"/>
      <c r="D11" s="41"/>
    </row>
    <row r="12" spans="1:4" x14ac:dyDescent="0.35">
      <c r="A12" t="s">
        <v>62</v>
      </c>
    </row>
    <row r="13" spans="1:4" x14ac:dyDescent="0.35">
      <c r="A13" t="s">
        <v>63</v>
      </c>
    </row>
    <row r="15" spans="1:4" x14ac:dyDescent="0.35">
      <c r="A15" t="s">
        <v>64</v>
      </c>
    </row>
  </sheetData>
  <mergeCells count="1">
    <mergeCell ref="A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20" sqref="H20"/>
    </sheetView>
  </sheetViews>
  <sheetFormatPr defaultRowHeight="14.5" x14ac:dyDescent="0.35"/>
  <cols>
    <col min="3" max="3" width="14.81640625" customWidth="1"/>
    <col min="6" max="6" width="22.1796875" style="13" bestFit="1" customWidth="1"/>
    <col min="7" max="7" width="13.26953125" customWidth="1"/>
    <col min="8" max="8" width="10.26953125" customWidth="1"/>
  </cols>
  <sheetData>
    <row r="1" spans="1:11" x14ac:dyDescent="0.35">
      <c r="A1" s="14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2" t="s">
        <v>71</v>
      </c>
      <c r="G1" s="1" t="s">
        <v>94</v>
      </c>
      <c r="H1" s="15" t="s">
        <v>95</v>
      </c>
      <c r="I1" s="18" t="s">
        <v>113</v>
      </c>
      <c r="J1" s="18" t="s">
        <v>115</v>
      </c>
      <c r="K1" s="18" t="s">
        <v>117</v>
      </c>
    </row>
    <row r="2" spans="1:11" x14ac:dyDescent="0.35">
      <c r="A2" s="14">
        <v>1</v>
      </c>
      <c r="B2" s="1" t="s">
        <v>72</v>
      </c>
      <c r="C2" s="1" t="s">
        <v>73</v>
      </c>
      <c r="D2" s="1" t="s">
        <v>74</v>
      </c>
      <c r="E2" s="1">
        <v>92</v>
      </c>
      <c r="F2" s="12">
        <f>E2/100*100%</f>
        <v>0.92</v>
      </c>
      <c r="G2" s="1" t="str">
        <f>IF(E2&gt;=50,"pass","fail")</f>
        <v>pass</v>
      </c>
      <c r="H2" s="1" t="str">
        <f>IF(Table1[[#This Row],[Percentage]]&gt;=90%, "A Grade", IF(Table1[[#This Row],[Percentage]]&gt;=80%,"B Grade", IF(Table1[[#This Row],[Percentage]]&gt;=70%,"C Grade",IF(Table1[[#This Row],[Percentage]]&gt;=60%,"D Grade", IF(Table1[[#This Row],[Percentage]]&gt;=50%,"E Grade","F Grade")))))</f>
        <v>A Grade</v>
      </c>
      <c r="I2" s="16"/>
      <c r="J2" s="16"/>
      <c r="K2" s="16"/>
    </row>
    <row r="3" spans="1:11" x14ac:dyDescent="0.35">
      <c r="A3" s="14">
        <v>2</v>
      </c>
      <c r="B3" s="1" t="s">
        <v>75</v>
      </c>
      <c r="C3" s="1" t="s">
        <v>72</v>
      </c>
      <c r="D3" s="1" t="s">
        <v>76</v>
      </c>
      <c r="E3" s="1">
        <v>48</v>
      </c>
      <c r="F3" s="12">
        <f t="shared" ref="F3:F16" si="0">E3/100*100%</f>
        <v>0.48</v>
      </c>
      <c r="G3" s="1" t="str">
        <f t="shared" ref="G3:G16" si="1">IF(E3&gt;=50,"pass","fail")</f>
        <v>fail</v>
      </c>
      <c r="H3" s="1" t="str">
        <f>IF(Table1[[#This Row],[Percentage]]&gt;=90%, "A Grade", IF(Table1[[#This Row],[Percentage]]&gt;=80%,"B Grade", IF(Table1[[#This Row],[Percentage]]&gt;=70%,"C Grade",IF(Table1[[#This Row],[Percentage]]&gt;=60%,"D Grade", IF(Table1[[#This Row],[Percentage]]&gt;=50%,"E Grade","F Grade")))))</f>
        <v>F Grade</v>
      </c>
      <c r="I3" s="1"/>
      <c r="J3" s="1"/>
      <c r="K3" s="1"/>
    </row>
    <row r="4" spans="1:11" x14ac:dyDescent="0.35">
      <c r="A4" s="14">
        <v>3</v>
      </c>
      <c r="B4" s="1" t="s">
        <v>77</v>
      </c>
      <c r="C4" s="1" t="s">
        <v>78</v>
      </c>
      <c r="D4" s="1" t="s">
        <v>79</v>
      </c>
      <c r="E4" s="1">
        <v>76</v>
      </c>
      <c r="F4" s="12">
        <f t="shared" si="0"/>
        <v>0.76</v>
      </c>
      <c r="G4" s="1" t="str">
        <f t="shared" si="1"/>
        <v>pass</v>
      </c>
      <c r="H4" s="1" t="str">
        <f>IF(Table1[[#This Row],[Percentage]]&gt;=90%, "A Grade", IF(Table1[[#This Row],[Percentage]]&gt;=80%,"B Grade", IF(Table1[[#This Row],[Percentage]]&gt;=70%,"C Grade",IF(Table1[[#This Row],[Percentage]]&gt;=60%,"D Grade", IF(Table1[[#This Row],[Percentage]]&gt;=50%,"E Grade","F Grade")))))</f>
        <v>C Grade</v>
      </c>
      <c r="I4" s="1"/>
      <c r="J4" s="1"/>
      <c r="K4" s="1"/>
    </row>
    <row r="5" spans="1:11" x14ac:dyDescent="0.35">
      <c r="A5" s="14">
        <v>4</v>
      </c>
      <c r="B5" s="1" t="s">
        <v>80</v>
      </c>
      <c r="C5" s="1" t="s">
        <v>81</v>
      </c>
      <c r="D5" s="1" t="s">
        <v>74</v>
      </c>
      <c r="E5" s="1">
        <v>65</v>
      </c>
      <c r="F5" s="12">
        <f t="shared" si="0"/>
        <v>0.65</v>
      </c>
      <c r="G5" s="1" t="str">
        <f t="shared" si="1"/>
        <v>pass</v>
      </c>
      <c r="H5" s="1" t="str">
        <f>IF(Table1[[#This Row],[Percentage]]&gt;=90%, "A Grade", IF(Table1[[#This Row],[Percentage]]&gt;=80%,"B Grade", IF(Table1[[#This Row],[Percentage]]&gt;=70%,"C Grade",IF(Table1[[#This Row],[Percentage]]&gt;=60%,"D Grade", IF(Table1[[#This Row],[Percentage]]&gt;=50%,"E Grade","F Grade")))))</f>
        <v>D Grade</v>
      </c>
      <c r="I5" s="1"/>
      <c r="J5" s="1"/>
      <c r="K5" s="1"/>
    </row>
    <row r="6" spans="1:11" x14ac:dyDescent="0.35">
      <c r="A6" s="14">
        <v>5</v>
      </c>
      <c r="B6" s="1" t="s">
        <v>82</v>
      </c>
      <c r="C6" s="1" t="s">
        <v>83</v>
      </c>
      <c r="D6" s="1" t="s">
        <v>76</v>
      </c>
      <c r="E6" s="1">
        <v>34</v>
      </c>
      <c r="F6" s="12">
        <f t="shared" si="0"/>
        <v>0.34</v>
      </c>
      <c r="G6" s="1" t="str">
        <f t="shared" si="1"/>
        <v>fail</v>
      </c>
      <c r="H6" s="1" t="str">
        <f>IF(Table1[[#This Row],[Percentage]]&gt;=90%, "A Grade", IF(Table1[[#This Row],[Percentage]]&gt;=80%,"B Grade", IF(Table1[[#This Row],[Percentage]]&gt;=70%,"C Grade",IF(Table1[[#This Row],[Percentage]]&gt;=60%,"D Grade", IF(Table1[[#This Row],[Percentage]]&gt;=50%,"E Grade","F Grade")))))</f>
        <v>F Grade</v>
      </c>
      <c r="I6" s="1"/>
      <c r="J6" s="1"/>
      <c r="K6" s="1"/>
    </row>
    <row r="7" spans="1:11" x14ac:dyDescent="0.35">
      <c r="A7" s="14">
        <v>6</v>
      </c>
      <c r="B7" s="1" t="s">
        <v>83</v>
      </c>
      <c r="C7" s="1" t="s">
        <v>84</v>
      </c>
      <c r="D7" s="1" t="s">
        <v>79</v>
      </c>
      <c r="E7" s="1">
        <v>85</v>
      </c>
      <c r="F7" s="12">
        <f t="shared" si="0"/>
        <v>0.85</v>
      </c>
      <c r="G7" s="1" t="str">
        <f t="shared" si="1"/>
        <v>pass</v>
      </c>
      <c r="H7" s="1" t="str">
        <f>IF(Table1[[#This Row],[Percentage]]&gt;=90%, "A Grade", IF(Table1[[#This Row],[Percentage]]&gt;=80%,"B Grade", IF(Table1[[#This Row],[Percentage]]&gt;=70%,"C Grade",IF(Table1[[#This Row],[Percentage]]&gt;=60%,"D Grade", IF(Table1[[#This Row],[Percentage]]&gt;=50%,"E Grade","F Grade")))))</f>
        <v>B Grade</v>
      </c>
      <c r="I7" s="1"/>
      <c r="J7" s="1"/>
      <c r="K7" s="1"/>
    </row>
    <row r="8" spans="1:11" x14ac:dyDescent="0.35">
      <c r="A8" s="14">
        <v>7</v>
      </c>
      <c r="B8" s="1" t="s">
        <v>84</v>
      </c>
      <c r="C8" s="1" t="s">
        <v>85</v>
      </c>
      <c r="D8" s="1" t="s">
        <v>74</v>
      </c>
      <c r="E8" s="1">
        <v>55</v>
      </c>
      <c r="F8" s="12">
        <f t="shared" si="0"/>
        <v>0.55000000000000004</v>
      </c>
      <c r="G8" s="1" t="str">
        <f t="shared" si="1"/>
        <v>pass</v>
      </c>
      <c r="H8" s="1" t="str">
        <f>IF(Table1[[#This Row],[Percentage]]&gt;=90%, "A Grade", IF(Table1[[#This Row],[Percentage]]&gt;=80%,"B Grade", IF(Table1[[#This Row],[Percentage]]&gt;=70%,"C Grade",IF(Table1[[#This Row],[Percentage]]&gt;=60%,"D Grade", IF(Table1[[#This Row],[Percentage]]&gt;=50%,"E Grade","F Grade")))))</f>
        <v>E Grade</v>
      </c>
      <c r="I8" s="1"/>
      <c r="J8" s="1"/>
      <c r="K8" s="1"/>
    </row>
    <row r="9" spans="1:11" x14ac:dyDescent="0.35">
      <c r="A9" s="14">
        <v>8</v>
      </c>
      <c r="B9" s="1" t="s">
        <v>85</v>
      </c>
      <c r="C9" s="1" t="s">
        <v>86</v>
      </c>
      <c r="D9" s="1" t="s">
        <v>76</v>
      </c>
      <c r="E9" s="1">
        <v>47</v>
      </c>
      <c r="F9" s="12">
        <f t="shared" si="0"/>
        <v>0.47</v>
      </c>
      <c r="G9" s="1" t="str">
        <f t="shared" si="1"/>
        <v>fail</v>
      </c>
      <c r="H9" s="1" t="str">
        <f>IF(Table1[[#This Row],[Percentage]]&gt;=90%, "A Grade", IF(Table1[[#This Row],[Percentage]]&gt;=80%,"B Grade", IF(Table1[[#This Row],[Percentage]]&gt;=70%,"C Grade",IF(Table1[[#This Row],[Percentage]]&gt;=60%,"D Grade", IF(Table1[[#This Row],[Percentage]]&gt;=50%,"E Grade","F Grade")))))</f>
        <v>F Grade</v>
      </c>
      <c r="I9" s="1"/>
      <c r="J9" s="1"/>
      <c r="K9" s="1"/>
    </row>
    <row r="10" spans="1:11" x14ac:dyDescent="0.35">
      <c r="A10" s="14">
        <v>9</v>
      </c>
      <c r="B10" s="1" t="s">
        <v>86</v>
      </c>
      <c r="C10" s="1" t="s">
        <v>87</v>
      </c>
      <c r="D10" s="1" t="s">
        <v>79</v>
      </c>
      <c r="E10" s="1">
        <v>68</v>
      </c>
      <c r="F10" s="12">
        <f t="shared" si="0"/>
        <v>0.68</v>
      </c>
      <c r="G10" s="1" t="str">
        <f t="shared" si="1"/>
        <v>pass</v>
      </c>
      <c r="H10" s="1" t="str">
        <f>IF(Table1[[#This Row],[Percentage]]&gt;=90%, "A Grade", IF(Table1[[#This Row],[Percentage]]&gt;=80%,"B Grade", IF(Table1[[#This Row],[Percentage]]&gt;=70%,"C Grade",IF(Table1[[#This Row],[Percentage]]&gt;=60%,"D Grade", IF(Table1[[#This Row],[Percentage]]&gt;=50%,"E Grade","F Grade")))))</f>
        <v>D Grade</v>
      </c>
      <c r="I10" s="1" t="s">
        <v>112</v>
      </c>
      <c r="J10" s="1" t="s">
        <v>114</v>
      </c>
      <c r="K10" s="1" t="s">
        <v>116</v>
      </c>
    </row>
    <row r="11" spans="1:11" x14ac:dyDescent="0.35">
      <c r="A11" s="14">
        <v>10</v>
      </c>
      <c r="B11" s="1" t="s">
        <v>87</v>
      </c>
      <c r="C11" s="1" t="s">
        <v>88</v>
      </c>
      <c r="D11" s="1" t="s">
        <v>74</v>
      </c>
      <c r="E11" s="1">
        <v>72</v>
      </c>
      <c r="F11" s="12">
        <f t="shared" si="0"/>
        <v>0.72</v>
      </c>
      <c r="G11" s="1" t="str">
        <f t="shared" si="1"/>
        <v>pass</v>
      </c>
      <c r="H11" s="1" t="str">
        <f>IF(Table1[[#This Row],[Percentage]]&gt;=90%, "A Grade", IF(Table1[[#This Row],[Percentage]]&gt;=80%,"B Grade", IF(Table1[[#This Row],[Percentage]]&gt;=70%,"C Grade",IF(Table1[[#This Row],[Percentage]]&gt;=60%,"D Grade", IF(Table1[[#This Row],[Percentage]]&gt;=50%,"E Grade","F Grade")))))</f>
        <v>C Grade</v>
      </c>
      <c r="I11" s="1">
        <f>AVERAGE(E10:E16)</f>
        <v>69</v>
      </c>
      <c r="J11" s="1">
        <f>MIN(E10:E16)</f>
        <v>23</v>
      </c>
      <c r="K11" s="1">
        <f>MAX(E10:E16)</f>
        <v>95</v>
      </c>
    </row>
    <row r="12" spans="1:11" x14ac:dyDescent="0.35">
      <c r="A12" s="14">
        <v>11</v>
      </c>
      <c r="B12" s="1" t="s">
        <v>88</v>
      </c>
      <c r="C12" s="1" t="s">
        <v>89</v>
      </c>
      <c r="D12" s="1" t="s">
        <v>76</v>
      </c>
      <c r="E12" s="1">
        <v>89</v>
      </c>
      <c r="F12" s="12">
        <f t="shared" si="0"/>
        <v>0.89</v>
      </c>
      <c r="G12" s="1" t="str">
        <f t="shared" si="1"/>
        <v>pass</v>
      </c>
      <c r="H12" s="1" t="str">
        <f>IF(Table1[[#This Row],[Percentage]]&gt;=90%, "A Grade", IF(Table1[[#This Row],[Percentage]]&gt;=80%,"B Grade", IF(Table1[[#This Row],[Percentage]]&gt;=70%,"C Grade",IF(Table1[[#This Row],[Percentage]]&gt;=60%,"D Grade", IF(Table1[[#This Row],[Percentage]]&gt;=50%,"E Grade","F Grade")))))</f>
        <v>B Grade</v>
      </c>
      <c r="I12" s="1"/>
      <c r="J12" s="1"/>
      <c r="K12" s="1"/>
    </row>
    <row r="13" spans="1:11" x14ac:dyDescent="0.35">
      <c r="A13" s="14">
        <v>12</v>
      </c>
      <c r="B13" s="1" t="s">
        <v>89</v>
      </c>
      <c r="C13" s="1" t="s">
        <v>90</v>
      </c>
      <c r="D13" s="1" t="s">
        <v>79</v>
      </c>
      <c r="E13" s="1">
        <v>95</v>
      </c>
      <c r="F13" s="12">
        <f t="shared" si="0"/>
        <v>0.95</v>
      </c>
      <c r="G13" s="1" t="str">
        <f t="shared" si="1"/>
        <v>pass</v>
      </c>
      <c r="H13" s="1" t="str">
        <f>IF(Table1[[#This Row],[Percentage]]&gt;=90%, "A Grade", IF(Table1[[#This Row],[Percentage]]&gt;=80%,"B Grade", IF(Table1[[#This Row],[Percentage]]&gt;=70%,"C Grade",IF(Table1[[#This Row],[Percentage]]&gt;=60%,"D Grade", IF(Table1[[#This Row],[Percentage]]&gt;=50%,"E Grade","F Grade")))))</f>
        <v>A Grade</v>
      </c>
      <c r="I13" s="1"/>
      <c r="J13" s="1"/>
      <c r="K13" s="1"/>
    </row>
    <row r="14" spans="1:11" x14ac:dyDescent="0.35">
      <c r="A14" s="14">
        <v>13</v>
      </c>
      <c r="B14" s="1" t="s">
        <v>90</v>
      </c>
      <c r="C14" s="1" t="s">
        <v>91</v>
      </c>
      <c r="D14" s="1" t="s">
        <v>74</v>
      </c>
      <c r="E14" s="1">
        <v>23</v>
      </c>
      <c r="F14" s="12">
        <f t="shared" si="0"/>
        <v>0.23</v>
      </c>
      <c r="G14" s="1" t="str">
        <f t="shared" si="1"/>
        <v>fail</v>
      </c>
      <c r="H14" s="1" t="str">
        <f>IF(Table1[[#This Row],[Percentage]]&gt;=90%, "A Grade", IF(Table1[[#This Row],[Percentage]]&gt;=80%,"B Grade", IF(Table1[[#This Row],[Percentage]]&gt;=70%,"C Grade",IF(Table1[[#This Row],[Percentage]]&gt;=60%,"D Grade", IF(Table1[[#This Row],[Percentage]]&gt;=50%,"E Grade","F Grade")))))</f>
        <v>F Grade</v>
      </c>
      <c r="I14" s="1"/>
      <c r="J14" s="1"/>
      <c r="K14" s="1"/>
    </row>
    <row r="15" spans="1:11" x14ac:dyDescent="0.35">
      <c r="A15" s="14">
        <v>14</v>
      </c>
      <c r="B15" s="1" t="s">
        <v>91</v>
      </c>
      <c r="C15" s="1" t="s">
        <v>92</v>
      </c>
      <c r="D15" s="1" t="s">
        <v>76</v>
      </c>
      <c r="E15" s="1">
        <v>78</v>
      </c>
      <c r="F15" s="12">
        <f t="shared" si="0"/>
        <v>0.78</v>
      </c>
      <c r="G15" s="1" t="str">
        <f t="shared" si="1"/>
        <v>pass</v>
      </c>
      <c r="H15" s="1" t="str">
        <f>IF(Table1[[#This Row],[Percentage]]&gt;=90%, "A Grade", IF(Table1[[#This Row],[Percentage]]&gt;=80%,"B Grade", IF(Table1[[#This Row],[Percentage]]&gt;=70%,"C Grade",IF(Table1[[#This Row],[Percentage]]&gt;=60%,"D Grade", IF(Table1[[#This Row],[Percentage]]&gt;=50%,"E Grade","F Grade")))))</f>
        <v>C Grade</v>
      </c>
      <c r="I15" s="1"/>
      <c r="J15" s="1"/>
      <c r="K15" s="1"/>
    </row>
    <row r="16" spans="1:11" x14ac:dyDescent="0.35">
      <c r="A16" s="14">
        <v>15</v>
      </c>
      <c r="B16" s="1" t="s">
        <v>92</v>
      </c>
      <c r="C16" s="1" t="s">
        <v>93</v>
      </c>
      <c r="D16" s="1" t="s">
        <v>79</v>
      </c>
      <c r="E16" s="1">
        <v>58</v>
      </c>
      <c r="F16" s="12">
        <f t="shared" si="0"/>
        <v>0.57999999999999996</v>
      </c>
      <c r="G16" s="1" t="str">
        <f t="shared" si="1"/>
        <v>pass</v>
      </c>
      <c r="H16" s="1" t="str">
        <f>IF(Table1[[#This Row],[Percentage]]&gt;=90%, "A Grade", IF(Table1[[#This Row],[Percentage]]&gt;=80%,"B Grade", IF(Table1[[#This Row],[Percentage]]&gt;=70%,"C Grade",IF(Table1[[#This Row],[Percentage]]&gt;=60%,"D Grade", IF(Table1[[#This Row],[Percentage]]&gt;=50%,"E Grade","F Grade")))))</f>
        <v>E Grade</v>
      </c>
      <c r="I16" s="17"/>
      <c r="J16" s="17"/>
      <c r="K16" s="17"/>
    </row>
    <row r="20" spans="5:8" x14ac:dyDescent="0.35">
      <c r="E20" t="s">
        <v>70</v>
      </c>
      <c r="F20" t="s">
        <v>95</v>
      </c>
      <c r="G20" t="s">
        <v>326</v>
      </c>
      <c r="H20" t="s">
        <v>113</v>
      </c>
    </row>
    <row r="21" spans="5:8" x14ac:dyDescent="0.35">
      <c r="E21">
        <v>780</v>
      </c>
      <c r="F21" s="13" t="str">
        <f>IF(AND(E21&gt;=250,E21&lt;=500),"A Grade","B Grade")</f>
        <v>B Grade</v>
      </c>
      <c r="G21" t="str">
        <f>IF(AND(E21&gt;=250,E21&lt;=500),"A Grade",IF(AND(E21&gt;=0,E21&lt;250),"B Grade","Invalid Value"))</f>
        <v>Invalid Value</v>
      </c>
    </row>
    <row r="22" spans="5:8" x14ac:dyDescent="0.35">
      <c r="E22">
        <v>450</v>
      </c>
      <c r="F22" s="13" t="str">
        <f t="shared" ref="F22:F24" si="2">IF(AND(E22&gt;=250,E22&lt;=500),"A Grade","B Grade")</f>
        <v>A Grade</v>
      </c>
      <c r="G22" t="str">
        <f t="shared" ref="G22:G24" si="3">IF(AND(E22&gt;=250,E22&lt;=500),"A Grade",IF(AND(E22&gt;=0,E22&lt;250),"B Grade","Invalid Value"))</f>
        <v>A Grade</v>
      </c>
    </row>
    <row r="23" spans="5:8" x14ac:dyDescent="0.35">
      <c r="E23">
        <v>213</v>
      </c>
      <c r="F23" s="13" t="str">
        <f t="shared" si="2"/>
        <v>B Grade</v>
      </c>
      <c r="G23" t="str">
        <f t="shared" si="3"/>
        <v>B Grade</v>
      </c>
    </row>
    <row r="24" spans="5:8" x14ac:dyDescent="0.35">
      <c r="E24">
        <v>478</v>
      </c>
      <c r="F24" s="13" t="str">
        <f t="shared" si="2"/>
        <v>A Grade</v>
      </c>
      <c r="G24" t="str">
        <f t="shared" si="3"/>
        <v>A Grade</v>
      </c>
    </row>
  </sheetData>
  <conditionalFormatting sqref="E2:E16">
    <cfRule type="cellIs" dxfId="17" priority="5" operator="greaterThanOrEqual">
      <formula>50</formula>
    </cfRule>
  </conditionalFormatting>
  <conditionalFormatting sqref="E1:E16">
    <cfRule type="cellIs" dxfId="16" priority="4" operator="lessThan">
      <formula>50</formula>
    </cfRule>
  </conditionalFormatting>
  <conditionalFormatting sqref="G2:G16">
    <cfRule type="containsText" dxfId="15" priority="1" operator="containsText" text="fail">
      <formula>NOT(ISERROR(SEARCH("fail",G2)))</formula>
    </cfRule>
    <cfRule type="containsText" dxfId="14" priority="2" operator="containsText" text="pass">
      <formula>NOT(ISERROR(SEARCH("pass",G2)))</formula>
    </cfRule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L2" sqref="L2"/>
    </sheetView>
  </sheetViews>
  <sheetFormatPr defaultRowHeight="14.5" x14ac:dyDescent="0.35"/>
  <cols>
    <col min="3" max="10" width="9" customWidth="1"/>
    <col min="11" max="11" width="13.54296875" bestFit="1" customWidth="1"/>
    <col min="12" max="12" width="9.54296875" customWidth="1"/>
  </cols>
  <sheetData>
    <row r="1" spans="1:13" x14ac:dyDescent="0.35">
      <c r="A1" t="s">
        <v>66</v>
      </c>
      <c r="B1" t="s">
        <v>98</v>
      </c>
      <c r="C1" t="s">
        <v>99</v>
      </c>
      <c r="D1" t="s">
        <v>101</v>
      </c>
      <c r="E1" t="s">
        <v>100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97</v>
      </c>
      <c r="L1" t="s">
        <v>96</v>
      </c>
      <c r="M1" t="s">
        <v>111</v>
      </c>
    </row>
    <row r="2" spans="1:13" ht="15" thickBot="1" x14ac:dyDescent="0.4">
      <c r="A2" s="46">
        <v>1</v>
      </c>
      <c r="B2" s="46" t="s">
        <v>107</v>
      </c>
      <c r="C2" s="46">
        <v>500</v>
      </c>
      <c r="D2" s="46">
        <v>600</v>
      </c>
      <c r="E2" s="46">
        <v>550</v>
      </c>
      <c r="F2" s="46">
        <v>700</v>
      </c>
      <c r="G2" s="46">
        <v>650</v>
      </c>
      <c r="H2" s="46">
        <v>750</v>
      </c>
      <c r="I2" s="46">
        <v>800</v>
      </c>
      <c r="J2" s="46">
        <v>900</v>
      </c>
      <c r="K2" s="46">
        <f>SUM(C2,D2,E2,F2,G2,H2,I2,J2)</f>
        <v>5450</v>
      </c>
      <c r="L2" s="46">
        <f>K2*SUM($C$6:$J$6)</f>
        <v>3215.5000000000005</v>
      </c>
      <c r="M2" s="46">
        <f>K2*SUM($C$7:$J$7)</f>
        <v>3324500</v>
      </c>
    </row>
    <row r="3" spans="1:13" ht="15.5" thickTop="1" thickBot="1" x14ac:dyDescent="0.4">
      <c r="A3" s="46">
        <v>2</v>
      </c>
      <c r="B3" s="46" t="s">
        <v>108</v>
      </c>
      <c r="C3" s="46">
        <v>200</v>
      </c>
      <c r="D3" s="46">
        <v>250</v>
      </c>
      <c r="E3" s="46">
        <v>220</v>
      </c>
      <c r="F3" s="46">
        <v>300</v>
      </c>
      <c r="G3" s="46">
        <v>280</v>
      </c>
      <c r="H3" s="46">
        <v>320</v>
      </c>
      <c r="I3" s="46">
        <v>350</v>
      </c>
      <c r="J3" s="46">
        <v>400</v>
      </c>
      <c r="K3" s="46">
        <f>SUM(C3:J3)</f>
        <v>2320</v>
      </c>
      <c r="L3" s="46">
        <f t="shared" ref="L3:L5" si="0">K3*SUM($C$6:$J$6)</f>
        <v>1368.8000000000002</v>
      </c>
      <c r="M3" s="46">
        <f t="shared" ref="M3:M5" si="1">K3*SUM($C$7:$J$7)</f>
        <v>1415200</v>
      </c>
    </row>
    <row r="4" spans="1:13" ht="15.5" thickTop="1" thickBot="1" x14ac:dyDescent="0.4">
      <c r="A4" s="46">
        <v>3</v>
      </c>
      <c r="B4" s="46" t="s">
        <v>109</v>
      </c>
      <c r="C4" s="46">
        <v>150</v>
      </c>
      <c r="D4" s="46">
        <v>180</v>
      </c>
      <c r="E4" s="46">
        <v>160</v>
      </c>
      <c r="F4" s="46">
        <v>200</v>
      </c>
      <c r="G4" s="46">
        <v>190</v>
      </c>
      <c r="H4" s="46">
        <v>210</v>
      </c>
      <c r="I4" s="46">
        <v>220</v>
      </c>
      <c r="J4" s="46">
        <v>250</v>
      </c>
      <c r="K4" s="46">
        <f>SUM(C4:J4)</f>
        <v>1560</v>
      </c>
      <c r="L4" s="46">
        <f>K4*SUM($C$6:$J$6)</f>
        <v>920.40000000000009</v>
      </c>
      <c r="M4" s="46">
        <f t="shared" si="1"/>
        <v>951600</v>
      </c>
    </row>
    <row r="5" spans="1:13" ht="15.5" thickTop="1" thickBot="1" x14ac:dyDescent="0.4">
      <c r="A5" s="46">
        <v>4</v>
      </c>
      <c r="B5" s="46" t="s">
        <v>110</v>
      </c>
      <c r="C5" s="46">
        <v>300</v>
      </c>
      <c r="D5" s="46">
        <v>350</v>
      </c>
      <c r="E5" s="46">
        <v>320</v>
      </c>
      <c r="F5" s="46">
        <v>400</v>
      </c>
      <c r="G5" s="46">
        <v>380</v>
      </c>
      <c r="H5" s="46">
        <v>410</v>
      </c>
      <c r="I5" s="46">
        <v>430</v>
      </c>
      <c r="J5" s="46">
        <v>480</v>
      </c>
      <c r="K5" s="46">
        <f>SUM(C5:J5)</f>
        <v>3070</v>
      </c>
      <c r="L5" s="46">
        <f t="shared" si="0"/>
        <v>1811.3000000000002</v>
      </c>
      <c r="M5" s="46">
        <f t="shared" si="1"/>
        <v>1872700</v>
      </c>
    </row>
    <row r="6" spans="1:13" ht="15.5" thickTop="1" thickBot="1" x14ac:dyDescent="0.4">
      <c r="A6" s="46">
        <v>5</v>
      </c>
      <c r="B6" s="46" t="s">
        <v>96</v>
      </c>
      <c r="C6" s="46">
        <v>0.05</v>
      </c>
      <c r="D6" s="46">
        <v>0.08</v>
      </c>
      <c r="E6" s="46">
        <v>0.06</v>
      </c>
      <c r="F6" s="46">
        <v>0.09</v>
      </c>
      <c r="G6" s="46">
        <v>7.0000000000000007E-2</v>
      </c>
      <c r="H6" s="46">
        <v>0.08</v>
      </c>
      <c r="I6" s="46">
        <v>0.06</v>
      </c>
      <c r="J6" s="46">
        <v>0.1</v>
      </c>
      <c r="K6" s="46"/>
      <c r="L6" s="46"/>
      <c r="M6" s="46"/>
    </row>
    <row r="7" spans="1:13" ht="15.5" thickTop="1" thickBot="1" x14ac:dyDescent="0.4">
      <c r="A7" s="46">
        <v>6</v>
      </c>
      <c r="B7" s="46" t="s">
        <v>111</v>
      </c>
      <c r="C7" s="46">
        <v>50</v>
      </c>
      <c r="D7" s="46">
        <v>70</v>
      </c>
      <c r="E7" s="46">
        <v>60</v>
      </c>
      <c r="F7" s="46">
        <v>80</v>
      </c>
      <c r="G7" s="46">
        <v>75</v>
      </c>
      <c r="H7" s="46">
        <v>85</v>
      </c>
      <c r="I7" s="46">
        <v>90</v>
      </c>
      <c r="J7" s="46">
        <v>100</v>
      </c>
      <c r="K7" s="46"/>
      <c r="L7" s="46"/>
      <c r="M7" s="46"/>
    </row>
    <row r="8" spans="1:13" ht="15" thickTop="1" x14ac:dyDescent="0.35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A16" workbookViewId="0">
      <selection activeCell="N18" sqref="N18"/>
    </sheetView>
  </sheetViews>
  <sheetFormatPr defaultRowHeight="14.5" x14ac:dyDescent="0.35"/>
  <cols>
    <col min="1" max="1" width="10.1796875" customWidth="1"/>
    <col min="2" max="2" width="29.81640625" bestFit="1" customWidth="1"/>
    <col min="3" max="3" width="9.36328125" customWidth="1"/>
    <col min="4" max="4" width="14.90625" customWidth="1"/>
    <col min="6" max="6" width="12.54296875" customWidth="1"/>
    <col min="9" max="9" width="15.90625" customWidth="1"/>
  </cols>
  <sheetData>
    <row r="1" spans="1:21" x14ac:dyDescent="0.35">
      <c r="A1" t="s">
        <v>66</v>
      </c>
      <c r="B1" t="s">
        <v>118</v>
      </c>
      <c r="C1" t="s">
        <v>119</v>
      </c>
      <c r="D1" t="s">
        <v>120</v>
      </c>
    </row>
    <row r="2" spans="1:21" x14ac:dyDescent="0.35">
      <c r="A2">
        <v>1</v>
      </c>
      <c r="B2" t="s">
        <v>121</v>
      </c>
      <c r="C2" t="s">
        <v>131</v>
      </c>
      <c r="D2">
        <v>56000</v>
      </c>
    </row>
    <row r="3" spans="1:21" x14ac:dyDescent="0.35">
      <c r="A3">
        <v>2</v>
      </c>
      <c r="B3" t="s">
        <v>122</v>
      </c>
      <c r="C3" t="s">
        <v>132</v>
      </c>
      <c r="D3">
        <v>47800</v>
      </c>
    </row>
    <row r="4" spans="1:21" x14ac:dyDescent="0.35">
      <c r="A4">
        <v>3</v>
      </c>
      <c r="B4" t="s">
        <v>123</v>
      </c>
      <c r="C4" t="s">
        <v>133</v>
      </c>
      <c r="D4">
        <v>86700</v>
      </c>
    </row>
    <row r="5" spans="1:21" x14ac:dyDescent="0.35">
      <c r="A5">
        <v>4</v>
      </c>
      <c r="B5" t="s">
        <v>124</v>
      </c>
      <c r="C5" t="s">
        <v>134</v>
      </c>
      <c r="D5">
        <v>85800</v>
      </c>
      <c r="H5" s="42" t="s">
        <v>135</v>
      </c>
      <c r="I5" s="43"/>
      <c r="K5" s="66" t="s">
        <v>138</v>
      </c>
      <c r="L5" s="66"/>
      <c r="M5" s="66"/>
      <c r="N5" s="66"/>
      <c r="O5" s="66"/>
      <c r="P5" s="66"/>
      <c r="Q5" s="66"/>
    </row>
    <row r="6" spans="1:21" x14ac:dyDescent="0.35">
      <c r="A6">
        <v>5</v>
      </c>
      <c r="B6" t="s">
        <v>125</v>
      </c>
      <c r="C6" t="s">
        <v>132</v>
      </c>
      <c r="D6">
        <v>65000</v>
      </c>
      <c r="H6" s="3" t="s">
        <v>131</v>
      </c>
      <c r="I6" s="3">
        <f>SUMIF($C$2:C11,H6,$D$2:D11)</f>
        <v>257700</v>
      </c>
      <c r="K6" s="66" t="s">
        <v>139</v>
      </c>
      <c r="L6" s="66"/>
      <c r="M6" s="66"/>
      <c r="N6" s="66"/>
      <c r="O6" s="66"/>
      <c r="P6" s="66"/>
      <c r="Q6" s="66"/>
    </row>
    <row r="7" spans="1:21" x14ac:dyDescent="0.35">
      <c r="A7">
        <v>6</v>
      </c>
      <c r="B7" t="s">
        <v>126</v>
      </c>
      <c r="C7" t="s">
        <v>134</v>
      </c>
      <c r="D7">
        <v>67000</v>
      </c>
      <c r="H7" s="3" t="s">
        <v>136</v>
      </c>
      <c r="I7" s="3">
        <f>SUMIF($C$2:C12,H7,$D$2:D12)</f>
        <v>612800</v>
      </c>
      <c r="K7" s="66" t="s">
        <v>140</v>
      </c>
      <c r="L7" s="66"/>
      <c r="M7" s="66"/>
      <c r="N7" s="66"/>
      <c r="O7" s="66"/>
      <c r="P7" s="66"/>
      <c r="Q7" s="66"/>
    </row>
    <row r="8" spans="1:21" x14ac:dyDescent="0.35">
      <c r="A8">
        <v>7</v>
      </c>
      <c r="B8" t="s">
        <v>127</v>
      </c>
      <c r="C8" t="s">
        <v>131</v>
      </c>
      <c r="D8">
        <v>58000</v>
      </c>
      <c r="H8" s="3" t="s">
        <v>137</v>
      </c>
      <c r="I8" s="3">
        <f>SUMIF($C$2:C13,H8,$D$2:D13)</f>
        <v>582800</v>
      </c>
      <c r="K8" s="66" t="s">
        <v>141</v>
      </c>
      <c r="L8" s="66"/>
      <c r="M8" s="66"/>
      <c r="N8" s="66"/>
      <c r="O8" s="66"/>
      <c r="P8" s="66"/>
      <c r="Q8" s="66"/>
    </row>
    <row r="9" spans="1:21" x14ac:dyDescent="0.35">
      <c r="A9">
        <v>8</v>
      </c>
      <c r="B9" t="s">
        <v>128</v>
      </c>
      <c r="C9" t="s">
        <v>134</v>
      </c>
      <c r="D9">
        <v>460000</v>
      </c>
    </row>
    <row r="10" spans="1:21" x14ac:dyDescent="0.35">
      <c r="A10">
        <v>9</v>
      </c>
      <c r="B10" t="s">
        <v>129</v>
      </c>
      <c r="C10" t="s">
        <v>131</v>
      </c>
      <c r="D10">
        <v>57000</v>
      </c>
    </row>
    <row r="11" spans="1:21" x14ac:dyDescent="0.35">
      <c r="A11">
        <v>10</v>
      </c>
      <c r="B11" t="s">
        <v>130</v>
      </c>
      <c r="C11" t="s">
        <v>132</v>
      </c>
      <c r="D11">
        <v>470000</v>
      </c>
      <c r="H11" s="44" t="s">
        <v>142</v>
      </c>
      <c r="I11" s="44"/>
      <c r="J11" s="44"/>
      <c r="K11" s="44"/>
      <c r="L11" s="44"/>
      <c r="M11" s="44"/>
    </row>
    <row r="12" spans="1:21" x14ac:dyDescent="0.35">
      <c r="H12" s="3" t="s">
        <v>143</v>
      </c>
      <c r="I12" s="3"/>
      <c r="J12" s="3"/>
    </row>
    <row r="13" spans="1:21" x14ac:dyDescent="0.35">
      <c r="H13" s="52">
        <f>SUMIF(D2:D11,"&gt;=60000")</f>
        <v>1234500</v>
      </c>
    </row>
    <row r="14" spans="1:21" x14ac:dyDescent="0.35">
      <c r="H14" s="52">
        <f>SUM(D4,D5,D6,D7,D9,D11)</f>
        <v>1234500</v>
      </c>
    </row>
    <row r="15" spans="1:21" x14ac:dyDescent="0.35">
      <c r="K15" s="66" t="s">
        <v>144</v>
      </c>
      <c r="L15" s="66"/>
      <c r="M15" s="66"/>
      <c r="N15" s="66"/>
      <c r="O15" s="66"/>
      <c r="P15" s="66"/>
      <c r="Q15" s="66"/>
      <c r="R15" s="66"/>
      <c r="S15" s="66"/>
      <c r="T15" s="66"/>
      <c r="U15" s="66"/>
    </row>
    <row r="20" spans="1:6" x14ac:dyDescent="0.35">
      <c r="A20" t="s">
        <v>66</v>
      </c>
      <c r="B20" t="s">
        <v>118</v>
      </c>
      <c r="C20" t="s">
        <v>145</v>
      </c>
      <c r="D20" s="8" t="s">
        <v>146</v>
      </c>
      <c r="E20" t="s">
        <v>119</v>
      </c>
      <c r="F20" t="s">
        <v>120</v>
      </c>
    </row>
    <row r="21" spans="1:6" x14ac:dyDescent="0.35">
      <c r="A21">
        <v>1</v>
      </c>
      <c r="B21" t="s">
        <v>121</v>
      </c>
      <c r="C21" t="s">
        <v>147</v>
      </c>
      <c r="D21" s="19">
        <v>6</v>
      </c>
      <c r="E21" t="s">
        <v>151</v>
      </c>
      <c r="F21">
        <v>56000</v>
      </c>
    </row>
    <row r="22" spans="1:6" x14ac:dyDescent="0.35">
      <c r="A22">
        <v>2</v>
      </c>
      <c r="B22" t="s">
        <v>122</v>
      </c>
      <c r="C22" t="s">
        <v>148</v>
      </c>
      <c r="D22" s="19">
        <v>4</v>
      </c>
      <c r="E22" t="s">
        <v>152</v>
      </c>
      <c r="F22">
        <v>47800</v>
      </c>
    </row>
    <row r="23" spans="1:6" x14ac:dyDescent="0.35">
      <c r="A23">
        <v>3</v>
      </c>
      <c r="B23" t="s">
        <v>123</v>
      </c>
      <c r="C23" t="s">
        <v>147</v>
      </c>
      <c r="D23" s="19">
        <v>9</v>
      </c>
      <c r="E23" t="s">
        <v>153</v>
      </c>
      <c r="F23">
        <v>86700</v>
      </c>
    </row>
    <row r="24" spans="1:6" x14ac:dyDescent="0.35">
      <c r="A24">
        <v>4</v>
      </c>
      <c r="B24" t="s">
        <v>124</v>
      </c>
      <c r="C24" t="s">
        <v>149</v>
      </c>
      <c r="D24" s="19">
        <v>8</v>
      </c>
      <c r="E24" t="s">
        <v>131</v>
      </c>
      <c r="F24">
        <v>85800</v>
      </c>
    </row>
    <row r="25" spans="1:6" x14ac:dyDescent="0.35">
      <c r="A25">
        <v>5</v>
      </c>
      <c r="B25" t="s">
        <v>125</v>
      </c>
      <c r="C25" t="s">
        <v>150</v>
      </c>
      <c r="D25" s="19">
        <v>6</v>
      </c>
      <c r="E25" t="s">
        <v>154</v>
      </c>
      <c r="F25">
        <v>65000</v>
      </c>
    </row>
    <row r="26" spans="1:6" x14ac:dyDescent="0.35">
      <c r="A26">
        <v>6</v>
      </c>
      <c r="B26" t="s">
        <v>126</v>
      </c>
      <c r="C26" t="s">
        <v>147</v>
      </c>
      <c r="D26" s="19">
        <v>4</v>
      </c>
      <c r="E26" t="s">
        <v>155</v>
      </c>
      <c r="F26">
        <v>67000</v>
      </c>
    </row>
    <row r="27" spans="1:6" x14ac:dyDescent="0.35">
      <c r="A27">
        <v>7</v>
      </c>
      <c r="B27" t="s">
        <v>127</v>
      </c>
      <c r="C27" t="s">
        <v>150</v>
      </c>
      <c r="D27" s="19">
        <v>10</v>
      </c>
      <c r="E27" t="s">
        <v>156</v>
      </c>
      <c r="F27">
        <v>58000</v>
      </c>
    </row>
    <row r="28" spans="1:6" x14ac:dyDescent="0.35">
      <c r="A28">
        <v>8</v>
      </c>
      <c r="B28" t="s">
        <v>128</v>
      </c>
      <c r="C28" t="s">
        <v>149</v>
      </c>
      <c r="D28" s="19">
        <v>4</v>
      </c>
      <c r="E28" t="s">
        <v>134</v>
      </c>
      <c r="F28">
        <v>460000</v>
      </c>
    </row>
    <row r="29" spans="1:6" x14ac:dyDescent="0.35">
      <c r="A29">
        <v>9</v>
      </c>
      <c r="B29" t="s">
        <v>129</v>
      </c>
      <c r="C29" t="s">
        <v>150</v>
      </c>
      <c r="D29" s="19">
        <v>9</v>
      </c>
      <c r="E29" t="s">
        <v>154</v>
      </c>
      <c r="F29">
        <v>57000</v>
      </c>
    </row>
    <row r="30" spans="1:6" x14ac:dyDescent="0.35">
      <c r="A30">
        <v>10</v>
      </c>
      <c r="B30" t="s">
        <v>130</v>
      </c>
      <c r="C30" t="s">
        <v>148</v>
      </c>
      <c r="D30" s="19">
        <v>6</v>
      </c>
      <c r="E30" t="s">
        <v>152</v>
      </c>
      <c r="F30">
        <v>470000</v>
      </c>
    </row>
    <row r="33" spans="1:9" x14ac:dyDescent="0.35">
      <c r="A33" s="50" t="s">
        <v>157</v>
      </c>
      <c r="B33" s="50"/>
      <c r="C33" s="50"/>
      <c r="D33" s="50"/>
    </row>
    <row r="34" spans="1:9" x14ac:dyDescent="0.35">
      <c r="A34" s="64" t="s">
        <v>158</v>
      </c>
      <c r="B34" s="64" t="s">
        <v>133</v>
      </c>
      <c r="C34" s="64" t="s">
        <v>132</v>
      </c>
      <c r="D34" s="64" t="s">
        <v>134</v>
      </c>
      <c r="E34" s="64"/>
      <c r="F34" s="64"/>
      <c r="G34" s="64"/>
      <c r="H34" s="64"/>
      <c r="I34" s="64"/>
    </row>
    <row r="35" spans="1:9" x14ac:dyDescent="0.35">
      <c r="A35" s="64" t="s">
        <v>149</v>
      </c>
      <c r="B35" s="65" t="s">
        <v>159</v>
      </c>
      <c r="C35" s="65"/>
      <c r="D35" s="65"/>
      <c r="E35" s="65"/>
      <c r="F35" s="65"/>
      <c r="G35" s="65"/>
      <c r="H35" s="65"/>
      <c r="I35" s="65"/>
    </row>
    <row r="36" spans="1:9" x14ac:dyDescent="0.35">
      <c r="A36" s="64"/>
      <c r="B36" s="64">
        <f>SUMIFS(F21:F30,C21:C30,"North",E21:E30,"Delhi",D21:D30,"&gt;5")</f>
        <v>85800</v>
      </c>
      <c r="C36" s="64"/>
      <c r="D36" s="64"/>
      <c r="E36" s="64"/>
      <c r="F36" s="64"/>
      <c r="G36" s="64"/>
      <c r="H36" s="64"/>
      <c r="I36" s="64"/>
    </row>
    <row r="37" spans="1:9" x14ac:dyDescent="0.35">
      <c r="A37" s="64"/>
      <c r="B37" s="64">
        <f>SUMIFS(F21:F30,C21:C30,"South",E21:E30,"Chennai",D21:D30,"&gt;=6")</f>
        <v>122000</v>
      </c>
      <c r="C37" s="64"/>
      <c r="D37" s="64"/>
      <c r="E37" s="64"/>
      <c r="F37" s="64"/>
      <c r="G37" s="64"/>
      <c r="H37" s="64"/>
      <c r="I37" s="64"/>
    </row>
  </sheetData>
  <mergeCells count="3">
    <mergeCell ref="H5:I5"/>
    <mergeCell ref="H11:M11"/>
    <mergeCell ref="B35:I35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84"/>
  <sheetViews>
    <sheetView workbookViewId="0">
      <selection activeCell="F62" sqref="F62"/>
    </sheetView>
  </sheetViews>
  <sheetFormatPr defaultRowHeight="14.5" x14ac:dyDescent="0.35"/>
  <cols>
    <col min="2" max="2" width="10.08984375" bestFit="1" customWidth="1"/>
    <col min="3" max="3" width="13.36328125" bestFit="1" customWidth="1"/>
    <col min="6" max="6" width="11.08984375" customWidth="1"/>
    <col min="13" max="13" width="9.1796875" customWidth="1"/>
  </cols>
  <sheetData>
    <row r="3" spans="2:10" x14ac:dyDescent="0.35">
      <c r="B3" s="48" t="s">
        <v>327</v>
      </c>
      <c r="C3" s="48"/>
    </row>
    <row r="4" spans="2:10" x14ac:dyDescent="0.35">
      <c r="B4" s="51" t="s">
        <v>160</v>
      </c>
      <c r="C4" s="52"/>
      <c r="D4" s="52"/>
      <c r="E4" s="52"/>
    </row>
    <row r="5" spans="2:10" x14ac:dyDescent="0.35">
      <c r="B5" s="52" t="s">
        <v>161</v>
      </c>
      <c r="C5" s="52"/>
      <c r="D5" s="52"/>
      <c r="E5" s="52" t="s">
        <v>162</v>
      </c>
    </row>
    <row r="6" spans="2:10" x14ac:dyDescent="0.35">
      <c r="B6" s="52" t="str">
        <f>REPLACE(B4,16,5,"Gurgaon")</f>
        <v>He is going to Gurgaon for work but lives in delhi</v>
      </c>
      <c r="C6" s="52"/>
      <c r="D6" s="52"/>
      <c r="E6" s="52"/>
    </row>
    <row r="7" spans="2:10" x14ac:dyDescent="0.35">
      <c r="B7" s="52" t="str">
        <f>REPLACE(B4,4,2,"was")</f>
        <v>He was going to noida for work but lives in delhi</v>
      </c>
      <c r="C7" s="52"/>
      <c r="D7" s="52"/>
      <c r="E7" s="52"/>
    </row>
    <row r="9" spans="2:10" x14ac:dyDescent="0.35">
      <c r="B9" s="48" t="s">
        <v>328</v>
      </c>
      <c r="C9" s="48"/>
      <c r="D9" s="48"/>
    </row>
    <row r="10" spans="2:10" x14ac:dyDescent="0.35">
      <c r="B10" s="52" t="s">
        <v>163</v>
      </c>
      <c r="C10" s="52"/>
      <c r="D10" s="52"/>
      <c r="E10" s="52"/>
      <c r="F10" s="52"/>
      <c r="G10" s="52"/>
      <c r="H10" s="52"/>
      <c r="I10" s="52"/>
      <c r="J10" s="52"/>
    </row>
    <row r="11" spans="2:10" x14ac:dyDescent="0.35">
      <c r="B11" s="52" t="s">
        <v>164</v>
      </c>
      <c r="C11" s="52"/>
      <c r="D11" s="52" t="s">
        <v>165</v>
      </c>
      <c r="E11" s="52" t="str">
        <f>SUBSTITUTE(B10,"is","was")</f>
        <v>he was going to delhi for shopping, then he was vwasiting noida</v>
      </c>
      <c r="F11" s="52"/>
      <c r="G11" s="52"/>
      <c r="H11" s="52"/>
      <c r="I11" s="52"/>
      <c r="J11" s="52"/>
    </row>
    <row r="12" spans="2:10" x14ac:dyDescent="0.35">
      <c r="B12" s="52" t="s">
        <v>329</v>
      </c>
      <c r="C12" s="52"/>
      <c r="D12" s="52"/>
      <c r="E12" s="52" t="str">
        <f>SUBSTITUTE(B10,"is","was",1)</f>
        <v>he was going to delhi for shopping, then he is visiting noida</v>
      </c>
      <c r="F12" s="52"/>
      <c r="G12" s="52"/>
      <c r="H12" s="52"/>
      <c r="I12" s="52"/>
      <c r="J12" s="52"/>
    </row>
    <row r="13" spans="2:10" x14ac:dyDescent="0.35">
      <c r="B13" s="52" t="s">
        <v>330</v>
      </c>
      <c r="C13" s="52"/>
      <c r="D13" s="52"/>
      <c r="E13" s="52" t="str">
        <f>SUBSTITUTE(B10,"is","was",2)</f>
        <v>he is going to delhi for shopping, then he was visiting noida</v>
      </c>
      <c r="F13" s="52"/>
      <c r="G13" s="52"/>
      <c r="H13" s="52"/>
      <c r="I13" s="52"/>
      <c r="J13" s="52"/>
    </row>
    <row r="15" spans="2:10" x14ac:dyDescent="0.35">
      <c r="B15" s="48" t="s">
        <v>331</v>
      </c>
      <c r="C15" s="23"/>
      <c r="D15" s="23"/>
      <c r="E15" s="23"/>
    </row>
    <row r="16" spans="2:10" x14ac:dyDescent="0.35">
      <c r="B16" s="52" t="s">
        <v>166</v>
      </c>
      <c r="C16" s="52"/>
    </row>
    <row r="17" spans="2:6" x14ac:dyDescent="0.35">
      <c r="B17" s="52" t="s">
        <v>167</v>
      </c>
      <c r="C17" s="52"/>
    </row>
    <row r="18" spans="2:6" x14ac:dyDescent="0.35">
      <c r="B18" s="52" t="str">
        <f>RIGHT(B17,4)</f>
        <v>east</v>
      </c>
      <c r="C18" s="52"/>
    </row>
    <row r="20" spans="2:6" x14ac:dyDescent="0.35">
      <c r="B20" s="48" t="s">
        <v>332</v>
      </c>
      <c r="C20" s="48"/>
      <c r="D20" s="48"/>
      <c r="E20" s="48"/>
    </row>
    <row r="21" spans="2:6" x14ac:dyDescent="0.35">
      <c r="B21" s="52" t="s">
        <v>168</v>
      </c>
      <c r="C21" s="52"/>
    </row>
    <row r="22" spans="2:6" x14ac:dyDescent="0.35">
      <c r="B22" s="52" t="s">
        <v>167</v>
      </c>
      <c r="C22" s="52"/>
    </row>
    <row r="23" spans="2:6" x14ac:dyDescent="0.35">
      <c r="B23" s="52" t="str">
        <f>LEFT(B22,3)</f>
        <v>sun</v>
      </c>
      <c r="C23" s="52"/>
    </row>
    <row r="25" spans="2:6" x14ac:dyDescent="0.35">
      <c r="B25" s="48" t="s">
        <v>333</v>
      </c>
      <c r="C25" s="48"/>
      <c r="D25" s="48"/>
      <c r="E25" s="48"/>
      <c r="F25" s="48"/>
    </row>
    <row r="26" spans="2:6" x14ac:dyDescent="0.35">
      <c r="B26" s="52" t="s">
        <v>169</v>
      </c>
      <c r="C26" s="52"/>
      <c r="D26" s="52"/>
    </row>
    <row r="27" spans="2:6" x14ac:dyDescent="0.35">
      <c r="B27" s="52" t="str">
        <f>REPT("-",20)</f>
        <v>--------------------</v>
      </c>
      <c r="C27" s="52"/>
      <c r="D27" s="52"/>
    </row>
    <row r="28" spans="2:6" x14ac:dyDescent="0.35">
      <c r="B28" s="52" t="str">
        <f>REPT("delhi ",5)</f>
        <v xml:space="preserve">delhi delhi delhi delhi delhi </v>
      </c>
      <c r="C28" s="52"/>
      <c r="D28" s="52"/>
    </row>
    <row r="30" spans="2:6" x14ac:dyDescent="0.35">
      <c r="B30" s="48" t="s">
        <v>170</v>
      </c>
      <c r="C30" s="48"/>
    </row>
    <row r="31" spans="2:6" x14ac:dyDescent="0.35">
      <c r="B31" s="52" t="s">
        <v>171</v>
      </c>
      <c r="C31" s="52"/>
      <c r="D31" s="52"/>
      <c r="E31" s="52"/>
    </row>
    <row r="32" spans="2:6" x14ac:dyDescent="0.35">
      <c r="B32" s="52" t="s">
        <v>172</v>
      </c>
      <c r="C32" s="52"/>
      <c r="D32" s="52"/>
      <c r="E32" s="52"/>
    </row>
    <row r="33" spans="2:11" x14ac:dyDescent="0.35">
      <c r="B33" s="52">
        <v>1224757.5789999999</v>
      </c>
      <c r="C33" s="52" t="str">
        <f>TEXT(B33,"$##,###.00")</f>
        <v>$12,24,757.58</v>
      </c>
      <c r="D33" s="52"/>
      <c r="E33" s="52"/>
    </row>
    <row r="34" spans="2:11" x14ac:dyDescent="0.35">
      <c r="B34" s="53">
        <v>45577</v>
      </c>
      <c r="C34" s="52" t="str">
        <f>TEXT(B34,"dd/mmm/yyyy")</f>
        <v>12/Oct/2024</v>
      </c>
      <c r="D34" s="52"/>
      <c r="E34" s="52"/>
    </row>
    <row r="36" spans="2:11" x14ac:dyDescent="0.35">
      <c r="B36" s="48" t="s">
        <v>173</v>
      </c>
      <c r="C36" s="48"/>
    </row>
    <row r="37" spans="2:11" x14ac:dyDescent="0.35">
      <c r="B37" s="52" t="s">
        <v>174</v>
      </c>
      <c r="C37" s="52"/>
      <c r="D37" s="52"/>
      <c r="E37" s="52"/>
      <c r="F37" s="52"/>
      <c r="G37" s="52"/>
      <c r="H37" s="52"/>
      <c r="I37" s="52"/>
      <c r="J37" s="52"/>
      <c r="K37" s="52"/>
    </row>
    <row r="38" spans="2:11" x14ac:dyDescent="0.35">
      <c r="B38" s="52" t="s">
        <v>175</v>
      </c>
      <c r="C38" s="52"/>
      <c r="D38" s="52"/>
      <c r="E38" s="52"/>
      <c r="F38" s="52"/>
      <c r="G38" s="52"/>
      <c r="H38" s="52"/>
      <c r="I38" s="52"/>
      <c r="J38" s="52"/>
      <c r="K38" s="52"/>
    </row>
    <row r="39" spans="2:11" x14ac:dyDescent="0.35">
      <c r="B39" s="52" t="s">
        <v>133</v>
      </c>
      <c r="C39" s="52"/>
      <c r="D39" s="52"/>
      <c r="E39" s="52"/>
      <c r="F39" s="52"/>
      <c r="G39" s="52"/>
      <c r="H39" s="52"/>
      <c r="I39" s="52"/>
      <c r="J39" s="52"/>
      <c r="K39" s="52"/>
    </row>
    <row r="40" spans="2:11" x14ac:dyDescent="0.35">
      <c r="B40" s="52" t="s">
        <v>176</v>
      </c>
      <c r="C40" s="52"/>
      <c r="D40" s="52" t="s">
        <v>182</v>
      </c>
      <c r="E40" s="52"/>
      <c r="F40" s="52"/>
      <c r="G40" s="52"/>
      <c r="H40" s="52" t="s">
        <v>185</v>
      </c>
      <c r="I40" s="52"/>
      <c r="J40" s="52"/>
      <c r="K40" s="52"/>
    </row>
    <row r="41" spans="2:11" x14ac:dyDescent="0.35">
      <c r="B41" s="52" t="s">
        <v>177</v>
      </c>
      <c r="C41" s="52"/>
      <c r="D41" s="52" t="s">
        <v>183</v>
      </c>
      <c r="E41" s="52"/>
      <c r="F41" s="52"/>
      <c r="G41" s="52"/>
      <c r="H41" s="52" t="s">
        <v>186</v>
      </c>
      <c r="I41" s="52"/>
      <c r="J41" s="52"/>
      <c r="K41" s="52"/>
    </row>
    <row r="42" spans="2:11" x14ac:dyDescent="0.35">
      <c r="B42" s="52"/>
      <c r="C42" s="52"/>
      <c r="D42" s="52" t="s">
        <v>184</v>
      </c>
      <c r="E42" s="52"/>
      <c r="F42" s="52"/>
      <c r="G42" s="52"/>
      <c r="H42" s="52" t="s">
        <v>187</v>
      </c>
      <c r="I42" s="52"/>
      <c r="J42" s="52"/>
      <c r="K42" s="52"/>
    </row>
    <row r="43" spans="2:11" x14ac:dyDescent="0.35">
      <c r="B43" s="52" t="s">
        <v>132</v>
      </c>
      <c r="C43" s="52"/>
      <c r="D43" s="52"/>
      <c r="E43" s="52"/>
      <c r="F43" s="52"/>
      <c r="G43" s="52"/>
      <c r="H43" s="52"/>
      <c r="I43" s="52"/>
      <c r="J43" s="52"/>
      <c r="K43" s="52"/>
    </row>
    <row r="44" spans="2:11" x14ac:dyDescent="0.35">
      <c r="B44" s="52" t="s">
        <v>134</v>
      </c>
      <c r="C44" s="52"/>
      <c r="D44" s="52"/>
      <c r="E44" s="52"/>
      <c r="F44" s="52"/>
      <c r="G44" s="52"/>
      <c r="H44" s="52"/>
      <c r="I44" s="52"/>
      <c r="J44" s="52"/>
      <c r="K44" s="52"/>
    </row>
    <row r="46" spans="2:11" x14ac:dyDescent="0.35">
      <c r="B46" s="48" t="s">
        <v>178</v>
      </c>
      <c r="C46" s="48"/>
      <c r="D46" s="48"/>
      <c r="E46" s="48"/>
    </row>
    <row r="47" spans="2:11" x14ac:dyDescent="0.35">
      <c r="B47" s="52" t="s">
        <v>180</v>
      </c>
      <c r="C47" s="52"/>
      <c r="D47" s="52"/>
      <c r="E47" s="52"/>
    </row>
    <row r="48" spans="2:11" x14ac:dyDescent="0.35">
      <c r="B48" s="52" t="s">
        <v>179</v>
      </c>
      <c r="C48" s="52"/>
      <c r="D48" s="52"/>
      <c r="E48" s="52"/>
    </row>
    <row r="49" spans="2:24" x14ac:dyDescent="0.35">
      <c r="B49" s="52" t="str">
        <f>TRIM(B48)</f>
        <v>hello</v>
      </c>
      <c r="C49" s="52"/>
      <c r="D49" s="52" t="s">
        <v>181</v>
      </c>
      <c r="E49" s="52"/>
    </row>
    <row r="51" spans="2:24" x14ac:dyDescent="0.35">
      <c r="B51" s="48" t="s">
        <v>228</v>
      </c>
      <c r="C51" s="48" t="s">
        <v>229</v>
      </c>
    </row>
    <row r="52" spans="2:24" x14ac:dyDescent="0.35">
      <c r="B52" s="52" t="s">
        <v>230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 t="s">
        <v>231</v>
      </c>
      <c r="O52" s="52"/>
      <c r="P52" s="52"/>
      <c r="Q52" s="52"/>
      <c r="R52" s="52"/>
      <c r="S52" s="52"/>
      <c r="T52" s="52"/>
      <c r="U52" s="52"/>
      <c r="V52" s="52"/>
      <c r="W52" s="52"/>
      <c r="X52" s="52"/>
    </row>
    <row r="53" spans="2:24" x14ac:dyDescent="0.35">
      <c r="B53" s="52" t="s">
        <v>233</v>
      </c>
      <c r="C53" s="52" t="e">
        <f ca="1">unicode(B53)</f>
        <v>#NAME?</v>
      </c>
    </row>
    <row r="54" spans="2:24" x14ac:dyDescent="0.35">
      <c r="B54" s="52" t="s">
        <v>232</v>
      </c>
      <c r="C54" s="52" t="s">
        <v>336</v>
      </c>
    </row>
    <row r="55" spans="2:24" x14ac:dyDescent="0.35">
      <c r="B55" s="52" t="s">
        <v>234</v>
      </c>
      <c r="C55" s="52"/>
      <c r="F55" s="49" t="s">
        <v>334</v>
      </c>
      <c r="G55" s="49"/>
      <c r="H55" s="49"/>
      <c r="I55" s="49"/>
      <c r="J55" s="49"/>
    </row>
    <row r="56" spans="2:24" x14ac:dyDescent="0.35">
      <c r="B56" s="52" t="s">
        <v>235</v>
      </c>
      <c r="C56" s="52"/>
    </row>
    <row r="57" spans="2:24" x14ac:dyDescent="0.35">
      <c r="B57" s="52" t="s">
        <v>236</v>
      </c>
      <c r="C57" s="52"/>
    </row>
    <row r="59" spans="2:24" x14ac:dyDescent="0.35">
      <c r="B59" s="48" t="s">
        <v>237</v>
      </c>
    </row>
    <row r="60" spans="2:24" x14ac:dyDescent="0.35">
      <c r="B60" s="52">
        <v>78</v>
      </c>
    </row>
    <row r="61" spans="2:24" x14ac:dyDescent="0.35">
      <c r="B61" s="52">
        <v>45</v>
      </c>
    </row>
    <row r="62" spans="2:24" x14ac:dyDescent="0.35">
      <c r="B62" s="52">
        <v>64</v>
      </c>
    </row>
    <row r="63" spans="2:24" x14ac:dyDescent="0.35">
      <c r="B63" s="52">
        <v>9875</v>
      </c>
    </row>
    <row r="64" spans="2:24" x14ac:dyDescent="0.35">
      <c r="B64" s="52">
        <v>48</v>
      </c>
    </row>
    <row r="65" spans="2:12" x14ac:dyDescent="0.35">
      <c r="B65" s="52">
        <v>92</v>
      </c>
    </row>
    <row r="67" spans="2:12" x14ac:dyDescent="0.35">
      <c r="B67" s="48" t="s">
        <v>238</v>
      </c>
      <c r="C67" s="48"/>
      <c r="D67" s="48" t="s">
        <v>239</v>
      </c>
      <c r="E67" s="48" t="s">
        <v>240</v>
      </c>
      <c r="G67" s="48" t="s">
        <v>335</v>
      </c>
      <c r="H67" s="23"/>
      <c r="I67" s="23"/>
    </row>
    <row r="68" spans="2:12" x14ac:dyDescent="0.35">
      <c r="B68" s="52" t="s">
        <v>241</v>
      </c>
      <c r="C68" s="52"/>
      <c r="D68" s="52" t="str">
        <f>UPPER(B68)</f>
        <v>HELLO</v>
      </c>
      <c r="E68" s="52" t="str">
        <f>LOWER(B68)</f>
        <v>hello</v>
      </c>
    </row>
    <row r="69" spans="2:12" x14ac:dyDescent="0.35">
      <c r="B69" s="52" t="s">
        <v>242</v>
      </c>
      <c r="C69" s="52"/>
      <c r="D69" s="52" t="str">
        <f>UPPER(B69)</f>
        <v>INDIA</v>
      </c>
      <c r="E69" s="52" t="str">
        <f>LOWER(B69)</f>
        <v>india</v>
      </c>
    </row>
    <row r="70" spans="2:12" x14ac:dyDescent="0.35">
      <c r="B70" s="52" t="s">
        <v>243</v>
      </c>
      <c r="C70" s="52"/>
      <c r="D70" s="52" t="str">
        <f>UPPER(B70)</f>
        <v>YELLOW</v>
      </c>
      <c r="E70" s="52" t="str">
        <f>LOWER(B70)</f>
        <v>yellow</v>
      </c>
    </row>
    <row r="72" spans="2:12" x14ac:dyDescent="0.35">
      <c r="B72" s="48" t="s">
        <v>244</v>
      </c>
      <c r="C72" s="48"/>
    </row>
    <row r="73" spans="2:12" x14ac:dyDescent="0.35">
      <c r="B73" s="52" t="s">
        <v>245</v>
      </c>
      <c r="C73" s="52"/>
      <c r="D73" s="52"/>
    </row>
    <row r="74" spans="2:12" x14ac:dyDescent="0.35">
      <c r="B74" s="52" t="s">
        <v>246</v>
      </c>
      <c r="C74" s="52"/>
      <c r="D74" s="52"/>
    </row>
    <row r="75" spans="2:12" x14ac:dyDescent="0.35">
      <c r="B75" s="54">
        <v>477740</v>
      </c>
      <c r="C75" s="52">
        <f>VALUE(B75)</f>
        <v>477740</v>
      </c>
      <c r="D75" s="52"/>
    </row>
    <row r="76" spans="2:12" x14ac:dyDescent="0.35">
      <c r="B76" s="54">
        <v>467.98500000000001</v>
      </c>
      <c r="C76" s="52">
        <f>VALUE(B76)</f>
        <v>467.98500000000001</v>
      </c>
      <c r="D76" s="52"/>
    </row>
    <row r="78" spans="2:12" x14ac:dyDescent="0.35">
      <c r="B78" s="48" t="s">
        <v>247</v>
      </c>
      <c r="C78" s="48"/>
      <c r="D78" s="48"/>
      <c r="E78" s="48"/>
      <c r="F78" s="48"/>
      <c r="G78" s="48" t="s">
        <v>248</v>
      </c>
    </row>
    <row r="79" spans="2:12" x14ac:dyDescent="0.35">
      <c r="B79" s="52" t="s">
        <v>249</v>
      </c>
      <c r="C79" s="52"/>
      <c r="D79" s="52"/>
      <c r="E79" s="52"/>
      <c r="F79" s="52"/>
      <c r="G79" s="52"/>
      <c r="H79" s="52"/>
      <c r="I79" s="52"/>
      <c r="J79" s="52"/>
      <c r="K79" s="52"/>
      <c r="L79" s="52"/>
    </row>
    <row r="80" spans="2:12" x14ac:dyDescent="0.35">
      <c r="B80" s="52" t="s">
        <v>250</v>
      </c>
      <c r="C80" s="52" t="s">
        <v>251</v>
      </c>
      <c r="D80" s="52" t="s">
        <v>252</v>
      </c>
      <c r="E80" s="52"/>
      <c r="F80" s="52" t="s">
        <v>257</v>
      </c>
      <c r="G80" s="52"/>
      <c r="H80" s="52"/>
      <c r="I80" s="52"/>
      <c r="J80" s="52"/>
      <c r="K80" s="52"/>
      <c r="L80" s="52"/>
    </row>
    <row r="81" spans="2:12" x14ac:dyDescent="0.35">
      <c r="B81" s="52" t="s">
        <v>258</v>
      </c>
      <c r="C81" s="52" t="s">
        <v>253</v>
      </c>
      <c r="D81" s="52" t="s">
        <v>254</v>
      </c>
      <c r="E81" s="52"/>
      <c r="F81" s="52" t="str">
        <f>CONCATENATE(B81,C81,D81)</f>
        <v>AmanKumarGupta</v>
      </c>
      <c r="G81" s="52"/>
      <c r="H81" s="52"/>
      <c r="I81" s="52"/>
      <c r="J81" s="52"/>
      <c r="K81" s="52"/>
      <c r="L81" s="52"/>
    </row>
    <row r="82" spans="2:12" x14ac:dyDescent="0.35">
      <c r="B82" s="52" t="s">
        <v>255</v>
      </c>
      <c r="C82" s="52" t="s">
        <v>253</v>
      </c>
      <c r="D82" s="52" t="s">
        <v>256</v>
      </c>
      <c r="E82" s="52"/>
      <c r="F82" s="52" t="str">
        <f>CONCATENATE(B82," ",C82," ",D82)</f>
        <v>Sumit  Kumar Sharma</v>
      </c>
      <c r="G82" s="52"/>
      <c r="H82" s="52"/>
      <c r="I82" s="52" t="s">
        <v>259</v>
      </c>
      <c r="J82" s="52"/>
      <c r="K82" s="52"/>
      <c r="L82" s="52"/>
    </row>
    <row r="83" spans="2:12" x14ac:dyDescent="0.35">
      <c r="B83" s="52"/>
      <c r="C83" s="52"/>
      <c r="D83" s="52"/>
      <c r="E83" s="52"/>
      <c r="F83" s="52" t="str">
        <f>CONCATENATE(B82," ",C82," ",C82," ",D82)</f>
        <v>Sumit  Kumar Kumar Sharma</v>
      </c>
      <c r="G83" s="52"/>
      <c r="H83" s="52"/>
      <c r="I83" s="52" t="s">
        <v>260</v>
      </c>
      <c r="J83" s="52"/>
      <c r="K83" s="52"/>
      <c r="L83" s="52"/>
    </row>
    <row r="84" spans="2:12" x14ac:dyDescent="0.35">
      <c r="B84" s="52"/>
      <c r="C84" s="52"/>
      <c r="D84" s="52"/>
      <c r="E84" s="52"/>
      <c r="F84" s="52" t="str">
        <f>CONCATENATE("Welcome ",B82," ",C82," ",D82)</f>
        <v>Welcome Sumit  Kumar Sharma</v>
      </c>
      <c r="G84" s="52"/>
      <c r="H84" s="52"/>
      <c r="I84" s="52" t="s">
        <v>261</v>
      </c>
      <c r="J84" s="52"/>
      <c r="K84" s="52"/>
      <c r="L84" s="5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6"/>
  <sheetViews>
    <sheetView topLeftCell="H1" zoomScaleNormal="100" workbookViewId="0">
      <selection activeCell="H19" sqref="H19"/>
    </sheetView>
  </sheetViews>
  <sheetFormatPr defaultRowHeight="14.5" x14ac:dyDescent="0.35"/>
  <cols>
    <col min="3" max="3" width="14.6328125" customWidth="1"/>
    <col min="13" max="13" width="12" style="13" customWidth="1"/>
    <col min="15" max="15" width="8.7265625" style="24"/>
    <col min="16" max="16" width="12.36328125" customWidth="1"/>
    <col min="17" max="17" width="20.90625" style="24" customWidth="1"/>
    <col min="18" max="18" width="11" customWidth="1"/>
    <col min="19" max="19" width="14.08984375" customWidth="1"/>
    <col min="20" max="20" width="10.1796875" customWidth="1"/>
    <col min="21" max="21" width="13" style="29" customWidth="1"/>
    <col min="22" max="22" width="11.1796875" customWidth="1"/>
  </cols>
  <sheetData>
    <row r="2" spans="2:22" x14ac:dyDescent="0.35">
      <c r="H2" s="45" t="s">
        <v>227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</row>
    <row r="4" spans="2:22" x14ac:dyDescent="0.35">
      <c r="B4" t="s">
        <v>188</v>
      </c>
      <c r="C4" t="s">
        <v>189</v>
      </c>
      <c r="D4" t="s">
        <v>190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97</v>
      </c>
      <c r="M4" s="13" t="s">
        <v>71</v>
      </c>
      <c r="N4" t="s">
        <v>215</v>
      </c>
      <c r="O4" s="24" t="s">
        <v>226</v>
      </c>
      <c r="P4" t="s">
        <v>216</v>
      </c>
      <c r="Q4" s="24" t="s">
        <v>274</v>
      </c>
      <c r="R4" t="s">
        <v>206</v>
      </c>
      <c r="S4" s="24" t="s">
        <v>207</v>
      </c>
      <c r="T4" t="s">
        <v>208</v>
      </c>
      <c r="U4" s="29" t="s">
        <v>209</v>
      </c>
      <c r="V4" t="s">
        <v>210</v>
      </c>
    </row>
    <row r="5" spans="2:22" x14ac:dyDescent="0.35">
      <c r="B5" s="11">
        <v>1</v>
      </c>
      <c r="C5" t="s">
        <v>198</v>
      </c>
      <c r="D5" s="20">
        <v>85</v>
      </c>
      <c r="E5" s="20">
        <v>90</v>
      </c>
      <c r="F5" s="20">
        <v>80</v>
      </c>
      <c r="G5" s="20">
        <v>85</v>
      </c>
      <c r="H5" s="20">
        <v>88</v>
      </c>
      <c r="I5" s="20">
        <v>92</v>
      </c>
      <c r="J5" s="20">
        <v>87</v>
      </c>
      <c r="K5" s="20">
        <v>90</v>
      </c>
      <c r="L5">
        <f>SUM(D5:K5)</f>
        <v>697</v>
      </c>
      <c r="M5" s="13">
        <f>L5/800*100%</f>
        <v>0.87124999999999997</v>
      </c>
      <c r="N5" t="s">
        <v>211</v>
      </c>
      <c r="O5" s="27">
        <f>IF(N5="BCA",$P$17,IF(N5="B.Tech",$P$18,IF(N5="MCA",$P$19,$P$20)))</f>
        <v>50000</v>
      </c>
      <c r="P5" s="11" t="str">
        <f>IF(M5&gt;=95%,"20%",IF(M5&gt;=85%,"15%",IF(M5&gt;=75%,"10%",IF(M5&gt;=65%,"7%","O%"))))</f>
        <v>15%</v>
      </c>
      <c r="Q5" s="21">
        <f t="shared" ref="Q5:Q14" si="0">IF(M5&gt;=95%,O5*$J$16,IF(M5&gt;=85%,O5*$J$17,IF(M5&gt;=75%,O5*$J$18,IF(M5&gt;=65%,O5*$J$19,0))))</f>
        <v>7500</v>
      </c>
      <c r="R5" s="20" t="s">
        <v>49</v>
      </c>
      <c r="S5">
        <f>IF(R5="Y", 2000, 0)</f>
        <v>2000</v>
      </c>
      <c r="T5" t="s">
        <v>222</v>
      </c>
      <c r="U5" s="29">
        <f t="shared" ref="U5:U13" si="1">IF(T5=$M$23,$S$23*O5,IF(T5=$M$24,$S$24*O5,IF(T5=$M$25,$S$25*O5,IF(T5=$M$26,$S$26*O5,0))))</f>
        <v>25000</v>
      </c>
      <c r="V5" s="28">
        <f>O5-Q5+S5-U5</f>
        <v>19500</v>
      </c>
    </row>
    <row r="6" spans="2:22" x14ac:dyDescent="0.35">
      <c r="B6" s="11">
        <v>2</v>
      </c>
      <c r="C6" t="s">
        <v>199</v>
      </c>
      <c r="D6" s="20">
        <v>70</v>
      </c>
      <c r="E6" s="20">
        <v>75</v>
      </c>
      <c r="F6" s="20">
        <v>65</v>
      </c>
      <c r="G6" s="20">
        <v>72</v>
      </c>
      <c r="H6" s="20">
        <v>78</v>
      </c>
      <c r="I6" s="20">
        <v>68</v>
      </c>
      <c r="J6" s="20">
        <v>70</v>
      </c>
      <c r="K6" s="20">
        <v>75</v>
      </c>
      <c r="L6" s="24">
        <f t="shared" ref="L6:L14" si="2">SUM(D6:K6)</f>
        <v>573</v>
      </c>
      <c r="M6" s="13">
        <f t="shared" ref="M6:M14" si="3">L6/800*100%</f>
        <v>0.71625000000000005</v>
      </c>
      <c r="N6" t="s">
        <v>213</v>
      </c>
      <c r="O6" s="27">
        <f t="shared" ref="O6:O14" si="4">IF(N6="BCA",$P$17,IF(N6="B.Tech",$P$18,IF(N6="MCA",$P$19,$P$20)))</f>
        <v>70000</v>
      </c>
      <c r="P6" s="11" t="str">
        <f t="shared" ref="P6:P14" si="5">IF(M6&gt;=95%,"20%",IF(M6&gt;=85%,"15%",IF(M6&gt;=75%,"10%",IF(M6&gt;=65%,"7%","O%"))))</f>
        <v>7%</v>
      </c>
      <c r="Q6" s="21">
        <f t="shared" si="0"/>
        <v>4900.0000000000009</v>
      </c>
      <c r="R6" s="20" t="s">
        <v>50</v>
      </c>
      <c r="S6" s="24">
        <f t="shared" ref="S6:S14" si="6">IF(R6="Y", 2000, 0)</f>
        <v>0</v>
      </c>
      <c r="T6" t="s">
        <v>223</v>
      </c>
      <c r="U6" s="29">
        <f t="shared" si="1"/>
        <v>28000</v>
      </c>
      <c r="V6" s="28">
        <f t="shared" ref="V6:V14" si="7">O6-Q6+S6-U6</f>
        <v>37100</v>
      </c>
    </row>
    <row r="7" spans="2:22" x14ac:dyDescent="0.35">
      <c r="B7" s="11">
        <v>3</v>
      </c>
      <c r="C7" t="s">
        <v>123</v>
      </c>
      <c r="D7" s="20">
        <v>92</v>
      </c>
      <c r="E7" s="20">
        <v>88</v>
      </c>
      <c r="F7" s="20">
        <v>95</v>
      </c>
      <c r="G7" s="20">
        <v>90</v>
      </c>
      <c r="H7" s="20">
        <v>87</v>
      </c>
      <c r="I7" s="20">
        <v>93</v>
      </c>
      <c r="J7" s="20">
        <v>88</v>
      </c>
      <c r="K7" s="20">
        <v>92</v>
      </c>
      <c r="L7" s="24">
        <f t="shared" si="2"/>
        <v>725</v>
      </c>
      <c r="M7" s="13">
        <f t="shared" si="3"/>
        <v>0.90625</v>
      </c>
      <c r="N7" t="s">
        <v>212</v>
      </c>
      <c r="O7" s="27">
        <f t="shared" si="4"/>
        <v>55000</v>
      </c>
      <c r="P7" s="11" t="str">
        <f t="shared" si="5"/>
        <v>15%</v>
      </c>
      <c r="Q7" s="21">
        <f t="shared" si="0"/>
        <v>8250</v>
      </c>
      <c r="R7" s="20" t="s">
        <v>49</v>
      </c>
      <c r="S7" s="24">
        <f t="shared" si="6"/>
        <v>2000</v>
      </c>
      <c r="T7" t="s">
        <v>224</v>
      </c>
      <c r="U7" s="29">
        <f t="shared" si="1"/>
        <v>16500</v>
      </c>
      <c r="V7" s="28">
        <f t="shared" si="7"/>
        <v>32250</v>
      </c>
    </row>
    <row r="8" spans="2:22" x14ac:dyDescent="0.35">
      <c r="B8" s="11">
        <v>4</v>
      </c>
      <c r="C8" t="s">
        <v>200</v>
      </c>
      <c r="D8" s="20">
        <v>80</v>
      </c>
      <c r="E8" s="20">
        <v>82</v>
      </c>
      <c r="F8" s="20">
        <v>85</v>
      </c>
      <c r="G8" s="20">
        <v>88</v>
      </c>
      <c r="H8" s="20">
        <v>80</v>
      </c>
      <c r="I8" s="20">
        <v>85</v>
      </c>
      <c r="J8" s="20">
        <v>83</v>
      </c>
      <c r="K8" s="20">
        <v>86</v>
      </c>
      <c r="L8" s="24">
        <f t="shared" si="2"/>
        <v>669</v>
      </c>
      <c r="M8" s="13">
        <f t="shared" si="3"/>
        <v>0.83625000000000005</v>
      </c>
      <c r="N8" t="s">
        <v>214</v>
      </c>
      <c r="O8" s="27">
        <f t="shared" si="4"/>
        <v>80000</v>
      </c>
      <c r="P8" s="11" t="str">
        <f t="shared" si="5"/>
        <v>10%</v>
      </c>
      <c r="Q8" s="21">
        <f t="shared" si="0"/>
        <v>8000</v>
      </c>
      <c r="R8" s="20" t="s">
        <v>49</v>
      </c>
      <c r="S8" s="24">
        <f t="shared" si="6"/>
        <v>2000</v>
      </c>
      <c r="T8" t="s">
        <v>225</v>
      </c>
      <c r="U8" s="29">
        <f t="shared" si="1"/>
        <v>0</v>
      </c>
      <c r="V8" s="28">
        <f t="shared" si="7"/>
        <v>74000</v>
      </c>
    </row>
    <row r="9" spans="2:22" x14ac:dyDescent="0.35">
      <c r="B9" s="11">
        <v>5</v>
      </c>
      <c r="C9" t="s">
        <v>124</v>
      </c>
      <c r="D9" s="20">
        <v>75</v>
      </c>
      <c r="E9" s="20">
        <v>78</v>
      </c>
      <c r="F9" s="20">
        <v>80</v>
      </c>
      <c r="G9" s="20">
        <v>82</v>
      </c>
      <c r="H9" s="20">
        <v>76</v>
      </c>
      <c r="I9" s="20">
        <v>78</v>
      </c>
      <c r="J9" s="20">
        <v>80</v>
      </c>
      <c r="K9" s="20">
        <v>82</v>
      </c>
      <c r="L9" s="24">
        <f t="shared" si="2"/>
        <v>631</v>
      </c>
      <c r="M9" s="13">
        <f t="shared" si="3"/>
        <v>0.78874999999999995</v>
      </c>
      <c r="N9" t="s">
        <v>211</v>
      </c>
      <c r="O9" s="27">
        <f t="shared" si="4"/>
        <v>50000</v>
      </c>
      <c r="P9" s="11" t="str">
        <f t="shared" si="5"/>
        <v>10%</v>
      </c>
      <c r="Q9" s="21">
        <f t="shared" si="0"/>
        <v>5000</v>
      </c>
      <c r="R9" s="20" t="s">
        <v>49</v>
      </c>
      <c r="S9" s="24">
        <f t="shared" si="6"/>
        <v>2000</v>
      </c>
      <c r="T9" t="s">
        <v>225</v>
      </c>
      <c r="U9" s="29">
        <f t="shared" si="1"/>
        <v>0</v>
      </c>
      <c r="V9" s="28">
        <f t="shared" si="7"/>
        <v>47000</v>
      </c>
    </row>
    <row r="10" spans="2:22" x14ac:dyDescent="0.35">
      <c r="B10" s="11">
        <v>6</v>
      </c>
      <c r="C10" t="s">
        <v>201</v>
      </c>
      <c r="D10" s="20">
        <v>85</v>
      </c>
      <c r="E10" s="20">
        <v>86</v>
      </c>
      <c r="F10" s="20">
        <v>88</v>
      </c>
      <c r="G10" s="20">
        <v>90</v>
      </c>
      <c r="H10" s="20">
        <v>85</v>
      </c>
      <c r="I10" s="20">
        <v>88</v>
      </c>
      <c r="J10" s="20">
        <v>86</v>
      </c>
      <c r="K10" s="20">
        <v>89</v>
      </c>
      <c r="L10" s="24">
        <f t="shared" si="2"/>
        <v>697</v>
      </c>
      <c r="M10" s="13">
        <f t="shared" si="3"/>
        <v>0.87124999999999997</v>
      </c>
      <c r="N10" t="s">
        <v>213</v>
      </c>
      <c r="O10" s="27">
        <f t="shared" si="4"/>
        <v>70000</v>
      </c>
      <c r="P10" s="11" t="str">
        <f t="shared" si="5"/>
        <v>15%</v>
      </c>
      <c r="Q10" s="21">
        <f t="shared" si="0"/>
        <v>10500</v>
      </c>
      <c r="R10" s="20" t="s">
        <v>50</v>
      </c>
      <c r="S10" s="24">
        <f t="shared" si="6"/>
        <v>0</v>
      </c>
      <c r="T10" t="s">
        <v>224</v>
      </c>
      <c r="U10" s="29">
        <f t="shared" si="1"/>
        <v>21000</v>
      </c>
      <c r="V10" s="28">
        <f t="shared" si="7"/>
        <v>38500</v>
      </c>
    </row>
    <row r="11" spans="2:22" x14ac:dyDescent="0.35">
      <c r="B11" s="11">
        <v>7</v>
      </c>
      <c r="C11" t="s">
        <v>202</v>
      </c>
      <c r="D11" s="20">
        <v>90</v>
      </c>
      <c r="E11" s="20">
        <v>92</v>
      </c>
      <c r="F11" s="20">
        <v>95</v>
      </c>
      <c r="G11" s="20">
        <v>92</v>
      </c>
      <c r="H11" s="20">
        <v>90</v>
      </c>
      <c r="I11" s="20">
        <v>94</v>
      </c>
      <c r="J11" s="20">
        <v>92</v>
      </c>
      <c r="K11" s="20">
        <v>95</v>
      </c>
      <c r="L11" s="24">
        <f t="shared" si="2"/>
        <v>740</v>
      </c>
      <c r="M11" s="13">
        <f t="shared" si="3"/>
        <v>0.92500000000000004</v>
      </c>
      <c r="N11" t="s">
        <v>212</v>
      </c>
      <c r="O11" s="27">
        <f t="shared" si="4"/>
        <v>55000</v>
      </c>
      <c r="P11" s="11" t="str">
        <f t="shared" si="5"/>
        <v>15%</v>
      </c>
      <c r="Q11" s="21">
        <f t="shared" si="0"/>
        <v>8250</v>
      </c>
      <c r="R11" s="20" t="s">
        <v>50</v>
      </c>
      <c r="S11" s="24">
        <f t="shared" si="6"/>
        <v>0</v>
      </c>
      <c r="T11" t="s">
        <v>222</v>
      </c>
      <c r="U11" s="29">
        <f t="shared" si="1"/>
        <v>27500</v>
      </c>
      <c r="V11" s="28">
        <f t="shared" si="7"/>
        <v>19250</v>
      </c>
    </row>
    <row r="12" spans="2:22" x14ac:dyDescent="0.35">
      <c r="B12" s="11">
        <v>8</v>
      </c>
      <c r="C12" t="s">
        <v>203</v>
      </c>
      <c r="D12" s="20">
        <v>78</v>
      </c>
      <c r="E12" s="20">
        <v>80</v>
      </c>
      <c r="F12" s="20">
        <v>82</v>
      </c>
      <c r="G12" s="20">
        <v>85</v>
      </c>
      <c r="H12" s="20">
        <v>78</v>
      </c>
      <c r="I12" s="20">
        <v>80</v>
      </c>
      <c r="J12" s="20">
        <v>82</v>
      </c>
      <c r="K12" s="20">
        <v>85</v>
      </c>
      <c r="L12" s="24">
        <f t="shared" si="2"/>
        <v>650</v>
      </c>
      <c r="M12" s="13">
        <f t="shared" si="3"/>
        <v>0.8125</v>
      </c>
      <c r="N12" t="s">
        <v>214</v>
      </c>
      <c r="O12" s="27">
        <f t="shared" si="4"/>
        <v>80000</v>
      </c>
      <c r="P12" s="11" t="str">
        <f t="shared" si="5"/>
        <v>10%</v>
      </c>
      <c r="Q12" s="21">
        <f t="shared" si="0"/>
        <v>8000</v>
      </c>
      <c r="R12" s="20" t="s">
        <v>49</v>
      </c>
      <c r="S12" s="24">
        <f t="shared" si="6"/>
        <v>2000</v>
      </c>
      <c r="T12" t="s">
        <v>223</v>
      </c>
      <c r="U12" s="29">
        <f t="shared" si="1"/>
        <v>32000</v>
      </c>
      <c r="V12" s="28">
        <f t="shared" si="7"/>
        <v>42000</v>
      </c>
    </row>
    <row r="13" spans="2:22" x14ac:dyDescent="0.35">
      <c r="B13" s="11">
        <v>9</v>
      </c>
      <c r="C13" t="s">
        <v>204</v>
      </c>
      <c r="D13" s="20">
        <v>85</v>
      </c>
      <c r="E13" s="20">
        <v>88</v>
      </c>
      <c r="F13" s="20">
        <v>90</v>
      </c>
      <c r="G13" s="20">
        <v>92</v>
      </c>
      <c r="H13" s="20">
        <v>85</v>
      </c>
      <c r="I13" s="20">
        <v>88</v>
      </c>
      <c r="J13" s="20">
        <v>90</v>
      </c>
      <c r="K13" s="20">
        <v>92</v>
      </c>
      <c r="L13" s="24">
        <f t="shared" si="2"/>
        <v>710</v>
      </c>
      <c r="M13" s="13">
        <f t="shared" si="3"/>
        <v>0.88749999999999996</v>
      </c>
      <c r="N13" t="s">
        <v>211</v>
      </c>
      <c r="O13" s="27">
        <f t="shared" si="4"/>
        <v>50000</v>
      </c>
      <c r="P13" s="11" t="str">
        <f t="shared" si="5"/>
        <v>15%</v>
      </c>
      <c r="Q13" s="21">
        <f t="shared" si="0"/>
        <v>7500</v>
      </c>
      <c r="R13" s="20" t="s">
        <v>50</v>
      </c>
      <c r="S13" s="24">
        <f t="shared" si="6"/>
        <v>0</v>
      </c>
      <c r="T13" t="s">
        <v>224</v>
      </c>
      <c r="U13" s="29">
        <f t="shared" si="1"/>
        <v>15000</v>
      </c>
      <c r="V13" s="28">
        <f t="shared" si="7"/>
        <v>27500</v>
      </c>
    </row>
    <row r="14" spans="2:22" x14ac:dyDescent="0.35">
      <c r="B14" s="11">
        <v>10</v>
      </c>
      <c r="C14" t="s">
        <v>205</v>
      </c>
      <c r="D14" s="20">
        <v>92</v>
      </c>
      <c r="E14" s="20">
        <v>95</v>
      </c>
      <c r="F14" s="20">
        <v>98</v>
      </c>
      <c r="G14" s="20">
        <v>92</v>
      </c>
      <c r="H14" s="20">
        <v>92</v>
      </c>
      <c r="I14" s="20">
        <v>95</v>
      </c>
      <c r="J14" s="20">
        <v>98</v>
      </c>
      <c r="K14" s="20">
        <v>92</v>
      </c>
      <c r="L14" s="24">
        <f t="shared" si="2"/>
        <v>754</v>
      </c>
      <c r="M14" s="13">
        <f t="shared" si="3"/>
        <v>0.9425</v>
      </c>
      <c r="N14" t="s">
        <v>213</v>
      </c>
      <c r="O14" s="27">
        <f t="shared" si="4"/>
        <v>70000</v>
      </c>
      <c r="P14" s="11" t="str">
        <f t="shared" si="5"/>
        <v>15%</v>
      </c>
      <c r="Q14" s="21">
        <f t="shared" si="0"/>
        <v>10500</v>
      </c>
      <c r="R14" s="20" t="s">
        <v>50</v>
      </c>
      <c r="S14" s="24">
        <f t="shared" si="6"/>
        <v>0</v>
      </c>
      <c r="T14" t="s">
        <v>225</v>
      </c>
      <c r="U14" s="29">
        <f>IF(T14=$M$23,$S$23*O14,IF(T14=$M$24,S33*O14,IF(T14=$M$25,S34*O14,IF(T14=$M$26,$S$26*O14,0))))</f>
        <v>0</v>
      </c>
      <c r="V14" s="28">
        <f t="shared" si="7"/>
        <v>59500</v>
      </c>
    </row>
    <row r="15" spans="2:22" x14ac:dyDescent="0.35">
      <c r="I15" s="25" t="s">
        <v>219</v>
      </c>
      <c r="O15" s="27"/>
    </row>
    <row r="16" spans="2:22" x14ac:dyDescent="0.35">
      <c r="I16" s="23" t="s">
        <v>221</v>
      </c>
      <c r="J16" s="26">
        <v>0.2</v>
      </c>
      <c r="M16" s="22" t="s">
        <v>217</v>
      </c>
      <c r="N16" s="23"/>
      <c r="O16" s="23"/>
      <c r="P16" s="23" t="s">
        <v>218</v>
      </c>
      <c r="Q16" s="23"/>
      <c r="R16" s="23"/>
    </row>
    <row r="17" spans="9:19" x14ac:dyDescent="0.35">
      <c r="I17" s="23" t="s">
        <v>220</v>
      </c>
      <c r="J17" s="26">
        <v>0.15</v>
      </c>
      <c r="M17" s="22" t="s">
        <v>211</v>
      </c>
      <c r="N17" s="23"/>
      <c r="O17" s="23"/>
      <c r="P17" s="23">
        <v>50000</v>
      </c>
      <c r="Q17" s="23"/>
      <c r="R17" s="23"/>
    </row>
    <row r="18" spans="9:19" x14ac:dyDescent="0.35">
      <c r="I18" s="23" t="s">
        <v>220</v>
      </c>
      <c r="J18" s="26">
        <v>0.1</v>
      </c>
      <c r="M18" s="22" t="s">
        <v>213</v>
      </c>
      <c r="N18" s="23"/>
      <c r="O18" s="23"/>
      <c r="P18" s="23">
        <v>70000</v>
      </c>
      <c r="Q18" s="23"/>
      <c r="R18" s="23"/>
    </row>
    <row r="19" spans="9:19" x14ac:dyDescent="0.35">
      <c r="I19" s="23" t="s">
        <v>220</v>
      </c>
      <c r="J19" s="26">
        <v>7.0000000000000007E-2</v>
      </c>
      <c r="M19" s="22" t="s">
        <v>212</v>
      </c>
      <c r="N19" s="23"/>
      <c r="O19" s="23"/>
      <c r="P19" s="23">
        <v>55000</v>
      </c>
      <c r="Q19" s="23"/>
      <c r="R19" s="23"/>
    </row>
    <row r="20" spans="9:19" x14ac:dyDescent="0.35">
      <c r="M20" s="22" t="s">
        <v>214</v>
      </c>
      <c r="N20" s="23"/>
      <c r="O20" s="23"/>
      <c r="P20" s="23">
        <v>80000</v>
      </c>
      <c r="Q20" s="23"/>
      <c r="R20" s="23"/>
    </row>
    <row r="21" spans="9:19" x14ac:dyDescent="0.35">
      <c r="I21" s="23" t="s">
        <v>206</v>
      </c>
      <c r="J21" s="26"/>
      <c r="K21" s="23">
        <v>2000</v>
      </c>
    </row>
    <row r="22" spans="9:19" x14ac:dyDescent="0.35">
      <c r="M22" s="22" t="s">
        <v>208</v>
      </c>
      <c r="N22" s="23"/>
      <c r="O22" s="23"/>
      <c r="P22" s="23"/>
      <c r="Q22" s="23"/>
      <c r="R22" s="23"/>
      <c r="S22" s="23" t="s">
        <v>209</v>
      </c>
    </row>
    <row r="23" spans="9:19" x14ac:dyDescent="0.35">
      <c r="M23" s="22" t="s">
        <v>222</v>
      </c>
      <c r="N23" s="23"/>
      <c r="O23" s="23"/>
      <c r="P23" s="23"/>
      <c r="Q23" s="23"/>
      <c r="R23" s="23"/>
      <c r="S23" s="26">
        <v>0.5</v>
      </c>
    </row>
    <row r="24" spans="9:19" x14ac:dyDescent="0.35">
      <c r="M24" s="22" t="s">
        <v>223</v>
      </c>
      <c r="N24" s="23"/>
      <c r="O24" s="23"/>
      <c r="P24" s="23"/>
      <c r="Q24" s="23"/>
      <c r="R24" s="23"/>
      <c r="S24" s="26">
        <v>0.4</v>
      </c>
    </row>
    <row r="25" spans="9:19" x14ac:dyDescent="0.35">
      <c r="M25" s="22" t="s">
        <v>224</v>
      </c>
      <c r="N25" s="23"/>
      <c r="O25" s="23"/>
      <c r="P25" s="23"/>
      <c r="Q25" s="23"/>
      <c r="R25" s="23"/>
      <c r="S25" s="26">
        <v>0.3</v>
      </c>
    </row>
    <row r="26" spans="9:19" x14ac:dyDescent="0.35">
      <c r="M26" s="22" t="s">
        <v>225</v>
      </c>
      <c r="N26" s="23"/>
      <c r="O26" s="23"/>
      <c r="P26" s="23"/>
      <c r="Q26" s="23"/>
      <c r="R26" s="23"/>
      <c r="S26" s="26">
        <v>0</v>
      </c>
    </row>
  </sheetData>
  <mergeCells count="1">
    <mergeCell ref="H2:T2"/>
  </mergeCells>
  <dataValidations count="3">
    <dataValidation type="list" allowBlank="1" showInputMessage="1" showErrorMessage="1" errorTitle="Wrong courcd" error="You have selected wrong course. This is not a part of llist." sqref="N1 N3:N1048576">
      <formula1>$M$17:$M$20</formula1>
    </dataValidation>
    <dataValidation type="list" allowBlank="1" showInputMessage="1" showErrorMessage="1" sqref="R5:R14">
      <formula1>"Y,N"</formula1>
    </dataValidation>
    <dataValidation type="list" allowBlank="1" showInputMessage="1" showErrorMessage="1" errorTitle="Wrong Categories" error="OOPS! You have entered a wrong category:)" sqref="T5:T14">
      <formula1>$M$23:$M$26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10" workbookViewId="0">
      <selection activeCell="E84" sqref="E84"/>
    </sheetView>
  </sheetViews>
  <sheetFormatPr defaultRowHeight="14.5" x14ac:dyDescent="0.35"/>
  <cols>
    <col min="1" max="1" width="20" customWidth="1"/>
    <col min="2" max="2" width="14.6328125" customWidth="1"/>
    <col min="4" max="4" width="8.90625" customWidth="1"/>
    <col min="6" max="6" width="8.90625" customWidth="1"/>
    <col min="8" max="8" width="10.1796875" bestFit="1" customWidth="1"/>
    <col min="10" max="10" width="13.26953125" bestFit="1" customWidth="1"/>
    <col min="11" max="11" width="12.7265625" bestFit="1" customWidth="1"/>
  </cols>
  <sheetData>
    <row r="1" spans="1:10" x14ac:dyDescent="0.35">
      <c r="D1" s="41" t="s">
        <v>262</v>
      </c>
      <c r="E1" s="41"/>
      <c r="F1" s="41"/>
      <c r="G1" s="41"/>
      <c r="H1" s="41"/>
    </row>
    <row r="2" spans="1:10" x14ac:dyDescent="0.35">
      <c r="A2" s="24" t="s">
        <v>188</v>
      </c>
      <c r="B2" s="24" t="s">
        <v>189</v>
      </c>
      <c r="C2" s="24" t="s">
        <v>190</v>
      </c>
      <c r="D2" s="24" t="s">
        <v>191</v>
      </c>
      <c r="E2" s="24" t="s">
        <v>192</v>
      </c>
      <c r="F2" s="24" t="s">
        <v>193</v>
      </c>
      <c r="G2" s="24" t="s">
        <v>194</v>
      </c>
      <c r="H2" s="24" t="s">
        <v>195</v>
      </c>
      <c r="I2" s="24" t="s">
        <v>196</v>
      </c>
      <c r="J2" s="24" t="s">
        <v>197</v>
      </c>
    </row>
    <row r="3" spans="1:10" x14ac:dyDescent="0.35">
      <c r="A3" s="21">
        <v>1</v>
      </c>
      <c r="B3" s="24" t="s">
        <v>198</v>
      </c>
      <c r="C3" s="20">
        <v>85</v>
      </c>
      <c r="D3" s="20">
        <v>90</v>
      </c>
      <c r="E3" s="20">
        <v>80</v>
      </c>
      <c r="F3" s="20">
        <v>85</v>
      </c>
      <c r="G3" s="20">
        <v>88</v>
      </c>
      <c r="H3" s="20">
        <v>92</v>
      </c>
      <c r="I3" s="20">
        <v>87</v>
      </c>
      <c r="J3" s="20">
        <v>90</v>
      </c>
    </row>
    <row r="4" spans="1:10" x14ac:dyDescent="0.35">
      <c r="A4" s="21">
        <v>2</v>
      </c>
      <c r="B4" s="24" t="s">
        <v>199</v>
      </c>
      <c r="C4" s="20">
        <v>70</v>
      </c>
      <c r="D4" s="20">
        <v>75</v>
      </c>
      <c r="E4" s="20">
        <v>65</v>
      </c>
      <c r="F4" s="20">
        <v>72</v>
      </c>
      <c r="G4" s="20">
        <v>78</v>
      </c>
      <c r="H4" s="20">
        <v>68</v>
      </c>
      <c r="I4" s="20">
        <v>70</v>
      </c>
      <c r="J4" s="20">
        <v>75</v>
      </c>
    </row>
    <row r="5" spans="1:10" x14ac:dyDescent="0.35">
      <c r="A5" s="21">
        <v>3</v>
      </c>
      <c r="B5" s="24" t="s">
        <v>123</v>
      </c>
      <c r="C5" s="20">
        <v>92</v>
      </c>
      <c r="D5" s="20">
        <v>88</v>
      </c>
      <c r="E5" s="20">
        <v>95</v>
      </c>
      <c r="F5" s="20">
        <v>90</v>
      </c>
      <c r="G5" s="20">
        <v>87</v>
      </c>
      <c r="H5" s="20">
        <v>93</v>
      </c>
      <c r="I5" s="20">
        <v>88</v>
      </c>
      <c r="J5" s="20">
        <v>92</v>
      </c>
    </row>
    <row r="6" spans="1:10" x14ac:dyDescent="0.35">
      <c r="A6" s="21">
        <v>4</v>
      </c>
      <c r="B6" s="24" t="s">
        <v>200</v>
      </c>
      <c r="C6" s="20">
        <v>80</v>
      </c>
      <c r="D6" s="20">
        <v>82</v>
      </c>
      <c r="E6" s="20">
        <v>85</v>
      </c>
      <c r="F6" s="20">
        <v>88</v>
      </c>
      <c r="G6" s="20">
        <v>80</v>
      </c>
      <c r="H6" s="20">
        <v>85</v>
      </c>
      <c r="I6" s="20">
        <v>83</v>
      </c>
      <c r="J6" s="20">
        <v>86</v>
      </c>
    </row>
    <row r="7" spans="1:10" x14ac:dyDescent="0.35">
      <c r="A7" s="21">
        <v>5</v>
      </c>
      <c r="B7" s="24" t="s">
        <v>124</v>
      </c>
      <c r="C7" s="20">
        <v>75</v>
      </c>
      <c r="D7" s="20">
        <v>78</v>
      </c>
      <c r="E7" s="20">
        <v>80</v>
      </c>
      <c r="F7" s="20">
        <v>82</v>
      </c>
      <c r="G7" s="20">
        <v>76</v>
      </c>
      <c r="H7" s="20">
        <v>78</v>
      </c>
      <c r="I7" s="20">
        <v>80</v>
      </c>
      <c r="J7" s="20">
        <v>82</v>
      </c>
    </row>
    <row r="8" spans="1:10" x14ac:dyDescent="0.35">
      <c r="A8" s="21">
        <v>6</v>
      </c>
      <c r="B8" s="24" t="s">
        <v>201</v>
      </c>
      <c r="C8" s="20">
        <v>85</v>
      </c>
      <c r="D8" s="20">
        <v>86</v>
      </c>
      <c r="E8" s="20">
        <v>88</v>
      </c>
      <c r="F8" s="20">
        <v>90</v>
      </c>
      <c r="G8" s="20">
        <v>85</v>
      </c>
      <c r="H8" s="20">
        <v>88</v>
      </c>
      <c r="I8" s="20">
        <v>86</v>
      </c>
      <c r="J8" s="20">
        <v>89</v>
      </c>
    </row>
    <row r="9" spans="1:10" x14ac:dyDescent="0.35">
      <c r="A9" s="21">
        <v>7</v>
      </c>
      <c r="B9" s="24" t="s">
        <v>202</v>
      </c>
      <c r="C9" s="20">
        <v>90</v>
      </c>
      <c r="D9" s="20">
        <v>92</v>
      </c>
      <c r="E9" s="20">
        <v>95</v>
      </c>
      <c r="F9" s="20">
        <v>92</v>
      </c>
      <c r="G9" s="20">
        <v>90</v>
      </c>
      <c r="H9" s="20">
        <v>94</v>
      </c>
      <c r="I9" s="20">
        <v>92</v>
      </c>
      <c r="J9" s="20">
        <v>95</v>
      </c>
    </row>
    <row r="10" spans="1:10" x14ac:dyDescent="0.35">
      <c r="A10" s="21">
        <v>8</v>
      </c>
      <c r="B10" s="24" t="s">
        <v>203</v>
      </c>
      <c r="C10" s="20">
        <v>78</v>
      </c>
      <c r="D10" s="20">
        <v>80</v>
      </c>
      <c r="E10" s="20">
        <v>82</v>
      </c>
      <c r="F10" s="20">
        <v>85</v>
      </c>
      <c r="G10" s="20">
        <v>78</v>
      </c>
      <c r="H10" s="20">
        <v>80</v>
      </c>
      <c r="I10" s="20">
        <v>82</v>
      </c>
      <c r="J10" s="20">
        <v>85</v>
      </c>
    </row>
    <row r="11" spans="1:10" x14ac:dyDescent="0.35">
      <c r="A11" s="21">
        <v>9</v>
      </c>
      <c r="B11" s="24" t="s">
        <v>204</v>
      </c>
      <c r="C11" s="20">
        <v>85</v>
      </c>
      <c r="D11" s="20">
        <v>88</v>
      </c>
      <c r="E11" s="20">
        <v>90</v>
      </c>
      <c r="F11" s="20">
        <v>92</v>
      </c>
      <c r="G11" s="20">
        <v>85</v>
      </c>
      <c r="H11" s="20">
        <v>88</v>
      </c>
      <c r="I11" s="20">
        <v>90</v>
      </c>
      <c r="J11" s="20">
        <v>92</v>
      </c>
    </row>
    <row r="12" spans="1:10" x14ac:dyDescent="0.35">
      <c r="A12" s="21">
        <v>10</v>
      </c>
      <c r="B12" s="24" t="s">
        <v>205</v>
      </c>
      <c r="C12" s="20">
        <v>92</v>
      </c>
      <c r="D12" s="20">
        <v>95</v>
      </c>
      <c r="E12" s="20">
        <v>98</v>
      </c>
      <c r="F12" s="20">
        <v>92</v>
      </c>
      <c r="G12" s="20">
        <v>92</v>
      </c>
      <c r="H12" s="20">
        <v>95</v>
      </c>
      <c r="I12" s="20">
        <v>98</v>
      </c>
      <c r="J12" s="20">
        <v>92</v>
      </c>
    </row>
    <row r="31" spans="1:11" x14ac:dyDescent="0.35">
      <c r="A31" s="30" t="s">
        <v>188</v>
      </c>
      <c r="B31" s="16" t="s">
        <v>189</v>
      </c>
      <c r="C31" s="16" t="s">
        <v>263</v>
      </c>
      <c r="D31" s="16" t="s">
        <v>76</v>
      </c>
      <c r="E31" s="16" t="s">
        <v>264</v>
      </c>
      <c r="F31" s="16" t="s">
        <v>79</v>
      </c>
      <c r="G31" s="16" t="s">
        <v>97</v>
      </c>
      <c r="H31" s="31" t="s">
        <v>71</v>
      </c>
      <c r="I31" s="31" t="s">
        <v>95</v>
      </c>
      <c r="J31" s="16" t="s">
        <v>265</v>
      </c>
      <c r="K31" s="16" t="s">
        <v>266</v>
      </c>
    </row>
    <row r="32" spans="1:11" x14ac:dyDescent="0.35">
      <c r="A32" s="32">
        <v>1</v>
      </c>
      <c r="B32" s="1" t="s">
        <v>198</v>
      </c>
      <c r="C32" s="1">
        <v>98</v>
      </c>
      <c r="D32" s="1">
        <v>97</v>
      </c>
      <c r="E32" s="1">
        <v>91</v>
      </c>
      <c r="F32" s="1">
        <v>85</v>
      </c>
      <c r="G32" s="1">
        <f>SUM(C32:F32)</f>
        <v>371</v>
      </c>
      <c r="H32" s="37">
        <f>Table3[[#This Row],[Total]]/4</f>
        <v>92.75</v>
      </c>
      <c r="I32" s="33" t="str">
        <f>IF(G32&gt;=350,"A Grade",IF(G32&gt;=250,"B Grade",IF(G32&gt;=150,"C Grade","D Grade")))</f>
        <v>A Grade</v>
      </c>
      <c r="J32" s="38">
        <f>10*Table3[[#This Row],[Percentage]]/100</f>
        <v>9.2750000000000004</v>
      </c>
      <c r="K32">
        <f>Table3[[#This Row],[No of students]]/10*360</f>
        <v>333.9</v>
      </c>
    </row>
    <row r="33" spans="1:11" x14ac:dyDescent="0.35">
      <c r="A33" s="32">
        <v>2</v>
      </c>
      <c r="B33" s="1" t="s">
        <v>199</v>
      </c>
      <c r="C33" s="1">
        <v>78</v>
      </c>
      <c r="D33" s="1">
        <v>87</v>
      </c>
      <c r="E33" s="1">
        <v>74</v>
      </c>
      <c r="F33" s="1">
        <v>53</v>
      </c>
      <c r="G33" s="1">
        <f t="shared" ref="G33:G41" si="0">SUM(C33:F33)</f>
        <v>292</v>
      </c>
      <c r="H33" s="37">
        <f>Table3[[#This Row],[Total]]/4</f>
        <v>73</v>
      </c>
      <c r="I33" s="33" t="str">
        <f t="shared" ref="I33:I41" si="1">IF(G33&gt;=350,"A Grade",IF(G33&gt;=250,"B Grade",IF(G33&gt;=150,"C Grade","D Grade")))</f>
        <v>B Grade</v>
      </c>
      <c r="J33" s="39">
        <f>10*Table3[[#This Row],[Percentage]]/100</f>
        <v>7.3</v>
      </c>
      <c r="K33">
        <f>Table3[[#This Row],[No of students]]/10*360</f>
        <v>262.8</v>
      </c>
    </row>
    <row r="34" spans="1:11" x14ac:dyDescent="0.35">
      <c r="A34" s="32">
        <v>3</v>
      </c>
      <c r="B34" s="1" t="s">
        <v>123</v>
      </c>
      <c r="C34" s="1">
        <v>76</v>
      </c>
      <c r="D34" s="1">
        <v>38</v>
      </c>
      <c r="E34" s="1">
        <v>65</v>
      </c>
      <c r="F34" s="1">
        <v>78</v>
      </c>
      <c r="G34" s="1">
        <f t="shared" si="0"/>
        <v>257</v>
      </c>
      <c r="H34" s="37">
        <f>Table3[[#This Row],[Total]]/4</f>
        <v>64.25</v>
      </c>
      <c r="I34" s="33" t="str">
        <f t="shared" si="1"/>
        <v>B Grade</v>
      </c>
      <c r="J34" s="39">
        <f>10*Table3[[#This Row],[Percentage]]/100</f>
        <v>6.4249999999999998</v>
      </c>
      <c r="K34">
        <f>Table3[[#This Row],[No of students]]/10*360</f>
        <v>231.29999999999998</v>
      </c>
    </row>
    <row r="35" spans="1:11" x14ac:dyDescent="0.35">
      <c r="A35" s="32">
        <v>4</v>
      </c>
      <c r="B35" s="1" t="s">
        <v>200</v>
      </c>
      <c r="C35" s="1">
        <v>67</v>
      </c>
      <c r="D35" s="1">
        <v>97</v>
      </c>
      <c r="E35" s="1">
        <v>90</v>
      </c>
      <c r="F35" s="1">
        <v>98</v>
      </c>
      <c r="G35" s="1">
        <f t="shared" si="0"/>
        <v>352</v>
      </c>
      <c r="H35" s="37">
        <f>Table3[[#This Row],[Total]]/4</f>
        <v>88</v>
      </c>
      <c r="I35" s="33" t="str">
        <f t="shared" si="1"/>
        <v>A Grade</v>
      </c>
      <c r="J35" s="39">
        <f>10*Table3[[#This Row],[Percentage]]/100</f>
        <v>8.8000000000000007</v>
      </c>
      <c r="K35">
        <f>Table3[[#This Row],[No of students]]/10*360</f>
        <v>316.80000000000007</v>
      </c>
    </row>
    <row r="36" spans="1:11" x14ac:dyDescent="0.35">
      <c r="A36" s="32">
        <v>5</v>
      </c>
      <c r="B36" s="1" t="s">
        <v>124</v>
      </c>
      <c r="C36" s="1">
        <v>55</v>
      </c>
      <c r="D36" s="1">
        <v>45</v>
      </c>
      <c r="E36" s="1">
        <v>73</v>
      </c>
      <c r="F36" s="1">
        <v>45</v>
      </c>
      <c r="G36" s="1">
        <f t="shared" si="0"/>
        <v>218</v>
      </c>
      <c r="H36" s="37">
        <f>Table3[[#This Row],[Total]]/4</f>
        <v>54.5</v>
      </c>
      <c r="I36" s="33" t="str">
        <f t="shared" si="1"/>
        <v>C Grade</v>
      </c>
      <c r="J36" s="39">
        <f>10*Table3[[#This Row],[Percentage]]/100</f>
        <v>5.45</v>
      </c>
      <c r="K36">
        <f>Table3[[#This Row],[No of students]]/10*360</f>
        <v>196.20000000000002</v>
      </c>
    </row>
    <row r="37" spans="1:11" x14ac:dyDescent="0.35">
      <c r="A37" s="32">
        <v>6</v>
      </c>
      <c r="B37" s="1" t="s">
        <v>201</v>
      </c>
      <c r="C37" s="1">
        <v>45</v>
      </c>
      <c r="D37" s="1">
        <v>57</v>
      </c>
      <c r="E37" s="1">
        <v>65</v>
      </c>
      <c r="F37" s="1">
        <v>54</v>
      </c>
      <c r="G37" s="1">
        <f t="shared" si="0"/>
        <v>221</v>
      </c>
      <c r="H37" s="37">
        <f>Table3[[#This Row],[Total]]/4</f>
        <v>55.25</v>
      </c>
      <c r="I37" s="33" t="str">
        <f t="shared" si="1"/>
        <v>C Grade</v>
      </c>
      <c r="J37" s="39">
        <f>10*Table3[[#This Row],[Percentage]]/100</f>
        <v>5.5250000000000004</v>
      </c>
      <c r="K37">
        <f>Table3[[#This Row],[No of students]]/10*360</f>
        <v>198.9</v>
      </c>
    </row>
    <row r="38" spans="1:11" x14ac:dyDescent="0.35">
      <c r="A38" s="32">
        <v>7</v>
      </c>
      <c r="B38" s="1" t="s">
        <v>202</v>
      </c>
      <c r="C38" s="1">
        <v>98</v>
      </c>
      <c r="D38" s="1">
        <v>98</v>
      </c>
      <c r="E38" s="1">
        <v>34</v>
      </c>
      <c r="F38" s="1">
        <v>87</v>
      </c>
      <c r="G38" s="1">
        <f t="shared" si="0"/>
        <v>317</v>
      </c>
      <c r="H38" s="37">
        <f>Table3[[#This Row],[Total]]/4</f>
        <v>79.25</v>
      </c>
      <c r="I38" s="33" t="str">
        <f t="shared" si="1"/>
        <v>B Grade</v>
      </c>
      <c r="J38" s="39">
        <f>10*Table3[[#This Row],[Percentage]]/100</f>
        <v>7.9249999999999998</v>
      </c>
      <c r="K38">
        <f>Table3[[#This Row],[No of students]]/10*360</f>
        <v>285.3</v>
      </c>
    </row>
    <row r="39" spans="1:11" x14ac:dyDescent="0.35">
      <c r="A39" s="32">
        <v>8</v>
      </c>
      <c r="B39" s="1" t="s">
        <v>203</v>
      </c>
      <c r="C39" s="1">
        <v>99</v>
      </c>
      <c r="D39" s="1">
        <v>85</v>
      </c>
      <c r="E39" s="1">
        <v>90</v>
      </c>
      <c r="F39" s="1">
        <v>89</v>
      </c>
      <c r="G39" s="1">
        <f t="shared" si="0"/>
        <v>363</v>
      </c>
      <c r="H39" s="37">
        <f>Table3[[#This Row],[Total]]/4</f>
        <v>90.75</v>
      </c>
      <c r="I39" s="33" t="str">
        <f t="shared" si="1"/>
        <v>A Grade</v>
      </c>
      <c r="J39" s="39">
        <f>10*Table3[[#This Row],[Percentage]]/100</f>
        <v>9.0749999999999993</v>
      </c>
      <c r="K39">
        <f>Table3[[#This Row],[No of students]]/10*360</f>
        <v>326.7</v>
      </c>
    </row>
    <row r="40" spans="1:11" x14ac:dyDescent="0.35">
      <c r="A40" s="32">
        <v>9</v>
      </c>
      <c r="B40" s="1" t="s">
        <v>204</v>
      </c>
      <c r="C40" s="1">
        <v>69</v>
      </c>
      <c r="D40" s="1">
        <v>82</v>
      </c>
      <c r="E40" s="1">
        <v>98</v>
      </c>
      <c r="F40" s="1">
        <v>91</v>
      </c>
      <c r="G40" s="1">
        <f t="shared" si="0"/>
        <v>340</v>
      </c>
      <c r="H40" s="37">
        <f>Table3[[#This Row],[Total]]/4</f>
        <v>85</v>
      </c>
      <c r="I40" s="33" t="str">
        <f t="shared" si="1"/>
        <v>B Grade</v>
      </c>
      <c r="J40" s="39">
        <f>10*Table3[[#This Row],[Percentage]]/100</f>
        <v>8.5</v>
      </c>
      <c r="K40">
        <f>Table3[[#This Row],[No of students]]/10*360</f>
        <v>306</v>
      </c>
    </row>
    <row r="41" spans="1:11" x14ac:dyDescent="0.35">
      <c r="A41" s="34">
        <v>10</v>
      </c>
      <c r="B41" s="17" t="s">
        <v>205</v>
      </c>
      <c r="C41" s="17">
        <v>93</v>
      </c>
      <c r="D41" s="17">
        <v>43</v>
      </c>
      <c r="E41" s="17">
        <v>43</v>
      </c>
      <c r="F41" s="17">
        <v>80</v>
      </c>
      <c r="G41" s="17">
        <f t="shared" si="0"/>
        <v>259</v>
      </c>
      <c r="H41" s="37">
        <f>Table3[[#This Row],[Total]]/4</f>
        <v>64.75</v>
      </c>
      <c r="I41" s="33" t="str">
        <f t="shared" si="1"/>
        <v>B Grade</v>
      </c>
      <c r="J41" s="40">
        <f>10*Table3[[#This Row],[Percentage]]/100</f>
        <v>6.4749999999999996</v>
      </c>
      <c r="K41">
        <f>Table3[[#This Row],[No of students]]/10*360</f>
        <v>233.1</v>
      </c>
    </row>
    <row r="42" spans="1:11" x14ac:dyDescent="0.35">
      <c r="H42" s="13"/>
    </row>
    <row r="62" spans="1:2" x14ac:dyDescent="0.35">
      <c r="A62" t="s">
        <v>267</v>
      </c>
      <c r="B62" t="s">
        <v>268</v>
      </c>
    </row>
    <row r="63" spans="1:2" x14ac:dyDescent="0.35">
      <c r="A63" t="s">
        <v>269</v>
      </c>
      <c r="B63">
        <v>16</v>
      </c>
    </row>
    <row r="64" spans="1:2" x14ac:dyDescent="0.35">
      <c r="A64" t="s">
        <v>270</v>
      </c>
      <c r="B64">
        <v>5</v>
      </c>
    </row>
    <row r="65" spans="1:6" x14ac:dyDescent="0.35">
      <c r="A65" t="s">
        <v>271</v>
      </c>
      <c r="B65">
        <v>12</v>
      </c>
    </row>
    <row r="66" spans="1:6" x14ac:dyDescent="0.35">
      <c r="A66" t="s">
        <v>272</v>
      </c>
      <c r="B66">
        <v>3</v>
      </c>
    </row>
    <row r="67" spans="1:6" x14ac:dyDescent="0.35">
      <c r="A67" t="s">
        <v>273</v>
      </c>
      <c r="B67">
        <v>6</v>
      </c>
    </row>
    <row r="76" spans="1:6" x14ac:dyDescent="0.35">
      <c r="A76" s="30" t="s">
        <v>275</v>
      </c>
      <c r="B76" s="16" t="s">
        <v>277</v>
      </c>
      <c r="C76" s="16" t="s">
        <v>278</v>
      </c>
      <c r="D76" s="16" t="s">
        <v>279</v>
      </c>
      <c r="E76" s="16" t="s">
        <v>280</v>
      </c>
      <c r="F76" s="31" t="s">
        <v>281</v>
      </c>
    </row>
    <row r="77" spans="1:6" x14ac:dyDescent="0.35">
      <c r="A77" s="36" t="s">
        <v>276</v>
      </c>
      <c r="B77" s="17">
        <v>45</v>
      </c>
      <c r="C77" s="17">
        <v>17</v>
      </c>
      <c r="D77" s="17">
        <v>50</v>
      </c>
      <c r="E77" s="17">
        <v>48</v>
      </c>
      <c r="F77" s="35">
        <v>40</v>
      </c>
    </row>
  </sheetData>
  <mergeCells count="1">
    <mergeCell ref="D1:H1"/>
  </mergeCells>
  <conditionalFormatting sqref="H31:H41">
    <cfRule type="cellIs" dxfId="13" priority="4" operator="lessThan">
      <formula>"7o%"</formula>
    </cfRule>
  </conditionalFormatting>
  <conditionalFormatting sqref="H32:H41">
    <cfRule type="cellIs" dxfId="12" priority="1" operator="lessThan">
      <formula>70</formula>
    </cfRule>
    <cfRule type="cellIs" dxfId="11" priority="2" operator="lessThan">
      <formula>0.7</formula>
    </cfRule>
    <cfRule type="cellIs" dxfId="10" priority="3" operator="lessThan">
      <formula>0.7</formula>
    </cfRule>
  </conditionalFormatting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selection activeCell="G19" sqref="G19"/>
    </sheetView>
  </sheetViews>
  <sheetFormatPr defaultRowHeight="14.5" x14ac:dyDescent="0.35"/>
  <cols>
    <col min="1" max="1" width="15.1796875" bestFit="1" customWidth="1"/>
    <col min="2" max="2" width="10.26953125" bestFit="1" customWidth="1"/>
    <col min="3" max="4" width="15.1796875" bestFit="1" customWidth="1"/>
    <col min="5" max="5" width="10.08984375" bestFit="1" customWidth="1"/>
  </cols>
  <sheetData>
    <row r="1" spans="1:8" x14ac:dyDescent="0.35">
      <c r="A1" s="48" t="s">
        <v>282</v>
      </c>
      <c r="B1" s="48" t="s">
        <v>283</v>
      </c>
      <c r="C1" s="48" t="s">
        <v>284</v>
      </c>
    </row>
    <row r="2" spans="1:8" x14ac:dyDescent="0.35">
      <c r="A2" s="52">
        <v>23</v>
      </c>
      <c r="B2" s="52">
        <v>5</v>
      </c>
      <c r="C2" s="52">
        <v>2023</v>
      </c>
      <c r="D2" s="52"/>
      <c r="E2" s="53">
        <f>DATE(C2,B2,A2)</f>
        <v>45069</v>
      </c>
    </row>
    <row r="5" spans="1:8" x14ac:dyDescent="0.35">
      <c r="A5" s="48" t="s">
        <v>285</v>
      </c>
      <c r="B5" s="48" t="s">
        <v>114</v>
      </c>
      <c r="C5" s="48" t="s">
        <v>286</v>
      </c>
    </row>
    <row r="6" spans="1:8" x14ac:dyDescent="0.35">
      <c r="A6" s="52">
        <v>7</v>
      </c>
      <c r="B6" s="52">
        <v>34</v>
      </c>
      <c r="C6" s="52">
        <v>45</v>
      </c>
      <c r="D6" s="52"/>
      <c r="E6" s="55">
        <f>TIME(A6,B6,C6)</f>
        <v>0.31579861111111113</v>
      </c>
    </row>
    <row r="9" spans="1:8" x14ac:dyDescent="0.35">
      <c r="A9" s="48" t="s">
        <v>287</v>
      </c>
    </row>
    <row r="10" spans="1:8" x14ac:dyDescent="0.35">
      <c r="A10" s="56" t="s">
        <v>288</v>
      </c>
      <c r="B10" s="52"/>
      <c r="C10" s="52">
        <v>45345</v>
      </c>
      <c r="D10" s="52"/>
      <c r="E10" s="52" t="s">
        <v>289</v>
      </c>
      <c r="F10" s="52"/>
      <c r="G10" s="52" t="s">
        <v>290</v>
      </c>
      <c r="H10" s="52"/>
    </row>
    <row r="11" spans="1:8" x14ac:dyDescent="0.35">
      <c r="A11" s="52"/>
      <c r="B11" s="52"/>
      <c r="C11" s="52">
        <v>45345</v>
      </c>
      <c r="D11" s="52" t="s">
        <v>291</v>
      </c>
      <c r="E11" s="52"/>
      <c r="F11" s="52"/>
      <c r="G11" s="52"/>
      <c r="H11" s="52"/>
    </row>
    <row r="13" spans="1:8" x14ac:dyDescent="0.35">
      <c r="A13" s="53">
        <v>1</v>
      </c>
      <c r="C13" s="24"/>
    </row>
    <row r="14" spans="1:8" x14ac:dyDescent="0.35">
      <c r="A14" s="24"/>
    </row>
    <row r="15" spans="1:8" x14ac:dyDescent="0.35">
      <c r="A15" s="48" t="s">
        <v>292</v>
      </c>
      <c r="C15" s="57">
        <f ca="1">NOW()</f>
        <v>45361.899384953707</v>
      </c>
    </row>
    <row r="16" spans="1:8" x14ac:dyDescent="0.35">
      <c r="A16" s="48" t="s">
        <v>293</v>
      </c>
      <c r="C16" s="53">
        <f ca="1">TODAY()</f>
        <v>45361</v>
      </c>
    </row>
    <row r="17" spans="1:5" x14ac:dyDescent="0.35">
      <c r="A17" s="47"/>
    </row>
    <row r="18" spans="1:5" x14ac:dyDescent="0.35">
      <c r="A18" s="48" t="s">
        <v>295</v>
      </c>
    </row>
    <row r="19" spans="1:5" x14ac:dyDescent="0.35">
      <c r="A19" s="48" t="s">
        <v>296</v>
      </c>
    </row>
    <row r="20" spans="1:5" x14ac:dyDescent="0.35">
      <c r="A20" s="48" t="s">
        <v>297</v>
      </c>
    </row>
    <row r="22" spans="1:5" x14ac:dyDescent="0.35">
      <c r="A22" s="52">
        <f ca="1">NOW()</f>
        <v>45361.899384953707</v>
      </c>
      <c r="B22" s="48" t="s">
        <v>298</v>
      </c>
      <c r="C22" s="48"/>
      <c r="D22" s="48" t="s">
        <v>299</v>
      </c>
      <c r="E22" s="23"/>
    </row>
    <row r="23" spans="1:5" x14ac:dyDescent="0.35">
      <c r="A23" s="48" t="s">
        <v>301</v>
      </c>
      <c r="B23" s="48"/>
      <c r="C23" s="48" t="s">
        <v>300</v>
      </c>
      <c r="D23" s="48" t="s">
        <v>114</v>
      </c>
      <c r="E23" s="48" t="s">
        <v>286</v>
      </c>
    </row>
    <row r="24" spans="1:5" x14ac:dyDescent="0.35">
      <c r="A24" s="57">
        <f ca="1">NOW()</f>
        <v>45361.899384953707</v>
      </c>
      <c r="B24" s="52"/>
      <c r="C24" s="52">
        <f ca="1">HOUR(A24)</f>
        <v>21</v>
      </c>
      <c r="D24" s="58">
        <f ca="1">MINUTE(A24)</f>
        <v>35</v>
      </c>
      <c r="E24" s="52">
        <f ca="1">SECOND(A24)</f>
        <v>7</v>
      </c>
    </row>
    <row r="25" spans="1:5" x14ac:dyDescent="0.35">
      <c r="D25" t="s">
        <v>294</v>
      </c>
    </row>
    <row r="26" spans="1:5" x14ac:dyDescent="0.35">
      <c r="A26" s="48" t="s">
        <v>301</v>
      </c>
      <c r="B26" s="48"/>
      <c r="C26" s="48" t="s">
        <v>302</v>
      </c>
      <c r="D26" s="48" t="s">
        <v>303</v>
      </c>
      <c r="E26" s="48" t="s">
        <v>304</v>
      </c>
    </row>
    <row r="27" spans="1:5" x14ac:dyDescent="0.35">
      <c r="A27" s="57">
        <f ca="1">NOW()</f>
        <v>45361.899384953707</v>
      </c>
      <c r="B27" s="52"/>
      <c r="C27" s="52">
        <f ca="1">DAY(A27)</f>
        <v>10</v>
      </c>
      <c r="D27" s="52">
        <f ca="1">MONTH(A27)</f>
        <v>3</v>
      </c>
      <c r="E27" s="52">
        <f ca="1">YEAR(A27)</f>
        <v>2024</v>
      </c>
    </row>
    <row r="30" spans="1:5" x14ac:dyDescent="0.35">
      <c r="A30" s="48" t="s">
        <v>305</v>
      </c>
      <c r="C30" t="s">
        <v>309</v>
      </c>
    </row>
    <row r="31" spans="1:5" x14ac:dyDescent="0.35">
      <c r="A31" s="48" t="s">
        <v>306</v>
      </c>
      <c r="B31" s="53">
        <f ca="1">TODAY()</f>
        <v>45361</v>
      </c>
    </row>
    <row r="32" spans="1:5" x14ac:dyDescent="0.35">
      <c r="A32" s="48" t="s">
        <v>307</v>
      </c>
      <c r="B32" s="53">
        <v>45342</v>
      </c>
    </row>
    <row r="33" spans="1:5" x14ac:dyDescent="0.35">
      <c r="B33" t="e">
        <f ca="1">days(B31,B32)</f>
        <v>#NAME?</v>
      </c>
      <c r="C33" s="25" t="s">
        <v>311</v>
      </c>
      <c r="D33" s="48" t="s">
        <v>337</v>
      </c>
    </row>
    <row r="35" spans="1:5" x14ac:dyDescent="0.35">
      <c r="A35" s="48" t="s">
        <v>308</v>
      </c>
      <c r="B35" s="47"/>
      <c r="C35" s="48" t="s">
        <v>310</v>
      </c>
      <c r="D35" s="48"/>
    </row>
    <row r="36" spans="1:5" x14ac:dyDescent="0.35">
      <c r="B36" s="53">
        <v>45292</v>
      </c>
    </row>
    <row r="37" spans="1:5" x14ac:dyDescent="0.35">
      <c r="B37" s="53">
        <v>45323</v>
      </c>
    </row>
    <row r="38" spans="1:5" x14ac:dyDescent="0.35">
      <c r="B38" s="52">
        <f>DAYS360(B36,B37)</f>
        <v>30</v>
      </c>
    </row>
    <row r="41" spans="1:5" x14ac:dyDescent="0.35">
      <c r="A41" s="61" t="s">
        <v>312</v>
      </c>
      <c r="B41" s="48"/>
      <c r="C41" s="23"/>
    </row>
    <row r="43" spans="1:5" x14ac:dyDescent="0.35">
      <c r="A43" s="48" t="s">
        <v>313</v>
      </c>
      <c r="B43" s="48"/>
    </row>
    <row r="44" spans="1:5" x14ac:dyDescent="0.35">
      <c r="A44" s="52" t="s">
        <v>314</v>
      </c>
      <c r="B44" s="59">
        <v>0.1</v>
      </c>
      <c r="C44" s="52" t="s">
        <v>320</v>
      </c>
      <c r="D44" s="52"/>
      <c r="E44" s="52"/>
    </row>
    <row r="45" spans="1:5" x14ac:dyDescent="0.35">
      <c r="A45" s="52" t="s">
        <v>315</v>
      </c>
      <c r="B45" s="52">
        <v>5</v>
      </c>
      <c r="C45" s="52" t="s">
        <v>319</v>
      </c>
      <c r="D45" s="52"/>
      <c r="E45" s="52" t="s">
        <v>325</v>
      </c>
    </row>
    <row r="46" spans="1:5" x14ac:dyDescent="0.35">
      <c r="A46" s="52" t="s">
        <v>316</v>
      </c>
      <c r="B46" s="52">
        <v>-100</v>
      </c>
      <c r="C46" s="52"/>
      <c r="D46" s="52"/>
      <c r="E46" s="52"/>
    </row>
    <row r="47" spans="1:5" x14ac:dyDescent="0.35">
      <c r="A47" s="52" t="s">
        <v>317</v>
      </c>
      <c r="B47" s="52">
        <v>1</v>
      </c>
      <c r="C47" s="52" t="s">
        <v>321</v>
      </c>
      <c r="D47" s="52"/>
      <c r="E47" s="52"/>
    </row>
    <row r="48" spans="1:5" x14ac:dyDescent="0.35">
      <c r="A48" s="52" t="s">
        <v>318</v>
      </c>
      <c r="B48" s="52">
        <v>0</v>
      </c>
      <c r="C48" s="52" t="s">
        <v>322</v>
      </c>
      <c r="D48" s="52"/>
      <c r="E48" s="52"/>
    </row>
    <row r="49" spans="1:15" x14ac:dyDescent="0.35">
      <c r="A49" s="52"/>
      <c r="B49" s="60"/>
      <c r="C49" s="60">
        <f>FV(B44,B45,B47,B46,0)</f>
        <v>154.94590000000005</v>
      </c>
      <c r="D49" s="52"/>
      <c r="E49" s="52"/>
    </row>
    <row r="51" spans="1:15" x14ac:dyDescent="0.35">
      <c r="A51" s="48" t="s">
        <v>323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</row>
    <row r="53" spans="1:15" x14ac:dyDescent="0.35">
      <c r="A53" s="52" t="s">
        <v>324</v>
      </c>
      <c r="B53" s="59">
        <v>0.1</v>
      </c>
    </row>
    <row r="54" spans="1:15" x14ac:dyDescent="0.35">
      <c r="A54" s="52" t="s">
        <v>315</v>
      </c>
      <c r="B54" s="52">
        <v>5</v>
      </c>
    </row>
    <row r="55" spans="1:15" x14ac:dyDescent="0.35">
      <c r="A55" s="52" t="s">
        <v>316</v>
      </c>
      <c r="B55" s="52">
        <v>-1000</v>
      </c>
    </row>
    <row r="56" spans="1:15" x14ac:dyDescent="0.35">
      <c r="A56" s="52" t="s">
        <v>317</v>
      </c>
      <c r="B56" s="52">
        <v>1</v>
      </c>
    </row>
    <row r="57" spans="1:15" x14ac:dyDescent="0.35">
      <c r="A57" s="52"/>
      <c r="B57" s="60">
        <f>FV(B53,B54,B56,B55,0)</f>
        <v>1604.4049000000005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Day 1</vt:lpstr>
      <vt:lpstr>Question</vt:lpstr>
      <vt:lpstr>Day 2</vt:lpstr>
      <vt:lpstr>Day 3</vt:lpstr>
      <vt:lpstr>Sumif</vt:lpstr>
      <vt:lpstr>All Functions</vt:lpstr>
      <vt:lpstr>Assignment</vt:lpstr>
      <vt:lpstr>charts</vt:lpstr>
      <vt:lpstr>DTfunctions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2024-03-04T08:32:48Z</dcterms:created>
  <dcterms:modified xsi:type="dcterms:W3CDTF">2024-03-10T16:05:06Z</dcterms:modified>
</cp:coreProperties>
</file>