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assir\Modassir\Basic_Code\Excel\4. Excel Basics Cleaning Combining &amp; Data\"/>
    </mc:Choice>
  </mc:AlternateContent>
  <xr:revisionPtr revIDLastSave="0" documentId="13_ncr:1_{94E82F9B-9319-4270-9B3C-CB7894E0B359}" xr6:coauthVersionLast="47" xr6:coauthVersionMax="47" xr10:uidLastSave="{00000000-0000-0000-0000-000000000000}"/>
  <bookViews>
    <workbookView xWindow="-108" yWindow="-108" windowWidth="23256" windowHeight="12720" xr2:uid="{F80499C6-E3A6-4179-AEE8-2EEB9A3B0823}"/>
  </bookViews>
  <sheets>
    <sheet name="Movies" sheetId="1" r:id="rId1"/>
    <sheet name="financials" sheetId="2" r:id="rId2"/>
    <sheet name="Cleaning Bad Data" sheetId="3" r:id="rId3"/>
    <sheet name="VLOOKUP" sheetId="4" r:id="rId4"/>
    <sheet name="INDEXMATCH" sheetId="5" r:id="rId5"/>
    <sheet name="XLOOKUP" sheetId="6" r:id="rId6"/>
    <sheet name="Practice Exercise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I32" i="5"/>
  <c r="I33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J32" i="5"/>
  <c r="K32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F161" i="5"/>
  <c r="F162" i="5"/>
  <c r="F163" i="5"/>
  <c r="F164" i="5"/>
  <c r="F160" i="5"/>
  <c r="H137" i="5"/>
  <c r="I132" i="5"/>
  <c r="I129" i="5"/>
  <c r="I120" i="5"/>
  <c r="I117" i="5"/>
  <c r="D98" i="5"/>
  <c r="D99" i="5"/>
  <c r="D100" i="5"/>
  <c r="D101" i="5"/>
  <c r="D102" i="5"/>
  <c r="C99" i="5"/>
  <c r="C100" i="5"/>
  <c r="C101" i="5"/>
  <c r="C102" i="5"/>
  <c r="C98" i="5"/>
  <c r="L91" i="5"/>
  <c r="L90" i="5"/>
  <c r="H7" i="5"/>
  <c r="H6" i="5"/>
  <c r="H3" i="2"/>
  <c r="A10" i="5"/>
  <c r="B10" i="5"/>
  <c r="F28" i="5"/>
  <c r="F26" i="5"/>
  <c r="G8" i="5"/>
  <c r="G7" i="5"/>
  <c r="G6" i="5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F37" i="7"/>
  <c r="F90" i="7"/>
  <c r="F50" i="7"/>
  <c r="F17" i="7"/>
  <c r="F81" i="7"/>
  <c r="F72" i="7"/>
  <c r="F36" i="7"/>
  <c r="F83" i="7"/>
  <c r="F8" i="7"/>
  <c r="F78" i="7"/>
  <c r="F60" i="7"/>
  <c r="F94" i="7"/>
  <c r="F59" i="7"/>
  <c r="F32" i="7"/>
  <c r="F10" i="7"/>
  <c r="F87" i="7"/>
  <c r="F7" i="7"/>
  <c r="F56" i="7"/>
  <c r="F65" i="7"/>
  <c r="F100" i="7"/>
  <c r="F95" i="7"/>
  <c r="F101" i="7"/>
  <c r="F53" i="7"/>
  <c r="F43" i="7"/>
  <c r="F82" i="7"/>
  <c r="F93" i="7"/>
  <c r="F61" i="7"/>
  <c r="F85" i="7"/>
  <c r="F22" i="7"/>
  <c r="F71" i="7"/>
  <c r="F12" i="7"/>
  <c r="F92" i="7"/>
  <c r="F69" i="7"/>
  <c r="F40" i="7"/>
  <c r="F44" i="7"/>
  <c r="F20" i="7"/>
  <c r="F54" i="7"/>
  <c r="F24" i="7"/>
  <c r="F97" i="7"/>
  <c r="F18" i="7"/>
  <c r="F57" i="7"/>
  <c r="F48" i="7"/>
  <c r="F14" i="7"/>
  <c r="F28" i="7"/>
  <c r="F30" i="7"/>
  <c r="F74" i="7"/>
  <c r="F38" i="7"/>
  <c r="F91" i="7"/>
  <c r="F68" i="7"/>
  <c r="F39" i="7"/>
  <c r="F49" i="7"/>
  <c r="F77" i="7"/>
  <c r="F33" i="7"/>
  <c r="F25" i="7"/>
  <c r="F99" i="7"/>
  <c r="F6" i="7"/>
  <c r="F35" i="7"/>
  <c r="F73" i="7"/>
  <c r="F42" i="7"/>
  <c r="F64" i="7"/>
  <c r="F88" i="7"/>
  <c r="F58" i="7"/>
  <c r="F29" i="7"/>
  <c r="F26" i="7"/>
  <c r="F76" i="7"/>
  <c r="F23" i="7"/>
  <c r="F62" i="7"/>
  <c r="F46" i="7"/>
  <c r="F9" i="7"/>
  <c r="F79" i="7"/>
  <c r="F51" i="7"/>
  <c r="F84" i="7"/>
  <c r="F47" i="7"/>
  <c r="F75" i="7"/>
  <c r="F103" i="7"/>
  <c r="F41" i="7"/>
  <c r="F89" i="7"/>
  <c r="F21" i="7"/>
  <c r="F16" i="7"/>
  <c r="F67" i="7"/>
  <c r="F5" i="7"/>
  <c r="F13" i="7"/>
  <c r="F55" i="7"/>
  <c r="F80" i="7"/>
  <c r="F34" i="7"/>
  <c r="F45" i="7"/>
  <c r="F31" i="7"/>
  <c r="F96" i="7"/>
  <c r="F70" i="7"/>
  <c r="F63" i="7"/>
  <c r="F27" i="7"/>
  <c r="F19" i="7"/>
  <c r="F4" i="7"/>
  <c r="F86" i="7"/>
  <c r="F52" i="7"/>
  <c r="F15" i="7"/>
  <c r="F98" i="7"/>
  <c r="F11" i="7"/>
  <c r="F102" i="7"/>
  <c r="F66" i="7"/>
</calcChain>
</file>

<file path=xl/sharedStrings.xml><?xml version="1.0" encoding="utf-8"?>
<sst xmlns="http://schemas.openxmlformats.org/spreadsheetml/2006/main" count="894" uniqueCount="279">
  <si>
    <t>industry</t>
  </si>
  <si>
    <t>release_year</t>
  </si>
  <si>
    <t>imdb_rating</t>
  </si>
  <si>
    <t>studio</t>
  </si>
  <si>
    <t>language_id</t>
  </si>
  <si>
    <t>Bollywood</t>
  </si>
  <si>
    <t>Hollywood</t>
  </si>
  <si>
    <t>NULL</t>
  </si>
  <si>
    <t>1. Blank replace with Not Available</t>
  </si>
  <si>
    <t>Leading Space</t>
  </si>
  <si>
    <t xml:space="preserve">Trailing Space </t>
  </si>
  <si>
    <t>2. Use TRIM (In Excel, the TRIM function is used to remove extra spaces from text, specifically eliminating leading, trailing, and excess spaces between words to clean up the data.)</t>
  </si>
  <si>
    <t>3. Check Duplicasy(select the dataset, Conditional Formating, Data(remove duplicates), again Conditional Formating to check duplicates</t>
  </si>
  <si>
    <t>movie_id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</si>
  <si>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</si>
  <si>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</si>
  <si>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</si>
  <si>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</si>
  <si>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</si>
  <si>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</si>
  <si>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</si>
  <si>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</si>
  <si>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</si>
  <si>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</si>
  <si>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</si>
  <si>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</si>
  <si>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</si>
  <si>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</si>
  <si>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</si>
  <si>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</si>
  <si>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</si>
  <si>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</si>
  <si>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</si>
  <si>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</si>
  <si>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</si>
  <si>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</si>
  <si>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</si>
  <si>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</si>
  <si>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</si>
  <si>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</si>
  <si>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</si>
  <si>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</si>
  <si>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</si>
  <si>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</si>
  <si>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</si>
  <si>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</si>
  <si>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</si>
  <si>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</si>
  <si>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</si>
  <si>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</si>
  <si>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</si>
  <si>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</si>
  <si>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</si>
  <si>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</si>
  <si>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</si>
  <si>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</si>
  <si>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</si>
  <si>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</si>
  <si>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</si>
  <si>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</si>
  <si>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</si>
  <si>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movie_title</t>
  </si>
  <si>
    <t>4. to separate Movie ID and name using delimiter (text to column)</t>
  </si>
  <si>
    <t>Marvel Studios</t>
  </si>
  <si>
    <t>United Producers</t>
  </si>
  <si>
    <t>Yash Raj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</si>
  <si>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</si>
  <si>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</si>
  <si>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</si>
  <si>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</si>
  <si>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</si>
  <si>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</si>
  <si>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</si>
  <si>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</si>
  <si>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</si>
  <si>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</si>
  <si>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Vinod Chopra Films</t>
  </si>
  <si>
    <t>Mythri Movie Makers</t>
  </si>
  <si>
    <t>DVV Entertainment</t>
  </si>
  <si>
    <t>Arka Media Works</t>
  </si>
  <si>
    <t>Zee Studios</t>
  </si>
  <si>
    <t>Salman Khan Films</t>
  </si>
  <si>
    <t>Not Available</t>
  </si>
  <si>
    <t>Government of West Bengal</t>
  </si>
  <si>
    <t>Budget</t>
  </si>
  <si>
    <t>Revenue</t>
  </si>
  <si>
    <t>Unit</t>
  </si>
  <si>
    <t>Currency</t>
  </si>
  <si>
    <t>Hombale Films</t>
  </si>
  <si>
    <t>vlook up</t>
  </si>
  <si>
    <t>1st Argument</t>
  </si>
  <si>
    <t>matching column ( column that is used to perform joint in 1st table/dataset)</t>
  </si>
  <si>
    <t>2nd</t>
  </si>
  <si>
    <t xml:space="preserve">select entire table </t>
  </si>
  <si>
    <t>3rd</t>
  </si>
  <si>
    <t>index no. of that column from which we need to pull data</t>
  </si>
  <si>
    <t xml:space="preserve">4th </t>
  </si>
  <si>
    <t>TRUE/FaLSE</t>
  </si>
  <si>
    <t>LIMITATION</t>
  </si>
  <si>
    <t>Match column should in first index</t>
  </si>
  <si>
    <t xml:space="preserve">if we insert new column in 2nd table, data privode wrong result </t>
  </si>
  <si>
    <t>VLOOKUP function is used to look up a value in a table by searching for a corresponding value in the leftmost column of another table. 1</t>
  </si>
  <si>
    <t>The syntax of the VLOOKUP() function is: VLOOKUP(lookup_value, table_array, col_index_num, [range_lookup]).</t>
  </si>
  <si>
    <t>It only searches the first column of a reference table for a matching value.</t>
  </si>
  <si>
    <t xml:space="preserve"> Adding a new column to the reference table can cause errors by shifting column indexes and changing the referenced columns.</t>
  </si>
  <si>
    <t>Some limitations of VLOOKUP are:</t>
  </si>
  <si>
    <t>TakeAways</t>
  </si>
  <si>
    <t>dosa</t>
  </si>
  <si>
    <t>burger</t>
  </si>
  <si>
    <t>dumplings</t>
  </si>
  <si>
    <t>samosa</t>
  </si>
  <si>
    <t>item</t>
  </si>
  <si>
    <t>price</t>
  </si>
  <si>
    <t>INDEX(food,3,1)</t>
  </si>
  <si>
    <t>INDEX(table name/array range, row no except header, column no.)</t>
  </si>
  <si>
    <t>INDEX</t>
  </si>
  <si>
    <t>MATCH</t>
  </si>
  <si>
    <r>
      <t xml:space="preserve">The </t>
    </r>
    <r>
      <rPr>
        <sz val="9.6"/>
        <color theme="1"/>
        <rFont val="Courier New"/>
        <family val="3"/>
      </rPr>
      <t>INDEX</t>
    </r>
    <r>
      <rPr>
        <sz val="10"/>
        <color rgb="FF374151"/>
        <rFont val="Segoe UI"/>
        <family val="2"/>
      </rPr>
      <t xml:space="preserve"> function in Excel is used to retrieve a value from within a table or range based on its row and column numbers. It's a versatile function that can be used in various scenarios.</t>
    </r>
  </si>
  <si>
    <t>Actually with index value we want to find tha value/content of that cell</t>
  </si>
  <si>
    <t>e.g.</t>
  </si>
  <si>
    <t>index = food, 2, 1</t>
  </si>
  <si>
    <t>index = food, 3,2</t>
  </si>
  <si>
    <t>index = food, 3,3</t>
  </si>
  <si>
    <t>error because we have only 2 columns in table</t>
  </si>
  <si>
    <r>
      <t xml:space="preserve">The </t>
    </r>
    <r>
      <rPr>
        <sz val="9.6"/>
        <color theme="1"/>
        <rFont val="Courier New"/>
        <family val="3"/>
      </rPr>
      <t>MATCH</t>
    </r>
    <r>
      <rPr>
        <sz val="10"/>
        <color rgb="FF374151"/>
        <rFont val="Segoe UI"/>
        <family val="2"/>
      </rPr>
      <t xml:space="preserve"> function in Excel is used to locate the position of a specified value within a range or an array. It's particularly handy when you need to find the relative position (row or column number) of a value within a list of data.</t>
    </r>
  </si>
  <si>
    <t>Parameters:</t>
  </si>
  <si>
    <r>
      <t>lookup_value</t>
    </r>
    <r>
      <rPr>
        <sz val="10"/>
        <color rgb="FF374151"/>
        <rFont val="Segoe UI"/>
        <family val="2"/>
      </rPr>
      <t>: The value you want to find within the lookup_array.</t>
    </r>
  </si>
  <si>
    <r>
      <t>lookup_array</t>
    </r>
    <r>
      <rPr>
        <sz val="10"/>
        <color rgb="FF374151"/>
        <rFont val="Segoe UI"/>
        <family val="2"/>
      </rPr>
      <t>: The range or array where Excel should search for the lookup_value.</t>
    </r>
  </si>
  <si>
    <r>
      <t>match_type</t>
    </r>
    <r>
      <rPr>
        <sz val="10"/>
        <color rgb="FF374151"/>
        <rFont val="Segoe UI"/>
        <family val="2"/>
      </rPr>
      <t xml:space="preserve"> (optional): Specifies the type of match:</t>
    </r>
  </si>
  <si>
    <r>
      <t>0</t>
    </r>
    <r>
      <rPr>
        <sz val="10"/>
        <color rgb="FF374151"/>
        <rFont val="Segoe UI"/>
        <family val="2"/>
      </rPr>
      <t xml:space="preserve"> (Exact match)</t>
    </r>
  </si>
  <si>
    <r>
      <t>1</t>
    </r>
    <r>
      <rPr>
        <sz val="10"/>
        <color rgb="FF374151"/>
        <rFont val="Segoe UI"/>
        <family val="2"/>
      </rPr>
      <t xml:space="preserve"> (Greater than or equal to)</t>
    </r>
  </si>
  <si>
    <r>
      <t>-1</t>
    </r>
    <r>
      <rPr>
        <sz val="10"/>
        <color rgb="FF374151"/>
        <rFont val="Segoe UI"/>
        <family val="2"/>
      </rPr>
      <t xml:space="preserve"> (Less than or equal to)</t>
    </r>
  </si>
  <si>
    <r>
      <t xml:space="preserve">If omitted, it defaults to </t>
    </r>
    <r>
      <rPr>
        <sz val="9.6"/>
        <color rgb="FF374151"/>
        <rFont val="Courier New"/>
        <family val="3"/>
      </rPr>
      <t>1</t>
    </r>
    <r>
      <rPr>
        <sz val="10"/>
        <color rgb="FF374151"/>
        <rFont val="Segoe UI"/>
        <family val="2"/>
      </rPr>
      <t xml:space="preserve"> (approximate match - closest value less than or equal to the lookup_value).</t>
    </r>
  </si>
  <si>
    <t>MATCH(lookup_value, lookup_array, [match_type])</t>
  </si>
  <si>
    <t>the value we want to look up</t>
  </si>
  <si>
    <t>column</t>
  </si>
  <si>
    <t>MATCH("dumplings", food[item],0)</t>
  </si>
  <si>
    <t>this will say dumpling is where in item column</t>
  </si>
  <si>
    <t>this says dumplings at 3rd row of item column</t>
  </si>
  <si>
    <t>MATCH("price", food[#Headers])</t>
  </si>
  <si>
    <t>if we have column/header name, need to find column no with passing column list</t>
  </si>
  <si>
    <t xml:space="preserve">if price is column name, column list of food table is passing. We get 2nd column as result. </t>
  </si>
  <si>
    <t>food[#Headers]</t>
  </si>
  <si>
    <t>food[#Data]</t>
  </si>
  <si>
    <t>food[#All]</t>
  </si>
  <si>
    <t xml:space="preserve">we can not copy to clipbord. It may use dby differt </t>
  </si>
  <si>
    <t>2. The syntax of the INDEX() function is: INDEX(array, row_num, [column_num]).</t>
  </si>
  <si>
    <t xml:space="preserve">1. INDEX() and MATCH() are two powerful Excel functions that are often used together to search for and retrieve data from a table or range. </t>
  </si>
  <si>
    <t>3. The syntax of the MATCH() function is: MATCH(lookup_value, lookup_array, [match_type]).</t>
  </si>
  <si>
    <t>Takeaway</t>
  </si>
  <si>
    <t>1. VLOOKUP function is used to look up a value in a table by searching for a corresponding value in the leftmost column of another table.</t>
  </si>
  <si>
    <t>2 The syntax of the VLOOKUP() function is: VLOOKUP(lookup_value, table_array, col_index_num, [range_lookup]).</t>
  </si>
  <si>
    <t>ROUGH</t>
  </si>
  <si>
    <t>Name</t>
  </si>
  <si>
    <t>Height</t>
  </si>
  <si>
    <t>Weight</t>
  </si>
  <si>
    <t>Sally</t>
  </si>
  <si>
    <t>Tom</t>
  </si>
  <si>
    <t>Vlookup</t>
  </si>
  <si>
    <t>Kevin</t>
  </si>
  <si>
    <t>Amanda</t>
  </si>
  <si>
    <t>Carl</t>
  </si>
  <si>
    <t>Ned</t>
  </si>
  <si>
    <t>Both VLOOKUP &amp; INDEX return value</t>
  </si>
  <si>
    <t>VLOOKUP(K90,C88:E94,2,0)</t>
  </si>
  <si>
    <t>INDEX(C88:E94,4,2)</t>
  </si>
  <si>
    <t>Height (Vlookup)</t>
  </si>
  <si>
    <t>Height(INDEX)</t>
  </si>
  <si>
    <t>→</t>
  </si>
  <si>
    <t>This table shows when I applied INDEX(INDEX($C$88:$E$94,4,2)), it provides correct result only for kevin because row_no. 4 and col_no. 2 is fixed for kevin</t>
  </si>
  <si>
    <t xml:space="preserve"> making this INDEX formula dynamic, we need to apply MATCH function together. So this formula is also known as INDEXMatch</t>
  </si>
  <si>
    <t>INDEX Function</t>
  </si>
  <si>
    <t>MATCH Function</t>
  </si>
  <si>
    <t>Query - Name - Kelvin, find the row_no</t>
  </si>
  <si>
    <t>Query - Column Name - Height, find the col_no</t>
  </si>
  <si>
    <t>row_no</t>
  </si>
  <si>
    <t>col_no</t>
  </si>
  <si>
    <t>MATCH(H117,B115:B121,0)</t>
  </si>
  <si>
    <t>MATCH(H120,B115:D115,0)</t>
  </si>
  <si>
    <t>INDEXMATCH</t>
  </si>
  <si>
    <t>For Match</t>
  </si>
  <si>
    <t>For INDEX</t>
  </si>
  <si>
    <t>Query- row_no - 4, col_no - 2, find value for this location</t>
  </si>
  <si>
    <t>i.e what is the height of kevin fron given table?</t>
  </si>
  <si>
    <t>MATCH(H132,B124:D124,0)</t>
  </si>
  <si>
    <t>MATCH($H$129,$B$124:$B$130,0)</t>
  </si>
  <si>
    <t>MATCH($H$132,$B$124:$D$124,0)</t>
  </si>
  <si>
    <t>INDEX($B$124:$D$130,4,2)</t>
  </si>
  <si>
    <r>
      <t xml:space="preserve">Now we need to find solution of this query with </t>
    </r>
    <r>
      <rPr>
        <b/>
        <sz val="11"/>
        <color theme="1"/>
        <rFont val="Calibri"/>
        <family val="2"/>
        <scheme val="minor"/>
      </rPr>
      <t>INDEXMATCH</t>
    </r>
    <r>
      <rPr>
        <sz val="11"/>
        <color theme="1"/>
        <rFont val="Calibri"/>
        <family val="2"/>
        <scheme val="minor"/>
      </rPr>
      <t xml:space="preserve"> formula</t>
    </r>
  </si>
  <si>
    <t>↙</t>
  </si>
  <si>
    <t>from above, row_no. 4</t>
  </si>
  <si>
    <t>from above, rcol_no. 2</t>
  </si>
  <si>
    <t>Combined formula</t>
  </si>
  <si>
    <t>INDEX($B$124:$D$130,MATCH($H$129,$B$124:$B$130,0), MATCH($H$132,$B$124:$D$124,0)</t>
  </si>
  <si>
    <t>INDEX(B124:D130,4,2)</t>
  </si>
  <si>
    <t>MATCH(H129,B124:B130,0)</t>
  </si>
  <si>
    <t>INDEX(B124:D130,MATCH(H129,B124:B130,0), MATCH(H132,B124:D124,0)</t>
  </si>
  <si>
    <t>or</t>
  </si>
  <si>
    <t>Height(INDEXMATCH)</t>
  </si>
  <si>
    <t>Takeaways</t>
  </si>
  <si>
    <t>1. The syntax of the XLOOKUP() function is: XLOOKUP(lookup_value, lookup_array, return_array, [if_not_found], [match_mode]).</t>
  </si>
  <si>
    <t>2. Unlike VLOOKUP, which only searches in the leftmost column of a table, XLOOKUP is capable of searching in any column.</t>
  </si>
  <si>
    <t>XLOOKUP(lookup_value,lookup_array,return_array,[if_not_found],[match_mode])</t>
  </si>
  <si>
    <t>lookup_value</t>
  </si>
  <si>
    <t>value from matching column in 1st table</t>
  </si>
  <si>
    <t>2nd table is reference table</t>
  </si>
  <si>
    <t>lookup_array</t>
  </si>
  <si>
    <t>select only matching column from 2nd Table</t>
  </si>
  <si>
    <t>return_array</t>
  </si>
  <si>
    <t>select the column that we want to find value from 2nd table</t>
  </si>
  <si>
    <t>[if_not_found]</t>
  </si>
  <si>
    <t>"not available"</t>
  </si>
  <si>
    <t>[match_mode]</t>
  </si>
  <si>
    <t>0/1</t>
  </si>
  <si>
    <t>XLOOKUP($A2,financials[[movie_id]:[movie_id]],financials[revenue],"Not Available",0)</t>
  </si>
  <si>
    <t>XLOOKUP($A2,financials[[movie_id]:[movie_id]],financials[budget],"Not Available",0)</t>
  </si>
  <si>
    <r>
      <t>XLOOKUP(</t>
    </r>
    <r>
      <rPr>
        <sz val="9"/>
        <color rgb="FF006CBE"/>
        <rFont val="Consolas"/>
        <family val="3"/>
      </rPr>
      <t>$A2</t>
    </r>
    <r>
      <rPr>
        <sz val="9"/>
        <color rgb="FF242424"/>
        <rFont val="Consolas"/>
        <family val="3"/>
      </rPr>
      <t>,financials[[movie_id]:[movie_id]],financials[unit],"Not Available",0)</t>
    </r>
  </si>
  <si>
    <t>XLOOKUP($A2,financials[[movie_id]:[movie_id]],financials[currency],"Not Available",0)</t>
  </si>
  <si>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</si>
  <si>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</si>
  <si>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</si>
  <si>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</si>
  <si>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</si>
  <si>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</si>
  <si>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</si>
  <si>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</si>
  <si>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</si>
  <si>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</si>
  <si>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</si>
  <si>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</si>
  <si>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</si>
  <si>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</si>
  <si>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</si>
  <si>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</si>
  <si>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</si>
  <si>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</si>
  <si>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</si>
  <si>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</si>
  <si>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</si>
  <si>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</si>
  <si>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</si>
  <si>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</si>
  <si>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</si>
  <si>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</si>
  <si>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1. conditional formating &gt; remove duplicates</t>
  </si>
  <si>
    <t>2 Home&gt;Cells&gt;Formats&gt;Format Cells&gt;Number&gt;text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</si>
  <si>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</si>
  <si>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</si>
  <si>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</si>
  <si>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</si>
  <si>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</si>
  <si>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</si>
  <si>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</si>
  <si>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</si>
  <si>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</si>
  <si>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</si>
  <si>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3(b).= IF([@qty2]=0,"Not Available",[@qty2])</t>
  </si>
  <si>
    <t>3(a).=IF(RIGHT(orders[@qty],1)="Q", LEFT(orders[@qty], LEN(orders[@qty]-1)),orders[@qty])</t>
  </si>
  <si>
    <t xml:space="preserve">4. =IF(ISBLANK(A1), "Not Available", A1)
</t>
  </si>
  <si>
    <t>products table:</t>
  </si>
  <si>
    <t> orders table:</t>
  </si>
  <si>
    <t>Customer table</t>
  </si>
  <si>
    <t>1. use TRIM formula</t>
  </si>
  <si>
    <t>Apple</t>
  </si>
  <si>
    <t>Cheese</t>
  </si>
  <si>
    <t>Donut</t>
  </si>
  <si>
    <t>Grapefruit</t>
  </si>
  <si>
    <t>Hamburger</t>
  </si>
  <si>
    <t>2. data&gt;text to col&gt; delimiter</t>
  </si>
  <si>
    <t>price (Rs.)</t>
  </si>
  <si>
    <t>3.renamed price(Rs.)</t>
  </si>
  <si>
    <t>1. use =lower formula</t>
  </si>
  <si>
    <t>Task1: Cleaning the bad data</t>
  </si>
  <si>
    <t>VLOOKUP</t>
  </si>
  <si>
    <t>INDEX-MATCH()</t>
  </si>
  <si>
    <t>customer Name</t>
  </si>
  <si>
    <t>XLOOKUP</t>
  </si>
  <si>
    <t>price(Rs.)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</si>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</sst>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31022"/>
      <name val="Arial"/>
      <family val="2"/>
    </font>
    <font>
      <sz val="7.5"/>
      <color rgb="FF131022"/>
      <name val="Arial"/>
      <family val="2"/>
    </font>
    <font>
      <sz val="10"/>
      <color rgb="FF131022"/>
      <name val="Var(--bs-btn-font-family)"/>
    </font>
    <font>
      <sz val="10"/>
      <color rgb="FF131022"/>
      <name val="Arial"/>
      <family val="2"/>
    </font>
    <font>
      <sz val="10"/>
      <color rgb="FF374151"/>
      <name val="Segoe UI"/>
      <family val="2"/>
    </font>
    <font>
      <sz val="9.6"/>
      <color theme="1"/>
      <name val="Courier New"/>
      <family val="3"/>
    </font>
    <font>
      <sz val="13.75"/>
      <color theme="1"/>
      <name val="Segoe UI"/>
      <family val="2"/>
    </font>
    <font>
      <sz val="9.6"/>
      <color rgb="FF374151"/>
      <name val="Courier New"/>
      <family val="3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42424"/>
      <name val="Calibri"/>
      <family val="2"/>
      <charset val="1"/>
      <scheme val="minor"/>
    </font>
    <font>
      <sz val="9"/>
      <color rgb="FF242424"/>
      <name val="Consolas"/>
      <family val="3"/>
    </font>
    <font>
      <sz val="9"/>
      <color rgb="FF006CBE"/>
      <name val="Consolas"/>
      <family val="3"/>
    </font>
    <font>
      <sz val="10"/>
      <name val="Inherit"/>
    </font>
    <font>
      <b/>
      <sz val="10"/>
      <color rgb="FF131022"/>
      <name val="Arial"/>
      <family val="2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/>
      <right style="thin">
        <color rgb="FF8EA9DB"/>
      </right>
      <top/>
      <bottom/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0" fontId="7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0" fontId="0" fillId="4" borderId="1" xfId="0" applyFill="1" applyBorder="1"/>
    <xf numFmtId="0" fontId="0" fillId="4" borderId="2" xfId="0" applyFill="1" applyBorder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4" fillId="0" borderId="0" xfId="0" applyFont="1"/>
    <xf numFmtId="0" fontId="12" fillId="2" borderId="1" xfId="0" applyFont="1" applyFill="1" applyBorder="1"/>
    <xf numFmtId="0" fontId="12" fillId="2" borderId="2" xfId="0" applyFont="1" applyFill="1" applyBorder="1"/>
    <xf numFmtId="0" fontId="15" fillId="0" borderId="0" xfId="0" applyFont="1"/>
    <xf numFmtId="0" fontId="16" fillId="0" borderId="0" xfId="0" applyFont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14" xfId="0" applyFont="1" applyBorder="1"/>
    <xf numFmtId="0" fontId="15" fillId="0" borderId="15" xfId="0" applyFont="1" applyBorder="1"/>
    <xf numFmtId="0" fontId="17" fillId="0" borderId="14" xfId="0" applyFont="1" applyBorder="1"/>
    <xf numFmtId="0" fontId="15" fillId="0" borderId="16" xfId="0" applyFont="1" applyBorder="1"/>
    <xf numFmtId="0" fontId="15" fillId="0" borderId="17" xfId="0" applyFont="1" applyBorder="1"/>
    <xf numFmtId="0" fontId="15" fillId="0" borderId="18" xfId="0" applyFont="1" applyBorder="1"/>
    <xf numFmtId="0" fontId="18" fillId="0" borderId="0" xfId="0" applyFont="1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20" fillId="0" borderId="0" xfId="0" applyFont="1" applyAlignment="1">
      <alignment horizontal="left" vertical="center"/>
    </xf>
    <xf numFmtId="2" fontId="0" fillId="0" borderId="7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4" fillId="0" borderId="0" xfId="0" applyFont="1"/>
    <xf numFmtId="0" fontId="21" fillId="0" borderId="0" xfId="0" applyFont="1"/>
    <xf numFmtId="0" fontId="22" fillId="5" borderId="19" xfId="0" applyFont="1" applyFill="1" applyBorder="1"/>
    <xf numFmtId="0" fontId="20" fillId="6" borderId="20" xfId="0" applyFont="1" applyFill="1" applyBorder="1"/>
    <xf numFmtId="0" fontId="20" fillId="0" borderId="20" xfId="0" applyFont="1" applyBorder="1"/>
    <xf numFmtId="0" fontId="20" fillId="0" borderId="21" xfId="0" applyFont="1" applyBorder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Inherit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65" formatCode="dd/mm/yyyy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FE3621-93B6-4EAF-A81F-29FB50F45F54}" name="Movies" displayName="Movies" ref="A1:K38" totalsRowShown="0" headerRowDxfId="36">
  <autoFilter ref="A1:K38" xr:uid="{F5FE3621-93B6-4EAF-A81F-29FB50F45F54}"/>
  <tableColumns count="11">
    <tableColumn id="1" xr3:uid="{6D8155AC-547F-4498-A633-9BAAE3C9314A}" name="movie_id"/>
    <tableColumn id="8" xr3:uid="{FBD1E05B-5FA8-471A-B94B-20CFB755A630}" name="movie_title"/>
    <tableColumn id="2" xr3:uid="{D8F80556-6380-40EC-AD34-1119218C34A6}" name="industry"/>
    <tableColumn id="3" xr3:uid="{B9F62E29-40C8-45B7-9F8A-9E9AEC05FCEC}" name="release_year"/>
    <tableColumn id="4" xr3:uid="{103CD794-ED48-4F9A-B13F-58EB59E88EEE}" name="imdb_rating"/>
    <tableColumn id="5" xr3:uid="{7BA7BF0D-8DD4-485D-AA4B-D0A417BA810C}" name="studio"/>
    <tableColumn id="6" xr3:uid="{6972EF10-5F63-4F4E-AFCC-9153B5A93DB6}" name="language_id"/>
    <tableColumn id="7" xr3:uid="{746947D1-2CDC-4553-8225-03C287C16783}" name="Budget" dataDxfId="35">
      <calculatedColumnFormula>VLOOKUP(Movies[[#This Row],[movie_id]:[movie_id]],financials[#All],2,0)</calculatedColumnFormula>
    </tableColumn>
    <tableColumn id="9" xr3:uid="{028DFA01-7160-4C14-B74C-9F99C5777E80}" name="Revenue" dataDxfId="34">
      <calculatedColumnFormula>VLOOKUP(Movies[[#This Row],[movie_id]:[movie_id]],financials[#All],3,0)</calculatedColumnFormula>
    </tableColumn>
    <tableColumn id="10" xr3:uid="{9CEB8500-298E-46DE-A4C2-BE31C62DCBCC}" name="Unit" dataDxfId="33">
      <calculatedColumnFormula>VLOOKUP(Movies[[#This Row],[movie_id]:[movie_id]],financials[#All],4,0)</calculatedColumnFormula>
    </tableColumn>
    <tableColumn id="11" xr3:uid="{DC4E8DE3-B2F3-45BB-8BF1-E2DAC1281D64}" name="Currency" dataDxfId="32">
      <calculatedColumnFormula>VLOOKUP(Movies[[#This Row],[movie_id]:[movie_id]],financials[#All],5,0)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5331E1-5B29-4FFF-8134-41EC416688C6}" name="financials" displayName="financials" ref="A1:E41" totalsRowShown="0" headerRowDxfId="31">
  <autoFilter ref="A1:E41" xr:uid="{965331E1-5B29-4FFF-8134-41EC416688C6}"/>
  <tableColumns count="5">
    <tableColumn id="1" xr3:uid="{9B49B49C-43FF-4609-980B-B196F16FDBE0}" name="movie_id"/>
    <tableColumn id="2" xr3:uid="{7C5A3060-A1B9-4700-95A7-5B6BE41956F3}" name="budget"/>
    <tableColumn id="3" xr3:uid="{319E550F-045E-48C7-A3C2-EA2CB7E250CD}" name="revenue"/>
    <tableColumn id="4" xr3:uid="{69370D7D-E0C5-4D64-9AFF-CBD39A19BE46}" name="unit"/>
    <tableColumn id="5" xr3:uid="{92BC41DB-C87F-4038-B918-A8E148494D82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E517A1-ABBB-44E4-8383-2D767E5A9748}" name="food" displayName="food" ref="A1:B5" totalsRowShown="0">
  <autoFilter ref="A1:B5" xr:uid="{DDE517A1-ABBB-44E4-8383-2D767E5A9748}"/>
  <tableColumns count="2">
    <tableColumn id="1" xr3:uid="{8A2756F9-1515-4D28-983D-8650899DBE1C}" name="item"/>
    <tableColumn id="2" xr3:uid="{37F1BBFF-D31C-4BA9-99D7-C00DF55B1253}" name="price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1C3D-D8A1-4B90-A69A-3D99A2253897}" name="Movies1" displayName="Movies1" ref="A31:K70" totalsRowShown="0" headerRowDxfId="30">
  <autoFilter ref="A31:K70" xr:uid="{DB451C3D-D8A1-4B90-A69A-3D99A2253897}"/>
  <tableColumns count="11">
    <tableColumn id="1" xr3:uid="{834A575E-B641-47A1-B504-87C0554D16F2}" name="movie_id"/>
    <tableColumn id="8" xr3:uid="{0B42FBA3-F1BC-443E-80D5-2B8326CCE460}" name="movie_title"/>
    <tableColumn id="2" xr3:uid="{30CCB0E8-4633-474E-85E2-23A91BA8A62A}" name="industry"/>
    <tableColumn id="3" xr3:uid="{C26A545D-85BA-4BA0-8B6E-210BBC3FCB0F}" name="release_year"/>
    <tableColumn id="4" xr3:uid="{CB4FC15C-CF2E-4013-82AD-AF450DC8F7FA}" name="imdb_rating"/>
    <tableColumn id="5" xr3:uid="{5736C49A-CB57-4C05-94E3-DCCE8ADBA299}" name="studio"/>
    <tableColumn id="6" xr3:uid="{3C7C79F8-1885-4CD3-AECB-1C67469305A1}" name="language_id"/>
    <tableColumn id="7" xr3:uid="{C1D563EF-B409-4593-9609-C751A35381A0}" name="Budget" dataDxfId="29">
      <calculatedColumnFormula>INDEX(financials[],MATCH(Movies1[[movie_id]:[movie_id]],financials[[movie_id]:[movie_id]],0),MATCH(financials[[#Headers],[budget]],financials[#Headers],0))</calculatedColumnFormula>
    </tableColumn>
    <tableColumn id="9" xr3:uid="{8A716807-9A3F-429A-9955-4990F77CAB3F}" name="Revenue" dataDxfId="28">
      <calculatedColumnFormula>INDEX(financials[],MATCH(Movies1[[movie_id]:[movie_id]],financials[[movie_id]:[movie_id]],0),MATCH(financials[[#Headers],[revenue]],financials[#Headers],0))</calculatedColumnFormula>
    </tableColumn>
    <tableColumn id="10" xr3:uid="{811BB141-AC65-4539-A20F-B024941FE594}" name="Unit" dataDxfId="27">
      <calculatedColumnFormula>INDEX(financials[],MATCH(Movies1[[movie_id]:[movie_id]],financials[[movie_id]:[movie_id]],0),MATCH(financials[[#Headers],[unit]],financials[#Headers],0))</calculatedColumnFormula>
    </tableColumn>
    <tableColumn id="11" xr3:uid="{4DF7ADD0-A37B-4426-BAA3-4D97D23248F9}" name="Currency" dataDxfId="26">
      <calculatedColumnFormula>INDEX(financials[],MATCH(Movies1[[movie_id]:[movie_id]],financials[[movie_id]:[movie_id]],0),MATCH(financials[[#Headers],[currency]],financials[#Headers],0))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E46AEA-F91C-437E-9E54-F114D6B1DBE6}" name="Table6" displayName="Table6" ref="A1:K40" totalsRowShown="0">
  <autoFilter ref="A1:K40" xr:uid="{D5E46AEA-F91C-437E-9E54-F114D6B1DBE6}"/>
  <tableColumns count="11">
    <tableColumn id="1" xr3:uid="{24015A2D-E566-40B5-AF57-20D9FC74A88E}" name="movie_id" dataDxfId="25"/>
    <tableColumn id="2" xr3:uid="{286AE993-2B74-462A-89D6-E012C6FB0032}" name="movie_title" dataDxfId="24"/>
    <tableColumn id="3" xr3:uid="{ADA0CC72-6ABB-487E-B01A-1F6F2843E043}" name="industry" dataDxfId="23"/>
    <tableColumn id="4" xr3:uid="{C0571211-08BA-49D4-A2C4-B158E863C9B0}" name="release_year" dataDxfId="22"/>
    <tableColumn id="5" xr3:uid="{9FE614E5-CDC9-41E3-83F1-3498D9192170}" name="imdb_rating" dataDxfId="21"/>
    <tableColumn id="6" xr3:uid="{BB6D6FF8-AF52-4B77-9B06-7736E59609C9}" name="studio" dataDxfId="20"/>
    <tableColumn id="7" xr3:uid="{250EAEB7-6505-4E95-9A14-998A7398F6F2}" name="language_id" dataDxfId="19"/>
    <tableColumn id="8" xr3:uid="{58D606BC-03E0-4874-9E83-B29C094C7827}" name="Budget"/>
    <tableColumn id="9" xr3:uid="{F1B7C221-1D7D-4A5A-A7B1-6EE6A4E84CC5}" name="Revenue"/>
    <tableColumn id="10" xr3:uid="{A0B9038A-2994-4C5B-89E5-FAA22AD61B0D}" name="Unit"/>
    <tableColumn id="11" xr3:uid="{D4A6B752-65F5-46FC-96C6-CCF32907DA77}" name="Currency" dataDxfId="18">
      <calculatedColumnFormula>XLOOKUP($A2,financials[[movie_id]:[movie_id]],financials[currency],"Not Available",0)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4E5FA5-876F-40AD-BDBE-B22942319821}" name="orders" displayName="orders" ref="A3:I103" totalsRowShown="0">
  <autoFilter ref="A3:I103" xr:uid="{214E5FA5-876F-40AD-BDBE-B22942319821}"/>
  <tableColumns count="9">
    <tableColumn id="1" xr3:uid="{4E41BFE1-EFBE-4BD3-9381-2CF391E7FF95}" name="order_id" dataDxfId="17"/>
    <tableColumn id="2" xr3:uid="{4F01B323-4717-4C60-ACFF-F9093F12083C}" name="date" dataDxfId="16"/>
    <tableColumn id="3" xr3:uid="{586FBDB6-77A5-45B1-9317-A7825FB3D5B1}" name="customer_id" dataDxfId="15"/>
    <tableColumn id="4" xr3:uid="{EE3E27FD-AED4-4B97-8A6D-23D9254AD441}" name="product_id" dataDxfId="14"/>
    <tableColumn id="7" xr3:uid="{D44C05BA-547F-4A69-8B4F-7214ADE31A1E}" name="qty" dataDxfId="13"/>
    <tableColumn id="5" xr3:uid="{469AACD4-AA72-42E3-B898-C8C9E3A56A04}" name="customer Name" dataDxfId="12">
      <calculatedColumnFormula>VLOOKUP(orders[[#This Row],[customer_id]],customers[#All],2,0)</calculatedColumnFormula>
    </tableColumn>
    <tableColumn id="6" xr3:uid="{27B414C5-9B54-4A17-96C4-EB6DDA4EDE1F}" name="product_name" dataDxfId="11">
      <calculatedColumnFormula>INDEX(products[], MATCH(orders[[#This Row],[product_id]],products[product_id],0),MATCH(products[[#Headers],[product_name]],products[#Headers],0))</calculatedColumnFormula>
    </tableColumn>
    <tableColumn id="8" xr3:uid="{C8B35612-E4A1-45FD-84EB-57BE0D7B9E32}" name="price(Rs.)"/>
    <tableColumn id="9" xr3:uid="{50A4AFCC-3AD7-4ECA-9C04-45719E09ECF9}" name="total_price" dataDxfId="10">
      <calculatedColumnFormula>orders[[#This Row],[qty]]*orders[[#This Row],[price(Rs.)]]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BE2C73-89A1-4276-A7A1-2EE6FFF67678}" name="products" displayName="products" ref="A129:G149" totalsRowShown="0">
  <autoFilter ref="A129:G149" xr:uid="{41BE2C73-89A1-4276-A7A1-2EE6FFF67678}"/>
  <tableColumns count="7">
    <tableColumn id="1" xr3:uid="{65EDEE2F-2F5D-4107-A562-4AF64001AE12}" name="product_id" dataDxfId="9"/>
    <tableColumn id="2" xr3:uid="{C4ECAEE1-FCC1-4D37-9B95-C349166FF0EF}" name="product_name"/>
    <tableColumn id="3" xr3:uid="{012EC71A-C6D8-4D41-BFD0-3F443B2988AF}" name="calories"/>
    <tableColumn id="4" xr3:uid="{F7CC7933-C952-4B66-A21F-1263437CBCC9}" name="protein"/>
    <tableColumn id="5" xr3:uid="{EA74D7BE-7075-432E-85B1-C73753642107}" name="carbs"/>
    <tableColumn id="6" xr3:uid="{2F65A4BB-311F-4D68-9EF0-DD3EB7015C8C}" name="fat"/>
    <tableColumn id="7" xr3:uid="{A80B1D05-7A15-41A3-BF8E-DB4A1339548B}" name="price (Rs.)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0AE7F8-0D92-4F67-A06B-484879696D45}" name="customers" displayName="customers" ref="A160:B170" totalsRowShown="0">
  <autoFilter ref="A160:B170" xr:uid="{360AE7F8-0D92-4F67-A06B-484879696D45}"/>
  <tableColumns count="2">
    <tableColumn id="1" xr3:uid="{379C1EC4-D6B6-4E1E-8873-5327D84616D1}" name="customer_id" dataDxfId="7"/>
    <tableColumn id="2" xr3:uid="{F005AFC3-782A-42CE-A0CB-0CFF0FB4DBB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4076-0184-4135-974B-7D54A57737DD}">
  <dimension ref="A1:K50"/>
  <sheetViews>
    <sheetView tabSelected="1" topLeftCell="C1" zoomScale="165" zoomScaleNormal="165" workbookViewId="0">
      <selection activeCell="H13" activeCellId="1" sqref="H7 H13"/>
    </sheetView>
  </sheetViews>
  <sheetFormatPr defaultRowHeight="14.4"/>
  <cols>
    <col min="1" max="1" width="10.5546875" customWidth="1"/>
    <col min="2" max="2" width="38.33203125" bestFit="1" customWidth="1"/>
    <col min="3" max="3" width="10.5546875" customWidth="1"/>
    <col min="4" max="4" width="11.5546875" customWidth="1"/>
    <col min="5" max="5" width="11.6640625" customWidth="1"/>
    <col min="6" max="6" width="23.109375" customWidth="1"/>
    <col min="7" max="7" width="11.33203125" customWidth="1"/>
    <col min="8" max="8" width="7.77734375" customWidth="1"/>
  </cols>
  <sheetData>
    <row r="1" spans="1:11">
      <c r="A1" s="1" t="s">
        <v>13</v>
      </c>
      <c r="B1" s="1" t="s">
        <v>61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85</v>
      </c>
      <c r="J1" s="1" t="s">
        <v>86</v>
      </c>
      <c r="K1" s="1" t="s">
        <v>87</v>
      </c>
    </row>
    <row r="2" spans="1:11">
      <c r="A2">
        <v>101</v>
      </c>
      <c r="B2" t="s">
        <v>22</v>
      </c>
      <c r="C2" t="s">
        <v>5</v>
      </c>
      <c r="D2">
        <v>2022</v>
      </c>
      <c r="E2">
        <v>8.4</v>
      </c>
      <c r="F2" t="s">
        <v>88</v>
      </c>
      <c r="G2">
        <v>3</v>
      </c>
      <c r="H2">
        <f>VLOOKUP(Movies[[#This Row],[movie_id]:[movie_id]],financials[#All],2,0)</f>
        <v>1</v>
      </c>
      <c r="I2">
        <f>VLOOKUP(Movies[[#This Row],[movie_id]:[movie_id]],financials[#All],3,0)</f>
        <v>12.5</v>
      </c>
      <c r="J2" t="str">
        <f>VLOOKUP(Movies[[#This Row],[movie_id]:[movie_id]],financials[#All],4,0)</f>
        <v>Billions</v>
      </c>
      <c r="K2" t="str">
        <f>VLOOKUP(Movies[[#This Row],[movie_id]:[movie_id]],financials[#All],5,0)</f>
        <v>INR</v>
      </c>
    </row>
    <row r="3" spans="1:11">
      <c r="A3">
        <v>102</v>
      </c>
      <c r="B3" t="s">
        <v>23</v>
      </c>
      <c r="C3" t="s">
        <v>6</v>
      </c>
      <c r="D3">
        <v>2022</v>
      </c>
      <c r="E3">
        <v>7</v>
      </c>
      <c r="F3" t="s">
        <v>63</v>
      </c>
      <c r="G3">
        <v>5</v>
      </c>
      <c r="H3">
        <f>VLOOKUP(Movies[[#This Row],[movie_id]:[movie_id]],financials[#All],2,0)</f>
        <v>200</v>
      </c>
      <c r="I3">
        <f>VLOOKUP(Movies[[#This Row],[movie_id]:[movie_id]],financials[#All],3,0)</f>
        <v>954.8</v>
      </c>
      <c r="J3" t="str">
        <f>VLOOKUP(Movies[[#This Row],[movie_id]:[movie_id]],financials[#All],4,0)</f>
        <v>Millions</v>
      </c>
      <c r="K3" t="str">
        <f>VLOOKUP(Movies[[#This Row],[movie_id]:[movie_id]],financials[#All],5,0)</f>
        <v>USD</v>
      </c>
    </row>
    <row r="4" spans="1:11">
      <c r="A4">
        <v>103</v>
      </c>
      <c r="B4" t="s">
        <v>24</v>
      </c>
      <c r="C4" t="s">
        <v>6</v>
      </c>
      <c r="D4">
        <v>2013</v>
      </c>
      <c r="E4">
        <v>6.8</v>
      </c>
      <c r="F4" t="s">
        <v>63</v>
      </c>
      <c r="G4">
        <v>5</v>
      </c>
      <c r="H4">
        <f>VLOOKUP(Movies[[#This Row],[movie_id]:[movie_id]],financials[#All],2,0)</f>
        <v>165</v>
      </c>
      <c r="I4">
        <f>VLOOKUP(Movies[[#This Row],[movie_id]:[movie_id]],financials[#All],3,0)</f>
        <v>644.79999999999995</v>
      </c>
      <c r="J4" t="str">
        <f>VLOOKUP(Movies[[#This Row],[movie_id]:[movie_id]],financials[#All],4,0)</f>
        <v>Millions</v>
      </c>
      <c r="K4" t="str">
        <f>VLOOKUP(Movies[[#This Row],[movie_id]:[movie_id]],financials[#All],5,0)</f>
        <v>USD</v>
      </c>
    </row>
    <row r="5" spans="1:11">
      <c r="A5">
        <v>104</v>
      </c>
      <c r="B5" t="s">
        <v>25</v>
      </c>
      <c r="C5" t="s">
        <v>6</v>
      </c>
      <c r="D5">
        <v>2017</v>
      </c>
      <c r="E5">
        <v>7.9</v>
      </c>
      <c r="F5" t="s">
        <v>63</v>
      </c>
      <c r="G5">
        <v>5</v>
      </c>
      <c r="H5">
        <f>VLOOKUP(Movies[[#This Row],[movie_id]:[movie_id]],financials[#All],2,0)</f>
        <v>180</v>
      </c>
      <c r="I5">
        <f>VLOOKUP(Movies[[#This Row],[movie_id]:[movie_id]],financials[#All],3,0)</f>
        <v>854</v>
      </c>
      <c r="J5" t="str">
        <f>VLOOKUP(Movies[[#This Row],[movie_id]:[movie_id]],financials[#All],4,0)</f>
        <v>Millions</v>
      </c>
      <c r="K5" t="str">
        <f>VLOOKUP(Movies[[#This Row],[movie_id]:[movie_id]],financials[#All],5,0)</f>
        <v>USD</v>
      </c>
    </row>
    <row r="6" spans="1:11">
      <c r="A6">
        <v>105</v>
      </c>
      <c r="B6" t="s">
        <v>26</v>
      </c>
      <c r="C6" t="s">
        <v>6</v>
      </c>
      <c r="D6">
        <v>2022</v>
      </c>
      <c r="E6">
        <v>6.8</v>
      </c>
      <c r="F6" t="s">
        <v>63</v>
      </c>
      <c r="G6">
        <v>5</v>
      </c>
      <c r="H6">
        <f>VLOOKUP(Movies[[#This Row],[movie_id]:[movie_id]],financials[#All],2,0)</f>
        <v>250</v>
      </c>
      <c r="I6">
        <f>VLOOKUP(Movies[[#This Row],[movie_id]:[movie_id]],financials[#All],3,0)</f>
        <v>670</v>
      </c>
      <c r="J6" t="str">
        <f>VLOOKUP(Movies[[#This Row],[movie_id]:[movie_id]],financials[#All],4,0)</f>
        <v>Millions</v>
      </c>
      <c r="K6" t="str">
        <f>VLOOKUP(Movies[[#This Row],[movie_id]:[movie_id]],financials[#All],5,0)</f>
        <v>USD</v>
      </c>
    </row>
    <row r="7" spans="1:11">
      <c r="A7">
        <v>107</v>
      </c>
      <c r="B7" t="s">
        <v>28</v>
      </c>
      <c r="C7" t="s">
        <v>5</v>
      </c>
      <c r="D7">
        <v>1995</v>
      </c>
      <c r="E7">
        <v>8</v>
      </c>
      <c r="F7" t="s">
        <v>65</v>
      </c>
      <c r="G7">
        <v>1</v>
      </c>
      <c r="H7">
        <f>VLOOKUP(Movies[[#This Row],[movie_id]:[movie_id]],financials[#All],2,0)</f>
        <v>400</v>
      </c>
      <c r="I7">
        <f>VLOOKUP(Movies[[#This Row],[movie_id]:[movie_id]],financials[#All],3,0)</f>
        <v>2000</v>
      </c>
      <c r="J7" t="str">
        <f>VLOOKUP(Movies[[#This Row],[movie_id]:[movie_id]],financials[#All],4,0)</f>
        <v>Millions</v>
      </c>
      <c r="K7" t="str">
        <f>VLOOKUP(Movies[[#This Row],[movie_id]:[movie_id]],financials[#All],5,0)</f>
        <v>INR</v>
      </c>
    </row>
    <row r="8" spans="1:11">
      <c r="A8">
        <v>108</v>
      </c>
      <c r="B8" t="s">
        <v>29</v>
      </c>
      <c r="C8" t="s">
        <v>5</v>
      </c>
      <c r="D8">
        <v>2009</v>
      </c>
      <c r="E8">
        <v>8.4</v>
      </c>
      <c r="F8" t="s">
        <v>76</v>
      </c>
      <c r="G8">
        <v>1</v>
      </c>
      <c r="H8">
        <f>VLOOKUP(Movies[[#This Row],[movie_id]:[movie_id]],financials[#All],2,0)</f>
        <v>550</v>
      </c>
      <c r="I8">
        <f>VLOOKUP(Movies[[#This Row],[movie_id]:[movie_id]],financials[#All],3,0)</f>
        <v>4000</v>
      </c>
      <c r="J8" t="str">
        <f>VLOOKUP(Movies[[#This Row],[movie_id]:[movie_id]],financials[#All],4,0)</f>
        <v>Millions</v>
      </c>
      <c r="K8" t="str">
        <f>VLOOKUP(Movies[[#This Row],[movie_id]:[movie_id]],financials[#All],5,0)</f>
        <v>INR</v>
      </c>
    </row>
    <row r="9" spans="1:11">
      <c r="A9">
        <v>109</v>
      </c>
      <c r="B9" t="s">
        <v>30</v>
      </c>
      <c r="C9" t="s">
        <v>5</v>
      </c>
      <c r="D9">
        <v>2001</v>
      </c>
      <c r="E9">
        <v>7.4</v>
      </c>
      <c r="F9" t="s">
        <v>66</v>
      </c>
      <c r="G9">
        <v>1</v>
      </c>
      <c r="H9">
        <f>VLOOKUP(Movies[[#This Row],[movie_id]:[movie_id]],financials[#All],2,0)</f>
        <v>390</v>
      </c>
      <c r="I9">
        <f>VLOOKUP(Movies[[#This Row],[movie_id]:[movie_id]],financials[#All],3,0)</f>
        <v>1360</v>
      </c>
      <c r="J9" t="str">
        <f>VLOOKUP(Movies[[#This Row],[movie_id]:[movie_id]],financials[#All],4,0)</f>
        <v>Millions</v>
      </c>
      <c r="K9" t="str">
        <f>VLOOKUP(Movies[[#This Row],[movie_id]:[movie_id]],financials[#All],5,0)</f>
        <v>INR</v>
      </c>
    </row>
    <row r="10" spans="1:11">
      <c r="A10">
        <v>110</v>
      </c>
      <c r="B10" t="s">
        <v>31</v>
      </c>
      <c r="C10" t="s">
        <v>5</v>
      </c>
      <c r="D10">
        <v>2015</v>
      </c>
      <c r="E10">
        <v>7.2</v>
      </c>
      <c r="F10" t="s">
        <v>82</v>
      </c>
      <c r="G10">
        <v>1</v>
      </c>
      <c r="H10">
        <f>VLOOKUP(Movies[[#This Row],[movie_id]:[movie_id]],financials[#All],2,0)</f>
        <v>1.4</v>
      </c>
      <c r="I10">
        <f>VLOOKUP(Movies[[#This Row],[movie_id]:[movie_id]],financials[#All],3,0)</f>
        <v>3.5</v>
      </c>
      <c r="J10" t="str">
        <f>VLOOKUP(Movies[[#This Row],[movie_id]:[movie_id]],financials[#All],4,0)</f>
        <v>Billions</v>
      </c>
      <c r="K10" t="str">
        <f>VLOOKUP(Movies[[#This Row],[movie_id]:[movie_id]],financials[#All],5,0)</f>
        <v>INR</v>
      </c>
    </row>
    <row r="11" spans="1:11">
      <c r="A11">
        <v>111</v>
      </c>
      <c r="B11" t="s">
        <v>32</v>
      </c>
      <c r="C11" t="s">
        <v>6</v>
      </c>
      <c r="D11">
        <v>1994</v>
      </c>
      <c r="E11">
        <v>9.3000000000000007</v>
      </c>
      <c r="F11" t="s">
        <v>67</v>
      </c>
      <c r="G11">
        <v>5</v>
      </c>
      <c r="H11">
        <f>VLOOKUP(Movies[[#This Row],[movie_id]:[movie_id]],financials[#All],2,0)</f>
        <v>25</v>
      </c>
      <c r="I11">
        <f>VLOOKUP(Movies[[#This Row],[movie_id]:[movie_id]],financials[#All],3,0)</f>
        <v>73.3</v>
      </c>
      <c r="J11" t="str">
        <f>VLOOKUP(Movies[[#This Row],[movie_id]:[movie_id]],financials[#All],4,0)</f>
        <v>Millions</v>
      </c>
      <c r="K11" t="str">
        <f>VLOOKUP(Movies[[#This Row],[movie_id]:[movie_id]],financials[#All],5,0)</f>
        <v>USD</v>
      </c>
    </row>
    <row r="12" spans="1:11">
      <c r="A12">
        <v>113</v>
      </c>
      <c r="B12" t="s">
        <v>34</v>
      </c>
      <c r="C12" t="s">
        <v>6</v>
      </c>
      <c r="D12">
        <v>2014</v>
      </c>
      <c r="E12">
        <v>8.6</v>
      </c>
      <c r="F12" t="s">
        <v>68</v>
      </c>
      <c r="G12">
        <v>5</v>
      </c>
      <c r="H12">
        <f>VLOOKUP(Movies[[#This Row],[movie_id]:[movie_id]],financials[#All],2,0)</f>
        <v>165</v>
      </c>
      <c r="I12">
        <f>VLOOKUP(Movies[[#This Row],[movie_id]:[movie_id]],financials[#All],3,0)</f>
        <v>701.8</v>
      </c>
      <c r="J12" t="str">
        <f>VLOOKUP(Movies[[#This Row],[movie_id]:[movie_id]],financials[#All],4,0)</f>
        <v>Millions</v>
      </c>
      <c r="K12" t="str">
        <f>VLOOKUP(Movies[[#This Row],[movie_id]:[movie_id]],financials[#All],5,0)</f>
        <v>USD</v>
      </c>
    </row>
    <row r="13" spans="1:11">
      <c r="A13">
        <v>115</v>
      </c>
      <c r="B13" t="s">
        <v>35</v>
      </c>
      <c r="C13" t="s">
        <v>6</v>
      </c>
      <c r="D13">
        <v>2006</v>
      </c>
      <c r="E13">
        <v>8</v>
      </c>
      <c r="F13" t="s">
        <v>69</v>
      </c>
      <c r="G13">
        <v>5</v>
      </c>
      <c r="H13">
        <f>VLOOKUP(Movies[[#This Row],[movie_id]:[movie_id]],financials[#All],2,0)</f>
        <v>55</v>
      </c>
      <c r="I13">
        <f>VLOOKUP(Movies[[#This Row],[movie_id]:[movie_id]],financials[#All],3,0)</f>
        <v>307.10000000000002</v>
      </c>
      <c r="J13" t="str">
        <f>VLOOKUP(Movies[[#This Row],[movie_id]:[movie_id]],financials[#All],4,0)</f>
        <v>Millions</v>
      </c>
      <c r="K13" t="str">
        <f>VLOOKUP(Movies[[#This Row],[movie_id]:[movie_id]],financials[#All],5,0)</f>
        <v>USD</v>
      </c>
    </row>
    <row r="14" spans="1:11">
      <c r="A14">
        <v>116</v>
      </c>
      <c r="B14" t="s">
        <v>36</v>
      </c>
      <c r="C14" t="s">
        <v>6</v>
      </c>
      <c r="D14">
        <v>2000</v>
      </c>
      <c r="E14">
        <v>8.5</v>
      </c>
      <c r="F14" t="s">
        <v>74</v>
      </c>
      <c r="G14">
        <v>5</v>
      </c>
      <c r="H14">
        <f>VLOOKUP(Movies[[#This Row],[movie_id]:[movie_id]],financials[#All],2,0)</f>
        <v>103</v>
      </c>
      <c r="I14">
        <f>VLOOKUP(Movies[[#This Row],[movie_id]:[movie_id]],financials[#All],3,0)</f>
        <v>460.5</v>
      </c>
      <c r="J14" t="str">
        <f>VLOOKUP(Movies[[#This Row],[movie_id]:[movie_id]],financials[#All],4,0)</f>
        <v>Millions</v>
      </c>
      <c r="K14" t="str">
        <f>VLOOKUP(Movies[[#This Row],[movie_id]:[movie_id]],financials[#All],5,0)</f>
        <v>USD</v>
      </c>
    </row>
    <row r="15" spans="1:11">
      <c r="A15">
        <v>117</v>
      </c>
      <c r="B15" t="s">
        <v>37</v>
      </c>
      <c r="C15" t="s">
        <v>6</v>
      </c>
      <c r="D15">
        <v>1997</v>
      </c>
      <c r="E15">
        <v>7.9</v>
      </c>
      <c r="F15" t="s">
        <v>70</v>
      </c>
      <c r="G15">
        <v>5</v>
      </c>
      <c r="H15">
        <f>VLOOKUP(Movies[[#This Row],[movie_id]:[movie_id]],financials[#All],2,0)</f>
        <v>200</v>
      </c>
      <c r="I15">
        <f>VLOOKUP(Movies[[#This Row],[movie_id]:[movie_id]],financials[#All],3,0)</f>
        <v>2202</v>
      </c>
      <c r="J15" t="str">
        <f>VLOOKUP(Movies[[#This Row],[movie_id]:[movie_id]],financials[#All],4,0)</f>
        <v>Millions</v>
      </c>
      <c r="K15" t="str">
        <f>VLOOKUP(Movies[[#This Row],[movie_id]:[movie_id]],financials[#All],5,0)</f>
        <v>USD</v>
      </c>
    </row>
    <row r="16" spans="1:11">
      <c r="A16">
        <v>118</v>
      </c>
      <c r="B16" t="s">
        <v>38</v>
      </c>
      <c r="C16" t="s">
        <v>6</v>
      </c>
      <c r="D16">
        <v>1946</v>
      </c>
      <c r="E16">
        <v>8.6</v>
      </c>
      <c r="F16" t="s">
        <v>71</v>
      </c>
      <c r="G16">
        <v>5</v>
      </c>
      <c r="H16">
        <f>VLOOKUP(Movies[[#This Row],[movie_id]:[movie_id]],financials[#All],2,0)</f>
        <v>3.18</v>
      </c>
      <c r="I16">
        <f>VLOOKUP(Movies[[#This Row],[movie_id]:[movie_id]],financials[#All],3,0)</f>
        <v>3.3</v>
      </c>
      <c r="J16" t="str">
        <f>VLOOKUP(Movies[[#This Row],[movie_id]:[movie_id]],financials[#All],4,0)</f>
        <v>Millions</v>
      </c>
      <c r="K16" t="str">
        <f>VLOOKUP(Movies[[#This Row],[movie_id]:[movie_id]],financials[#All],5,0)</f>
        <v>USD</v>
      </c>
    </row>
    <row r="17" spans="1:11">
      <c r="A17">
        <v>119</v>
      </c>
      <c r="B17" t="s">
        <v>39</v>
      </c>
      <c r="C17" t="s">
        <v>6</v>
      </c>
      <c r="D17">
        <v>2009</v>
      </c>
      <c r="E17">
        <v>7.8</v>
      </c>
      <c r="F17" t="s">
        <v>72</v>
      </c>
      <c r="G17">
        <v>5</v>
      </c>
      <c r="H17">
        <f>VLOOKUP(Movies[[#This Row],[movie_id]:[movie_id]],financials[#All],2,0)</f>
        <v>237</v>
      </c>
      <c r="I17">
        <f>VLOOKUP(Movies[[#This Row],[movie_id]:[movie_id]],financials[#All],3,0)</f>
        <v>2847</v>
      </c>
      <c r="J17" t="str">
        <f>VLOOKUP(Movies[[#This Row],[movie_id]:[movie_id]],financials[#All],4,0)</f>
        <v>Millions</v>
      </c>
      <c r="K17" t="str">
        <f>VLOOKUP(Movies[[#This Row],[movie_id]:[movie_id]],financials[#All],5,0)</f>
        <v>USD</v>
      </c>
    </row>
    <row r="18" spans="1:11">
      <c r="A18">
        <v>120</v>
      </c>
      <c r="B18" t="s">
        <v>40</v>
      </c>
      <c r="C18" t="s">
        <v>6</v>
      </c>
      <c r="D18">
        <v>1972</v>
      </c>
      <c r="E18">
        <v>9.1999999999999993</v>
      </c>
      <c r="F18" t="s">
        <v>70</v>
      </c>
      <c r="G18">
        <v>5</v>
      </c>
      <c r="H18">
        <f>VLOOKUP(Movies[[#This Row],[movie_id]:[movie_id]],financials[#All],2,0)</f>
        <v>7.2</v>
      </c>
      <c r="I18">
        <f>VLOOKUP(Movies[[#This Row],[movie_id]:[movie_id]],financials[#All],3,0)</f>
        <v>291</v>
      </c>
      <c r="J18" t="str">
        <f>VLOOKUP(Movies[[#This Row],[movie_id]:[movie_id]],financials[#All],4,0)</f>
        <v>Millions</v>
      </c>
      <c r="K18" t="str">
        <f>VLOOKUP(Movies[[#This Row],[movie_id]:[movie_id]],financials[#All],5,0)</f>
        <v>USD</v>
      </c>
    </row>
    <row r="19" spans="1:11">
      <c r="A19">
        <v>121</v>
      </c>
      <c r="B19" t="s">
        <v>41</v>
      </c>
      <c r="C19" t="s">
        <v>6</v>
      </c>
      <c r="D19">
        <v>2008</v>
      </c>
      <c r="E19">
        <v>9</v>
      </c>
      <c r="F19" t="s">
        <v>73</v>
      </c>
      <c r="G19">
        <v>5</v>
      </c>
      <c r="H19">
        <f>VLOOKUP(Movies[[#This Row],[movie_id]:[movie_id]],financials[#All],2,0)</f>
        <v>185</v>
      </c>
      <c r="I19">
        <f>VLOOKUP(Movies[[#This Row],[movie_id]:[movie_id]],financials[#All],3,0)</f>
        <v>1006</v>
      </c>
      <c r="J19" t="str">
        <f>VLOOKUP(Movies[[#This Row],[movie_id]:[movie_id]],financials[#All],4,0)</f>
        <v>Millions</v>
      </c>
      <c r="K19" t="str">
        <f>VLOOKUP(Movies[[#This Row],[movie_id]:[movie_id]],financials[#All],5,0)</f>
        <v>USD</v>
      </c>
    </row>
    <row r="20" spans="1:11">
      <c r="A20">
        <v>122</v>
      </c>
      <c r="B20" t="s">
        <v>42</v>
      </c>
      <c r="C20" t="s">
        <v>6</v>
      </c>
      <c r="D20">
        <v>1993</v>
      </c>
      <c r="E20">
        <v>9</v>
      </c>
      <c r="F20" t="s">
        <v>74</v>
      </c>
      <c r="G20">
        <v>5</v>
      </c>
      <c r="H20">
        <f>VLOOKUP(Movies[[#This Row],[movie_id]:[movie_id]],financials[#All],2,0)</f>
        <v>22</v>
      </c>
      <c r="I20">
        <f>VLOOKUP(Movies[[#This Row],[movie_id]:[movie_id]],financials[#All],3,0)</f>
        <v>322.2</v>
      </c>
      <c r="J20" t="str">
        <f>VLOOKUP(Movies[[#This Row],[movie_id]:[movie_id]],financials[#All],4,0)</f>
        <v>Millions</v>
      </c>
      <c r="K20" t="str">
        <f>VLOOKUP(Movies[[#This Row],[movie_id]:[movie_id]],financials[#All],5,0)</f>
        <v>USD</v>
      </c>
    </row>
    <row r="21" spans="1:11">
      <c r="A21">
        <v>123</v>
      </c>
      <c r="B21" t="s">
        <v>43</v>
      </c>
      <c r="C21" t="s">
        <v>6</v>
      </c>
      <c r="D21">
        <v>1993</v>
      </c>
      <c r="E21">
        <v>8.1999999999999993</v>
      </c>
      <c r="F21" t="s">
        <v>74</v>
      </c>
      <c r="G21">
        <v>5</v>
      </c>
      <c r="H21">
        <f>VLOOKUP(Movies[[#This Row],[movie_id]:[movie_id]],financials[#All],2,0)</f>
        <v>63</v>
      </c>
      <c r="I21">
        <f>VLOOKUP(Movies[[#This Row],[movie_id]:[movie_id]],financials[#All],3,0)</f>
        <v>1046</v>
      </c>
      <c r="J21" t="str">
        <f>VLOOKUP(Movies[[#This Row],[movie_id]:[movie_id]],financials[#All],4,0)</f>
        <v>Millions</v>
      </c>
      <c r="K21" t="str">
        <f>VLOOKUP(Movies[[#This Row],[movie_id]:[movie_id]],financials[#All],5,0)</f>
        <v>USD</v>
      </c>
    </row>
    <row r="22" spans="1:11">
      <c r="A22">
        <v>124</v>
      </c>
      <c r="B22" t="s">
        <v>44</v>
      </c>
      <c r="C22" t="s">
        <v>6</v>
      </c>
      <c r="D22">
        <v>2019</v>
      </c>
      <c r="E22">
        <v>8.5</v>
      </c>
      <c r="F22" t="s">
        <v>82</v>
      </c>
      <c r="G22">
        <v>5</v>
      </c>
      <c r="H22">
        <f>VLOOKUP(Movies[[#This Row],[movie_id]:[movie_id]],financials[#All],2,0)</f>
        <v>15.5</v>
      </c>
      <c r="I22">
        <f>VLOOKUP(Movies[[#This Row],[movie_id]:[movie_id]],financials[#All],3,0)</f>
        <v>263.10000000000002</v>
      </c>
      <c r="J22" t="str">
        <f>VLOOKUP(Movies[[#This Row],[movie_id]:[movie_id]],financials[#All],4,0)</f>
        <v>Millions</v>
      </c>
      <c r="K22" t="str">
        <f>VLOOKUP(Movies[[#This Row],[movie_id]:[movie_id]],financials[#All],5,0)</f>
        <v>USD</v>
      </c>
    </row>
    <row r="23" spans="1:11">
      <c r="A23">
        <v>125</v>
      </c>
      <c r="B23" t="s">
        <v>45</v>
      </c>
      <c r="C23" t="s">
        <v>6</v>
      </c>
      <c r="D23">
        <v>2019</v>
      </c>
      <c r="E23">
        <v>8.4</v>
      </c>
      <c r="F23" t="s">
        <v>63</v>
      </c>
      <c r="G23">
        <v>5</v>
      </c>
      <c r="H23">
        <f>VLOOKUP(Movies[[#This Row],[movie_id]:[movie_id]],financials[#All],2,0)</f>
        <v>400</v>
      </c>
      <c r="I23">
        <f>VLOOKUP(Movies[[#This Row],[movie_id]:[movie_id]],financials[#All],3,0)</f>
        <v>2798</v>
      </c>
      <c r="J23" t="str">
        <f>VLOOKUP(Movies[[#This Row],[movie_id]:[movie_id]],financials[#All],4,0)</f>
        <v>Millions</v>
      </c>
      <c r="K23" t="str">
        <f>VLOOKUP(Movies[[#This Row],[movie_id]:[movie_id]],financials[#All],5,0)</f>
        <v>USD</v>
      </c>
    </row>
    <row r="24" spans="1:11">
      <c r="A24">
        <v>126</v>
      </c>
      <c r="B24" t="s">
        <v>46</v>
      </c>
      <c r="C24" t="s">
        <v>6</v>
      </c>
      <c r="D24">
        <v>2018</v>
      </c>
      <c r="E24">
        <v>8.4</v>
      </c>
      <c r="F24" t="s">
        <v>63</v>
      </c>
      <c r="G24">
        <v>5</v>
      </c>
      <c r="H24">
        <f>VLOOKUP(Movies[[#This Row],[movie_id]:[movie_id]],financials[#All],2,0)</f>
        <v>400</v>
      </c>
      <c r="I24">
        <f>VLOOKUP(Movies[[#This Row],[movie_id]:[movie_id]],financials[#All],3,0)</f>
        <v>2048</v>
      </c>
      <c r="J24" t="str">
        <f>VLOOKUP(Movies[[#This Row],[movie_id]:[movie_id]],financials[#All],4,0)</f>
        <v>Millions</v>
      </c>
      <c r="K24" t="str">
        <f>VLOOKUP(Movies[[#This Row],[movie_id]:[movie_id]],financials[#All],5,0)</f>
        <v>USD</v>
      </c>
    </row>
    <row r="25" spans="1:11">
      <c r="A25">
        <v>127</v>
      </c>
      <c r="B25" t="s">
        <v>47</v>
      </c>
      <c r="C25" t="s">
        <v>5</v>
      </c>
      <c r="D25">
        <v>1955</v>
      </c>
      <c r="E25">
        <v>8.3000000000000007</v>
      </c>
      <c r="F25" t="s">
        <v>83</v>
      </c>
      <c r="G25">
        <v>7</v>
      </c>
      <c r="H25">
        <f>VLOOKUP(Movies[[#This Row],[movie_id]:[movie_id]],financials[#All],2,0)</f>
        <v>70</v>
      </c>
      <c r="I25">
        <f>VLOOKUP(Movies[[#This Row],[movie_id]:[movie_id]],financials[#All],3,0)</f>
        <v>100</v>
      </c>
      <c r="J25" t="str">
        <f>VLOOKUP(Movies[[#This Row],[movie_id]:[movie_id]],financials[#All],4,0)</f>
        <v>Millions</v>
      </c>
      <c r="K25" t="str">
        <f>VLOOKUP(Movies[[#This Row],[movie_id]:[movie_id]],financials[#All],5,0)</f>
        <v>INR</v>
      </c>
    </row>
    <row r="26" spans="1:11">
      <c r="A26">
        <v>128</v>
      </c>
      <c r="B26" t="s">
        <v>48</v>
      </c>
      <c r="C26" t="s">
        <v>5</v>
      </c>
      <c r="D26">
        <v>2007</v>
      </c>
      <c r="E26">
        <v>8.3000000000000007</v>
      </c>
      <c r="F26" t="s">
        <v>82</v>
      </c>
      <c r="G26">
        <v>1</v>
      </c>
      <c r="H26">
        <f>VLOOKUP(Movies[[#This Row],[movie_id]:[movie_id]],financials[#All],2,0)</f>
        <v>120</v>
      </c>
      <c r="I26">
        <f>VLOOKUP(Movies[[#This Row],[movie_id]:[movie_id]],financials[#All],3,0)</f>
        <v>1350</v>
      </c>
      <c r="J26" t="str">
        <f>VLOOKUP(Movies[[#This Row],[movie_id]:[movie_id]],financials[#All],4,0)</f>
        <v>Millions</v>
      </c>
      <c r="K26" t="str">
        <f>VLOOKUP(Movies[[#This Row],[movie_id]:[movie_id]],financials[#All],5,0)</f>
        <v>INR</v>
      </c>
    </row>
    <row r="27" spans="1:11">
      <c r="A27">
        <v>129</v>
      </c>
      <c r="B27" t="s">
        <v>49</v>
      </c>
      <c r="C27" t="s">
        <v>5</v>
      </c>
      <c r="D27">
        <v>2003</v>
      </c>
      <c r="E27">
        <v>8.1</v>
      </c>
      <c r="F27" t="s">
        <v>75</v>
      </c>
      <c r="G27">
        <v>1</v>
      </c>
      <c r="H27">
        <f>VLOOKUP(Movies[[#This Row],[movie_id]:[movie_id]],financials[#All],2,0)</f>
        <v>100</v>
      </c>
      <c r="I27">
        <f>VLOOKUP(Movies[[#This Row],[movie_id]:[movie_id]],financials[#All],3,0)</f>
        <v>410</v>
      </c>
      <c r="J27" t="str">
        <f>VLOOKUP(Movies[[#This Row],[movie_id]:[movie_id]],financials[#All],4,0)</f>
        <v>Millions</v>
      </c>
      <c r="K27" t="str">
        <f>VLOOKUP(Movies[[#This Row],[movie_id]:[movie_id]],financials[#All],5,0)</f>
        <v>INR</v>
      </c>
    </row>
    <row r="28" spans="1:11">
      <c r="A28">
        <v>130</v>
      </c>
      <c r="B28" t="s">
        <v>50</v>
      </c>
      <c r="C28" t="s">
        <v>5</v>
      </c>
      <c r="D28">
        <v>2014</v>
      </c>
      <c r="E28">
        <v>8.1</v>
      </c>
      <c r="F28" t="s">
        <v>76</v>
      </c>
      <c r="G28">
        <v>1</v>
      </c>
      <c r="H28">
        <f>VLOOKUP(Movies[[#This Row],[movie_id]:[movie_id]],financials[#All],2,0)</f>
        <v>850</v>
      </c>
      <c r="I28">
        <f>VLOOKUP(Movies[[#This Row],[movie_id]:[movie_id]],financials[#All],3,0)</f>
        <v>8540</v>
      </c>
      <c r="J28" t="str">
        <f>VLOOKUP(Movies[[#This Row],[movie_id]:[movie_id]],financials[#All],4,0)</f>
        <v>Millions</v>
      </c>
      <c r="K28" t="str">
        <f>VLOOKUP(Movies[[#This Row],[movie_id]:[movie_id]],financials[#All],5,0)</f>
        <v>INR</v>
      </c>
    </row>
    <row r="29" spans="1:11">
      <c r="A29">
        <v>131</v>
      </c>
      <c r="B29" t="s">
        <v>51</v>
      </c>
      <c r="C29" t="s">
        <v>5</v>
      </c>
      <c r="D29">
        <v>2018</v>
      </c>
      <c r="E29" t="s">
        <v>7</v>
      </c>
      <c r="F29" t="s">
        <v>76</v>
      </c>
      <c r="G29">
        <v>1</v>
      </c>
      <c r="H29">
        <f>VLOOKUP(Movies[[#This Row],[movie_id]:[movie_id]],financials[#All],2,0)</f>
        <v>1</v>
      </c>
      <c r="I29">
        <f>VLOOKUP(Movies[[#This Row],[movie_id]:[movie_id]],financials[#All],3,0)</f>
        <v>5.9</v>
      </c>
      <c r="J29" t="str">
        <f>VLOOKUP(Movies[[#This Row],[movie_id]:[movie_id]],financials[#All],4,0)</f>
        <v>Billions</v>
      </c>
      <c r="K29" t="str">
        <f>VLOOKUP(Movies[[#This Row],[movie_id]:[movie_id]],financials[#All],5,0)</f>
        <v>INR</v>
      </c>
    </row>
    <row r="30" spans="1:11">
      <c r="A30">
        <v>132</v>
      </c>
      <c r="B30" t="s">
        <v>52</v>
      </c>
      <c r="C30" t="s">
        <v>5</v>
      </c>
      <c r="D30">
        <v>2021</v>
      </c>
      <c r="E30">
        <v>7.6</v>
      </c>
      <c r="F30" t="s">
        <v>77</v>
      </c>
      <c r="G30">
        <v>2</v>
      </c>
      <c r="H30">
        <f>VLOOKUP(Movies[[#This Row],[movie_id]:[movie_id]],financials[#All],2,0)</f>
        <v>2</v>
      </c>
      <c r="I30">
        <f>VLOOKUP(Movies[[#This Row],[movie_id]:[movie_id]],financials[#All],3,0)</f>
        <v>3.6</v>
      </c>
      <c r="J30" t="str">
        <f>VLOOKUP(Movies[[#This Row],[movie_id]:[movie_id]],financials[#All],4,0)</f>
        <v>Billions</v>
      </c>
      <c r="K30" t="str">
        <f>VLOOKUP(Movies[[#This Row],[movie_id]:[movie_id]],financials[#All],5,0)</f>
        <v>INR</v>
      </c>
    </row>
    <row r="31" spans="1:11">
      <c r="A31">
        <v>133</v>
      </c>
      <c r="B31" t="s">
        <v>53</v>
      </c>
      <c r="C31" t="s">
        <v>5</v>
      </c>
      <c r="D31">
        <v>2022</v>
      </c>
      <c r="E31">
        <v>8</v>
      </c>
      <c r="F31" t="s">
        <v>78</v>
      </c>
      <c r="G31">
        <v>2</v>
      </c>
      <c r="H31">
        <f>VLOOKUP(Movies[[#This Row],[movie_id]:[movie_id]],financials[#All],2,0)</f>
        <v>5.5</v>
      </c>
      <c r="I31">
        <f>VLOOKUP(Movies[[#This Row],[movie_id]:[movie_id]],financials[#All],3,0)</f>
        <v>12</v>
      </c>
      <c r="J31" t="str">
        <f>VLOOKUP(Movies[[#This Row],[movie_id]:[movie_id]],financials[#All],4,0)</f>
        <v>Billions</v>
      </c>
      <c r="K31" t="str">
        <f>VLOOKUP(Movies[[#This Row],[movie_id]:[movie_id]],financials[#All],5,0)</f>
        <v>INR</v>
      </c>
    </row>
    <row r="32" spans="1:11">
      <c r="A32">
        <v>134</v>
      </c>
      <c r="B32" t="s">
        <v>54</v>
      </c>
      <c r="C32" t="s">
        <v>5</v>
      </c>
      <c r="D32">
        <v>2015</v>
      </c>
      <c r="E32">
        <v>8</v>
      </c>
      <c r="F32" t="s">
        <v>79</v>
      </c>
      <c r="G32">
        <v>2</v>
      </c>
      <c r="H32">
        <f>VLOOKUP(Movies[[#This Row],[movie_id]:[movie_id]],financials[#All],2,0)</f>
        <v>1.8</v>
      </c>
      <c r="I32">
        <f>VLOOKUP(Movies[[#This Row],[movie_id]:[movie_id]],financials[#All],3,0)</f>
        <v>6.5</v>
      </c>
      <c r="J32" t="str">
        <f>VLOOKUP(Movies[[#This Row],[movie_id]:[movie_id]],financials[#All],4,0)</f>
        <v>Billions</v>
      </c>
      <c r="K32" t="str">
        <f>VLOOKUP(Movies[[#This Row],[movie_id]:[movie_id]],financials[#All],5,0)</f>
        <v>INR</v>
      </c>
    </row>
    <row r="33" spans="1:11">
      <c r="A33">
        <v>135</v>
      </c>
      <c r="B33" t="s">
        <v>55</v>
      </c>
      <c r="C33" t="s">
        <v>5</v>
      </c>
      <c r="D33">
        <v>2022</v>
      </c>
      <c r="E33">
        <v>8.3000000000000007</v>
      </c>
      <c r="F33" t="s">
        <v>80</v>
      </c>
      <c r="G33">
        <v>1</v>
      </c>
      <c r="H33">
        <f>VLOOKUP(Movies[[#This Row],[movie_id]:[movie_id]],financials[#All],2,0)</f>
        <v>250</v>
      </c>
      <c r="I33">
        <f>VLOOKUP(Movies[[#This Row],[movie_id]:[movie_id]],financials[#All],3,0)</f>
        <v>3409</v>
      </c>
      <c r="J33" t="str">
        <f>VLOOKUP(Movies[[#This Row],[movie_id]:[movie_id]],financials[#All],4,0)</f>
        <v>Millions</v>
      </c>
      <c r="K33" t="str">
        <f>VLOOKUP(Movies[[#This Row],[movie_id]:[movie_id]],financials[#All],5,0)</f>
        <v>INR</v>
      </c>
    </row>
    <row r="34" spans="1:11">
      <c r="A34">
        <v>136</v>
      </c>
      <c r="B34" t="s">
        <v>56</v>
      </c>
      <c r="C34" t="s">
        <v>5</v>
      </c>
      <c r="D34">
        <v>2015</v>
      </c>
      <c r="E34">
        <v>8.1</v>
      </c>
      <c r="F34" t="s">
        <v>81</v>
      </c>
      <c r="G34">
        <v>1</v>
      </c>
      <c r="H34">
        <f>VLOOKUP(Movies[[#This Row],[movie_id]:[movie_id]],financials[#All],2,0)</f>
        <v>900</v>
      </c>
      <c r="I34">
        <f>VLOOKUP(Movies[[#This Row],[movie_id]:[movie_id]],financials[#All],3,0)</f>
        <v>11690</v>
      </c>
      <c r="J34" t="str">
        <f>VLOOKUP(Movies[[#This Row],[movie_id]:[movie_id]],financials[#All],4,0)</f>
        <v>Millions</v>
      </c>
      <c r="K34" t="str">
        <f>VLOOKUP(Movies[[#This Row],[movie_id]:[movie_id]],financials[#All],5,0)</f>
        <v>INR</v>
      </c>
    </row>
    <row r="35" spans="1:11">
      <c r="A35">
        <v>137</v>
      </c>
      <c r="B35" t="s">
        <v>57</v>
      </c>
      <c r="C35" t="s">
        <v>6</v>
      </c>
      <c r="D35">
        <v>2011</v>
      </c>
      <c r="E35">
        <v>6.9</v>
      </c>
      <c r="F35" t="s">
        <v>63</v>
      </c>
      <c r="G35">
        <v>5</v>
      </c>
      <c r="H35">
        <f>VLOOKUP(Movies[[#This Row],[movie_id]:[movie_id]],financials[#All],2,0)</f>
        <v>216.7</v>
      </c>
      <c r="I35">
        <f>VLOOKUP(Movies[[#This Row],[movie_id]:[movie_id]],financials[#All],3,0)</f>
        <v>370.6</v>
      </c>
      <c r="J35" t="str">
        <f>VLOOKUP(Movies[[#This Row],[movie_id]:[movie_id]],financials[#All],4,0)</f>
        <v>Millions</v>
      </c>
      <c r="K35" t="str">
        <f>VLOOKUP(Movies[[#This Row],[movie_id]:[movie_id]],financials[#All],5,0)</f>
        <v>USD</v>
      </c>
    </row>
    <row r="36" spans="1:11">
      <c r="A36">
        <v>138</v>
      </c>
      <c r="B36" t="s">
        <v>58</v>
      </c>
      <c r="C36" t="s">
        <v>6</v>
      </c>
      <c r="D36">
        <v>2014</v>
      </c>
      <c r="E36">
        <v>7.8</v>
      </c>
      <c r="F36" t="s">
        <v>63</v>
      </c>
      <c r="G36">
        <v>5</v>
      </c>
      <c r="H36">
        <f>VLOOKUP(Movies[[#This Row],[movie_id]:[movie_id]],financials[#All],2,0)</f>
        <v>177</v>
      </c>
      <c r="I36">
        <f>VLOOKUP(Movies[[#This Row],[movie_id]:[movie_id]],financials[#All],3,0)</f>
        <v>714.4</v>
      </c>
      <c r="J36" t="str">
        <f>VLOOKUP(Movies[[#This Row],[movie_id]:[movie_id]],financials[#All],4,0)</f>
        <v>Millions</v>
      </c>
      <c r="K36" t="str">
        <f>VLOOKUP(Movies[[#This Row],[movie_id]:[movie_id]],financials[#All],5,0)</f>
        <v>USD</v>
      </c>
    </row>
    <row r="37" spans="1:11">
      <c r="A37">
        <v>139</v>
      </c>
      <c r="B37" t="s">
        <v>59</v>
      </c>
      <c r="C37" t="s">
        <v>5</v>
      </c>
      <c r="D37">
        <v>2018</v>
      </c>
      <c r="E37">
        <v>1.9</v>
      </c>
      <c r="F37" t="s">
        <v>81</v>
      </c>
      <c r="G37">
        <v>1</v>
      </c>
      <c r="H37">
        <f>VLOOKUP(Movies[[#This Row],[movie_id]:[movie_id]],financials[#All],2,0)</f>
        <v>1.8</v>
      </c>
      <c r="I37">
        <f>VLOOKUP(Movies[[#This Row],[movie_id]:[movie_id]],financials[#All],3,0)</f>
        <v>3.1</v>
      </c>
      <c r="J37" t="str">
        <f>VLOOKUP(Movies[[#This Row],[movie_id]:[movie_id]],financials[#All],4,0)</f>
        <v>Billions</v>
      </c>
      <c r="K37" t="str">
        <f>VLOOKUP(Movies[[#This Row],[movie_id]:[movie_id]],financials[#All],5,0)</f>
        <v>INR</v>
      </c>
    </row>
    <row r="38" spans="1:11">
      <c r="A38">
        <v>140</v>
      </c>
      <c r="B38" t="s">
        <v>60</v>
      </c>
      <c r="C38" t="s">
        <v>5</v>
      </c>
      <c r="D38">
        <v>2021</v>
      </c>
      <c r="E38">
        <v>8.4</v>
      </c>
      <c r="F38" t="s">
        <v>66</v>
      </c>
      <c r="G38">
        <v>1</v>
      </c>
      <c r="H38">
        <f>VLOOKUP(Movies[[#This Row],[movie_id]:[movie_id]],financials[#All],2,0)</f>
        <v>500</v>
      </c>
      <c r="I38">
        <f>VLOOKUP(Movies[[#This Row],[movie_id]:[movie_id]],financials[#All],3,0)</f>
        <v>950</v>
      </c>
      <c r="J38" t="str">
        <f>VLOOKUP(Movies[[#This Row],[movie_id]:[movie_id]],financials[#All],4,0)</f>
        <v>Millions</v>
      </c>
      <c r="K38" t="str">
        <f>VLOOKUP(Movies[[#This Row],[movie_id]:[movie_id]],financials[#All],5,0)</f>
        <v>INR</v>
      </c>
    </row>
    <row r="50" spans="2:2">
      <c r="B50" s="2"/>
    </row>
  </sheetData>
  <phoneticPr fontId="2" type="noConversion"/>
  <conditionalFormatting sqref="A2:B38">
    <cfRule type="duplicateValues" dxfId="1" priority="7"/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376D-FCA2-4F6D-9BE3-405288D224D6}">
  <dimension ref="A1:H41"/>
  <sheetViews>
    <sheetView zoomScale="191" workbookViewId="0">
      <selection activeCell="C6" sqref="C6"/>
    </sheetView>
  </sheetViews>
  <sheetFormatPr defaultRowHeight="14.4"/>
  <cols>
    <col min="1" max="1" width="10.6640625" customWidth="1"/>
    <col min="3" max="3" width="9.77734375" customWidth="1"/>
    <col min="5" max="5" width="10.21875" customWidth="1"/>
  </cols>
  <sheetData>
    <row r="1" spans="1:8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8">
      <c r="A2">
        <v>101</v>
      </c>
      <c r="B2">
        <v>1</v>
      </c>
      <c r="C2">
        <v>12.5</v>
      </c>
      <c r="D2" t="s">
        <v>18</v>
      </c>
      <c r="E2" t="s">
        <v>19</v>
      </c>
    </row>
    <row r="3" spans="1:8">
      <c r="A3">
        <v>102</v>
      </c>
      <c r="B3">
        <v>200</v>
      </c>
      <c r="C3">
        <v>954.8</v>
      </c>
      <c r="D3" t="s">
        <v>20</v>
      </c>
      <c r="E3" t="s">
        <v>21</v>
      </c>
      <c r="H3">
        <f>MATCH("budget",financials[#Headers],0)</f>
        <v>2</v>
      </c>
    </row>
    <row r="4" spans="1:8">
      <c r="A4">
        <v>103</v>
      </c>
      <c r="B4">
        <v>165</v>
      </c>
      <c r="C4">
        <v>644.79999999999995</v>
      </c>
      <c r="D4" t="s">
        <v>20</v>
      </c>
      <c r="E4" t="s">
        <v>21</v>
      </c>
    </row>
    <row r="5" spans="1:8">
      <c r="A5">
        <v>104</v>
      </c>
      <c r="B5">
        <v>180</v>
      </c>
      <c r="C5">
        <v>854</v>
      </c>
      <c r="D5" t="s">
        <v>20</v>
      </c>
      <c r="E5" t="s">
        <v>21</v>
      </c>
    </row>
    <row r="6" spans="1:8">
      <c r="A6">
        <v>105</v>
      </c>
      <c r="B6">
        <v>250</v>
      </c>
      <c r="C6">
        <v>670</v>
      </c>
      <c r="D6" t="s">
        <v>20</v>
      </c>
      <c r="E6" t="s">
        <v>21</v>
      </c>
    </row>
    <row r="7" spans="1:8">
      <c r="A7">
        <v>107</v>
      </c>
      <c r="B7">
        <v>400</v>
      </c>
      <c r="C7">
        <v>2000</v>
      </c>
      <c r="D7" t="s">
        <v>20</v>
      </c>
      <c r="E7" t="s">
        <v>19</v>
      </c>
    </row>
    <row r="8" spans="1:8">
      <c r="A8">
        <v>108</v>
      </c>
      <c r="B8">
        <v>550</v>
      </c>
      <c r="C8">
        <v>4000</v>
      </c>
      <c r="D8" t="s">
        <v>20</v>
      </c>
      <c r="E8" t="s">
        <v>19</v>
      </c>
    </row>
    <row r="9" spans="1:8">
      <c r="A9">
        <v>109</v>
      </c>
      <c r="B9">
        <v>390</v>
      </c>
      <c r="C9">
        <v>1360</v>
      </c>
      <c r="D9" t="s">
        <v>20</v>
      </c>
      <c r="E9" t="s">
        <v>19</v>
      </c>
    </row>
    <row r="10" spans="1:8">
      <c r="A10">
        <v>110</v>
      </c>
      <c r="B10">
        <v>1.4</v>
      </c>
      <c r="C10">
        <v>3.5</v>
      </c>
      <c r="D10" t="s">
        <v>18</v>
      </c>
      <c r="E10" t="s">
        <v>19</v>
      </c>
    </row>
    <row r="11" spans="1:8">
      <c r="A11">
        <v>111</v>
      </c>
      <c r="B11">
        <v>25</v>
      </c>
      <c r="C11">
        <v>73.3</v>
      </c>
      <c r="D11" t="s">
        <v>20</v>
      </c>
      <c r="E11" t="s">
        <v>21</v>
      </c>
    </row>
    <row r="12" spans="1:8">
      <c r="A12">
        <v>113</v>
      </c>
      <c r="B12">
        <v>165</v>
      </c>
      <c r="C12">
        <v>701.8</v>
      </c>
      <c r="D12" t="s">
        <v>20</v>
      </c>
      <c r="E12" t="s">
        <v>21</v>
      </c>
    </row>
    <row r="13" spans="1:8">
      <c r="A13">
        <v>114</v>
      </c>
      <c r="B13">
        <v>205</v>
      </c>
      <c r="C13">
        <v>365.3</v>
      </c>
      <c r="D13" t="s">
        <v>20</v>
      </c>
      <c r="E13" t="s">
        <v>21</v>
      </c>
    </row>
    <row r="14" spans="1:8">
      <c r="A14">
        <v>115</v>
      </c>
      <c r="B14">
        <v>55</v>
      </c>
      <c r="C14">
        <v>307.10000000000002</v>
      </c>
      <c r="D14" t="s">
        <v>20</v>
      </c>
      <c r="E14" t="s">
        <v>21</v>
      </c>
    </row>
    <row r="15" spans="1:8">
      <c r="A15">
        <v>116</v>
      </c>
      <c r="B15">
        <v>103</v>
      </c>
      <c r="C15">
        <v>460.5</v>
      </c>
      <c r="D15" t="s">
        <v>20</v>
      </c>
      <c r="E15" t="s">
        <v>21</v>
      </c>
    </row>
    <row r="16" spans="1:8">
      <c r="A16">
        <v>117</v>
      </c>
      <c r="B16">
        <v>200</v>
      </c>
      <c r="C16">
        <v>2202</v>
      </c>
      <c r="D16" t="s">
        <v>20</v>
      </c>
      <c r="E16" t="s">
        <v>21</v>
      </c>
    </row>
    <row r="17" spans="1:5">
      <c r="A17">
        <v>118</v>
      </c>
      <c r="B17">
        <v>3.18</v>
      </c>
      <c r="C17">
        <v>3.3</v>
      </c>
      <c r="D17" t="s">
        <v>20</v>
      </c>
      <c r="E17" t="s">
        <v>21</v>
      </c>
    </row>
    <row r="18" spans="1:5">
      <c r="A18">
        <v>119</v>
      </c>
      <c r="B18">
        <v>237</v>
      </c>
      <c r="C18">
        <v>2847</v>
      </c>
      <c r="D18" t="s">
        <v>20</v>
      </c>
      <c r="E18" t="s">
        <v>21</v>
      </c>
    </row>
    <row r="19" spans="1:5">
      <c r="A19">
        <v>120</v>
      </c>
      <c r="B19">
        <v>7.2</v>
      </c>
      <c r="C19">
        <v>291</v>
      </c>
      <c r="D19" t="s">
        <v>20</v>
      </c>
      <c r="E19" t="s">
        <v>21</v>
      </c>
    </row>
    <row r="20" spans="1:5">
      <c r="A20">
        <v>121</v>
      </c>
      <c r="B20">
        <v>185</v>
      </c>
      <c r="C20">
        <v>1006</v>
      </c>
      <c r="D20" t="s">
        <v>20</v>
      </c>
      <c r="E20" t="s">
        <v>21</v>
      </c>
    </row>
    <row r="21" spans="1:5">
      <c r="A21">
        <v>122</v>
      </c>
      <c r="B21">
        <v>22</v>
      </c>
      <c r="C21">
        <v>322.2</v>
      </c>
      <c r="D21" t="s">
        <v>20</v>
      </c>
      <c r="E21" t="s">
        <v>21</v>
      </c>
    </row>
    <row r="22" spans="1:5">
      <c r="A22">
        <v>123</v>
      </c>
      <c r="B22">
        <v>63</v>
      </c>
      <c r="C22">
        <v>1046</v>
      </c>
      <c r="D22" t="s">
        <v>20</v>
      </c>
      <c r="E22" t="s">
        <v>21</v>
      </c>
    </row>
    <row r="23" spans="1:5">
      <c r="A23">
        <v>124</v>
      </c>
      <c r="B23">
        <v>15.5</v>
      </c>
      <c r="C23">
        <v>263.10000000000002</v>
      </c>
      <c r="D23" t="s">
        <v>20</v>
      </c>
      <c r="E23" t="s">
        <v>21</v>
      </c>
    </row>
    <row r="24" spans="1:5">
      <c r="A24">
        <v>125</v>
      </c>
      <c r="B24">
        <v>400</v>
      </c>
      <c r="C24">
        <v>2798</v>
      </c>
      <c r="D24" t="s">
        <v>20</v>
      </c>
      <c r="E24" t="s">
        <v>21</v>
      </c>
    </row>
    <row r="25" spans="1:5">
      <c r="A25">
        <v>126</v>
      </c>
      <c r="B25">
        <v>400</v>
      </c>
      <c r="C25">
        <v>2048</v>
      </c>
      <c r="D25" t="s">
        <v>20</v>
      </c>
      <c r="E25" t="s">
        <v>21</v>
      </c>
    </row>
    <row r="26" spans="1:5">
      <c r="A26">
        <v>127</v>
      </c>
      <c r="B26">
        <v>70</v>
      </c>
      <c r="C26">
        <v>100</v>
      </c>
      <c r="D26" t="s">
        <v>20</v>
      </c>
      <c r="E26" t="s">
        <v>19</v>
      </c>
    </row>
    <row r="27" spans="1:5">
      <c r="A27">
        <v>128</v>
      </c>
      <c r="B27">
        <v>120</v>
      </c>
      <c r="C27">
        <v>1350</v>
      </c>
      <c r="D27" t="s">
        <v>20</v>
      </c>
      <c r="E27" t="s">
        <v>19</v>
      </c>
    </row>
    <row r="28" spans="1:5">
      <c r="A28">
        <v>129</v>
      </c>
      <c r="B28">
        <v>100</v>
      </c>
      <c r="C28">
        <v>410</v>
      </c>
      <c r="D28" t="s">
        <v>20</v>
      </c>
      <c r="E28" t="s">
        <v>19</v>
      </c>
    </row>
    <row r="29" spans="1:5">
      <c r="A29">
        <v>130</v>
      </c>
      <c r="B29">
        <v>850</v>
      </c>
      <c r="C29">
        <v>8540</v>
      </c>
      <c r="D29" t="s">
        <v>20</v>
      </c>
      <c r="E29" t="s">
        <v>19</v>
      </c>
    </row>
    <row r="30" spans="1:5">
      <c r="A30">
        <v>131</v>
      </c>
      <c r="B30">
        <v>1</v>
      </c>
      <c r="C30">
        <v>5.9</v>
      </c>
      <c r="D30" t="s">
        <v>18</v>
      </c>
      <c r="E30" t="s">
        <v>19</v>
      </c>
    </row>
    <row r="31" spans="1:5">
      <c r="A31">
        <v>132</v>
      </c>
      <c r="B31">
        <v>2</v>
      </c>
      <c r="C31">
        <v>3.6</v>
      </c>
      <c r="D31" t="s">
        <v>18</v>
      </c>
      <c r="E31" t="s">
        <v>19</v>
      </c>
    </row>
    <row r="32" spans="1:5">
      <c r="A32">
        <v>133</v>
      </c>
      <c r="B32">
        <v>5.5</v>
      </c>
      <c r="C32">
        <v>12</v>
      </c>
      <c r="D32" t="s">
        <v>18</v>
      </c>
      <c r="E32" t="s">
        <v>19</v>
      </c>
    </row>
    <row r="33" spans="1:5">
      <c r="A33">
        <v>134</v>
      </c>
      <c r="B33">
        <v>1.8</v>
      </c>
      <c r="C33">
        <v>6.5</v>
      </c>
      <c r="D33" t="s">
        <v>18</v>
      </c>
      <c r="E33" t="s">
        <v>19</v>
      </c>
    </row>
    <row r="34" spans="1:5">
      <c r="A34">
        <v>135</v>
      </c>
      <c r="B34">
        <v>250</v>
      </c>
      <c r="C34">
        <v>3409</v>
      </c>
      <c r="D34" t="s">
        <v>20</v>
      </c>
      <c r="E34" t="s">
        <v>19</v>
      </c>
    </row>
    <row r="35" spans="1:5">
      <c r="A35">
        <v>136</v>
      </c>
      <c r="B35">
        <v>900</v>
      </c>
      <c r="C35">
        <v>11690</v>
      </c>
      <c r="D35" t="s">
        <v>20</v>
      </c>
      <c r="E35" t="s">
        <v>19</v>
      </c>
    </row>
    <row r="36" spans="1:5">
      <c r="A36">
        <v>137</v>
      </c>
      <c r="B36">
        <v>216.7</v>
      </c>
      <c r="C36">
        <v>370.6</v>
      </c>
      <c r="D36" t="s">
        <v>20</v>
      </c>
      <c r="E36" t="s">
        <v>21</v>
      </c>
    </row>
    <row r="37" spans="1:5">
      <c r="A37">
        <v>138</v>
      </c>
      <c r="B37">
        <v>177</v>
      </c>
      <c r="C37">
        <v>714.4</v>
      </c>
      <c r="D37" t="s">
        <v>20</v>
      </c>
      <c r="E37" t="s">
        <v>21</v>
      </c>
    </row>
    <row r="38" spans="1:5">
      <c r="A38">
        <v>139</v>
      </c>
      <c r="B38">
        <v>1.8</v>
      </c>
      <c r="C38">
        <v>3.1</v>
      </c>
      <c r="D38" t="s">
        <v>18</v>
      </c>
      <c r="E38" t="s">
        <v>19</v>
      </c>
    </row>
    <row r="39" spans="1:5">
      <c r="A39">
        <v>140</v>
      </c>
      <c r="B39">
        <v>500</v>
      </c>
      <c r="C39">
        <v>950</v>
      </c>
      <c r="D39" t="s">
        <v>20</v>
      </c>
      <c r="E39" t="s">
        <v>19</v>
      </c>
    </row>
    <row r="40" spans="1:5">
      <c r="A40">
        <v>406</v>
      </c>
      <c r="B40">
        <v>30</v>
      </c>
      <c r="C40">
        <v>350</v>
      </c>
      <c r="D40" t="s">
        <v>20</v>
      </c>
      <c r="E40" t="s">
        <v>19</v>
      </c>
    </row>
    <row r="41" spans="1:5">
      <c r="A41">
        <v>412</v>
      </c>
      <c r="B41">
        <v>160</v>
      </c>
      <c r="C41">
        <v>836.8</v>
      </c>
      <c r="D41" t="s">
        <v>20</v>
      </c>
      <c r="E41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E32F-DC33-4511-8755-47106D910AE2}">
  <dimension ref="A1:D7"/>
  <sheetViews>
    <sheetView zoomScale="145" zoomScaleNormal="145" workbookViewId="0">
      <selection activeCell="B14" sqref="B14"/>
    </sheetView>
  </sheetViews>
  <sheetFormatPr defaultRowHeight="14.4"/>
  <cols>
    <col min="1" max="1" width="13.44140625" bestFit="1" customWidth="1"/>
    <col min="2" max="2" width="18.77734375" customWidth="1"/>
    <col min="3" max="3" width="14.21875" customWidth="1"/>
    <col min="4" max="4" width="31.77734375" customWidth="1"/>
    <col min="5" max="5" width="13.77734375" customWidth="1"/>
    <col min="6" max="6" width="24.6640625" bestFit="1" customWidth="1"/>
  </cols>
  <sheetData>
    <row r="1" spans="1:4">
      <c r="D1" t="s">
        <v>9</v>
      </c>
    </row>
    <row r="2" spans="1:4">
      <c r="D2" t="s">
        <v>10</v>
      </c>
    </row>
    <row r="4" spans="1:4">
      <c r="A4" t="s">
        <v>8</v>
      </c>
    </row>
    <row r="5" spans="1:4">
      <c r="A5" t="s">
        <v>11</v>
      </c>
      <c r="B5" s="2"/>
    </row>
    <row r="6" spans="1:4">
      <c r="A6" t="s">
        <v>12</v>
      </c>
    </row>
    <row r="7" spans="1:4">
      <c r="A7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ACE5-7934-4610-960B-765A438D9A40}">
  <dimension ref="A1:B27"/>
  <sheetViews>
    <sheetView workbookViewId="0">
      <selection activeCell="A22" sqref="A22"/>
    </sheetView>
  </sheetViews>
  <sheetFormatPr defaultRowHeight="14.4"/>
  <cols>
    <col min="1" max="1" width="13.6640625" customWidth="1"/>
    <col min="2" max="2" width="34.21875" customWidth="1"/>
  </cols>
  <sheetData>
    <row r="1" spans="1:2" ht="16.8" customHeight="1">
      <c r="A1" t="s">
        <v>89</v>
      </c>
      <c r="B1" s="5" t="s">
        <v>101</v>
      </c>
    </row>
    <row r="2" spans="1:2" ht="10.8" customHeight="1"/>
    <row r="3" spans="1:2" ht="10.8" customHeight="1">
      <c r="B3" s="5" t="s">
        <v>102</v>
      </c>
    </row>
    <row r="4" spans="1:2" ht="10.8" customHeight="1"/>
    <row r="5" spans="1:2" ht="10.8" customHeight="1"/>
    <row r="6" spans="1:2">
      <c r="A6" t="s">
        <v>90</v>
      </c>
      <c r="B6" t="s">
        <v>91</v>
      </c>
    </row>
    <row r="7" spans="1:2">
      <c r="A7" t="s">
        <v>92</v>
      </c>
      <c r="B7" t="s">
        <v>93</v>
      </c>
    </row>
    <row r="8" spans="1:2">
      <c r="A8" t="s">
        <v>94</v>
      </c>
      <c r="B8" t="s">
        <v>95</v>
      </c>
    </row>
    <row r="9" spans="1:2">
      <c r="A9" t="s">
        <v>96</v>
      </c>
      <c r="B9" t="s">
        <v>97</v>
      </c>
    </row>
    <row r="11" spans="1:2">
      <c r="A11" t="s">
        <v>98</v>
      </c>
    </row>
    <row r="12" spans="1:2">
      <c r="B12" t="s">
        <v>99</v>
      </c>
    </row>
    <row r="13" spans="1:2">
      <c r="B13" t="s">
        <v>100</v>
      </c>
    </row>
    <row r="19" spans="1:2">
      <c r="A19" t="s">
        <v>106</v>
      </c>
    </row>
    <row r="20" spans="1:2">
      <c r="B20" t="s">
        <v>150</v>
      </c>
    </row>
    <row r="21" spans="1:2">
      <c r="B21" t="s">
        <v>151</v>
      </c>
    </row>
    <row r="22" spans="1:2">
      <c r="A22" s="5" t="s">
        <v>105</v>
      </c>
    </row>
    <row r="23" spans="1:2">
      <c r="B23" t="s">
        <v>103</v>
      </c>
    </row>
    <row r="24" spans="1:2">
      <c r="B24" t="s">
        <v>104</v>
      </c>
    </row>
    <row r="26" spans="1:2">
      <c r="A26" s="3"/>
    </row>
    <row r="27" spans="1:2">
      <c r="A2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C474-D0A5-4106-A316-99E2EAB38B8C}">
  <dimension ref="A1:N164"/>
  <sheetViews>
    <sheetView topLeftCell="A29" zoomScale="136" workbookViewId="0">
      <selection activeCell="G8" sqref="G8"/>
    </sheetView>
  </sheetViews>
  <sheetFormatPr defaultRowHeight="14.4"/>
  <cols>
    <col min="1" max="1" width="14.44140625" customWidth="1"/>
    <col min="2" max="2" width="13.109375" customWidth="1"/>
    <col min="3" max="3" width="15.109375" bestFit="1" customWidth="1"/>
    <col min="4" max="4" width="14.44140625" customWidth="1"/>
    <col min="5" max="5" width="12.21875" customWidth="1"/>
    <col min="6" max="6" width="22.77734375" customWidth="1"/>
    <col min="7" max="9" width="9.5546875" customWidth="1"/>
  </cols>
  <sheetData>
    <row r="1" spans="1:10" ht="12.6" customHeight="1">
      <c r="A1" t="s">
        <v>111</v>
      </c>
      <c r="B1" t="s">
        <v>112</v>
      </c>
      <c r="E1" s="5" t="s">
        <v>115</v>
      </c>
      <c r="F1" s="8" t="s">
        <v>117</v>
      </c>
    </row>
    <row r="2" spans="1:10">
      <c r="A2" t="s">
        <v>107</v>
      </c>
      <c r="B2">
        <v>20</v>
      </c>
      <c r="H2" t="s">
        <v>113</v>
      </c>
      <c r="J2" t="s">
        <v>114</v>
      </c>
    </row>
    <row r="3" spans="1:10">
      <c r="A3" t="s">
        <v>108</v>
      </c>
      <c r="B3">
        <v>15</v>
      </c>
    </row>
    <row r="4" spans="1:10">
      <c r="A4" t="s">
        <v>109</v>
      </c>
      <c r="B4">
        <v>13</v>
      </c>
      <c r="F4" t="s">
        <v>118</v>
      </c>
    </row>
    <row r="5" spans="1:10">
      <c r="A5" t="s">
        <v>110</v>
      </c>
      <c r="B5">
        <v>7</v>
      </c>
      <c r="F5" t="s">
        <v>119</v>
      </c>
    </row>
    <row r="6" spans="1:10">
      <c r="F6" t="s">
        <v>120</v>
      </c>
      <c r="G6" t="str">
        <f>INDEX(food[],2,1)</f>
        <v>burger</v>
      </c>
      <c r="H6" t="str">
        <f>INDEX(A20:B24,3,1)</f>
        <v>burger</v>
      </c>
    </row>
    <row r="7" spans="1:10">
      <c r="F7" t="s">
        <v>121</v>
      </c>
      <c r="G7">
        <f>INDEX(food[],3,2)</f>
        <v>13</v>
      </c>
      <c r="H7">
        <f>INDEX(A20:B24,4,2)</f>
        <v>13</v>
      </c>
    </row>
    <row r="8" spans="1:10">
      <c r="F8" t="s">
        <v>122</v>
      </c>
      <c r="G8" t="e">
        <f>INDEX(food[],3,3)</f>
        <v>#REF!</v>
      </c>
      <c r="H8" t="s">
        <v>123</v>
      </c>
    </row>
    <row r="9" spans="1:10">
      <c r="A9" t="s">
        <v>142</v>
      </c>
    </row>
    <row r="10" spans="1:10" ht="15">
      <c r="A10" t="str">
        <f>food[#Headers]</f>
        <v>item</v>
      </c>
      <c r="B10" t="str">
        <f>food[#Headers]</f>
        <v>price</v>
      </c>
      <c r="F10" s="8" t="s">
        <v>145</v>
      </c>
    </row>
    <row r="11" spans="1:10" ht="15">
      <c r="A11" t="s">
        <v>143</v>
      </c>
      <c r="F11" s="8"/>
    </row>
    <row r="12" spans="1:10">
      <c r="E12" s="5" t="s">
        <v>116</v>
      </c>
    </row>
    <row r="13" spans="1:10" ht="15">
      <c r="A13" t="s">
        <v>107</v>
      </c>
      <c r="B13">
        <v>20</v>
      </c>
      <c r="F13" s="8" t="s">
        <v>124</v>
      </c>
    </row>
    <row r="14" spans="1:10">
      <c r="A14" t="s">
        <v>108</v>
      </c>
      <c r="B14">
        <v>15</v>
      </c>
    </row>
    <row r="15" spans="1:10" ht="20.399999999999999">
      <c r="A15" t="s">
        <v>109</v>
      </c>
      <c r="B15">
        <v>13</v>
      </c>
      <c r="F15" s="9" t="s">
        <v>125</v>
      </c>
    </row>
    <row r="16" spans="1:10">
      <c r="A16" t="s">
        <v>110</v>
      </c>
      <c r="B16">
        <v>7</v>
      </c>
      <c r="E16" s="6"/>
      <c r="F16" s="10" t="s">
        <v>133</v>
      </c>
    </row>
    <row r="17" spans="1:14" ht="15">
      <c r="E17" s="7"/>
      <c r="F17" s="11" t="s">
        <v>126</v>
      </c>
      <c r="N17" t="s">
        <v>134</v>
      </c>
    </row>
    <row r="18" spans="1:14" ht="15">
      <c r="A18" t="s">
        <v>144</v>
      </c>
      <c r="F18" s="11" t="s">
        <v>127</v>
      </c>
      <c r="N18" t="s">
        <v>135</v>
      </c>
    </row>
    <row r="19" spans="1:14" ht="15">
      <c r="F19" s="11" t="s">
        <v>128</v>
      </c>
    </row>
    <row r="20" spans="1:14" ht="15">
      <c r="A20" t="s">
        <v>111</v>
      </c>
      <c r="B20" t="s">
        <v>112</v>
      </c>
      <c r="F20" s="12" t="s">
        <v>129</v>
      </c>
    </row>
    <row r="21" spans="1:14" ht="15">
      <c r="A21" t="s">
        <v>107</v>
      </c>
      <c r="B21">
        <v>20</v>
      </c>
      <c r="F21" s="12" t="s">
        <v>130</v>
      </c>
    </row>
    <row r="22" spans="1:14" ht="15">
      <c r="A22" t="s">
        <v>108</v>
      </c>
      <c r="B22">
        <v>15</v>
      </c>
      <c r="F22" s="12" t="s">
        <v>131</v>
      </c>
    </row>
    <row r="23" spans="1:14" ht="15">
      <c r="A23" t="s">
        <v>109</v>
      </c>
      <c r="B23">
        <v>13</v>
      </c>
      <c r="F23" s="13" t="s">
        <v>132</v>
      </c>
    </row>
    <row r="24" spans="1:14">
      <c r="A24" t="s">
        <v>110</v>
      </c>
      <c r="B24">
        <v>7</v>
      </c>
    </row>
    <row r="25" spans="1:14">
      <c r="F25" t="s">
        <v>136</v>
      </c>
      <c r="I25" t="s">
        <v>137</v>
      </c>
    </row>
    <row r="26" spans="1:14">
      <c r="F26">
        <f>MATCH("dumplings", food[item],0)</f>
        <v>3</v>
      </c>
      <c r="I26" t="s">
        <v>138</v>
      </c>
    </row>
    <row r="27" spans="1:14">
      <c r="F27" t="s">
        <v>139</v>
      </c>
      <c r="I27" t="s">
        <v>140</v>
      </c>
    </row>
    <row r="28" spans="1:14">
      <c r="F28">
        <f>MATCH("price", food[#Headers])</f>
        <v>2</v>
      </c>
      <c r="I28" t="s">
        <v>141</v>
      </c>
    </row>
    <row r="31" spans="1:14">
      <c r="A31" s="1" t="s">
        <v>13</v>
      </c>
      <c r="B31" s="1" t="s">
        <v>61</v>
      </c>
      <c r="C31" s="1" t="s">
        <v>0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84</v>
      </c>
      <c r="I31" s="1" t="s">
        <v>85</v>
      </c>
      <c r="J31" s="1" t="s">
        <v>86</v>
      </c>
      <c r="K31" s="1" t="s">
        <v>87</v>
      </c>
    </row>
    <row r="32" spans="1:14">
      <c r="A32">
        <v>101</v>
      </c>
      <c r="B32" t="s">
        <v>22</v>
      </c>
      <c r="C32" t="s">
        <v>5</v>
      </c>
      <c r="D32">
        <v>2022</v>
      </c>
      <c r="E32">
        <v>8.4</v>
      </c>
      <c r="F32" t="s">
        <v>88</v>
      </c>
      <c r="G32">
        <v>3</v>
      </c>
      <c r="H32">
        <f>INDEX(financials[],MATCH(Movies1[[movie_id]:[movie_id]],financials[[movie_id]:[movie_id]],0),MATCH(financials[[#Headers],[budget]],financials[#Headers],0))</f>
        <v>1</v>
      </c>
      <c r="I32">
        <f>INDEX(financials[],MATCH(Movies1[[movie_id]:[movie_id]],financials[[movie_id]:[movie_id]],0),MATCH(financials[[#Headers],[revenue]],financials[#Headers],0))</f>
        <v>12.5</v>
      </c>
      <c r="J32" t="str">
        <f>INDEX(financials[],MATCH(Movies1[[movie_id]:[movie_id]],financials[[movie_id]:[movie_id]],0),MATCH(financials[[#Headers],[unit]],financials[#Headers],0))</f>
        <v>Billions</v>
      </c>
      <c r="K32" t="str">
        <f>INDEX(financials[],MATCH(Movies1[[movie_id]:[movie_id]],financials[[movie_id]:[movie_id]],0),MATCH(financials[[#Headers],[currency]],financials[#Headers],0))</f>
        <v>INR</v>
      </c>
    </row>
    <row r="33" spans="1:11">
      <c r="A33">
        <v>102</v>
      </c>
      <c r="B33" t="s">
        <v>23</v>
      </c>
      <c r="C33" t="s">
        <v>6</v>
      </c>
      <c r="D33">
        <v>2022</v>
      </c>
      <c r="E33">
        <v>7</v>
      </c>
      <c r="F33" t="s">
        <v>63</v>
      </c>
      <c r="G33">
        <v>5</v>
      </c>
      <c r="H33">
        <f>INDEX(financials[],MATCH(Movies1[[movie_id]:[movie_id]],financials[[movie_id]:[movie_id]],0),MATCH(financials[[#Headers],[budget]],financials[#Headers],0))</f>
        <v>200</v>
      </c>
      <c r="I33">
        <f>INDEX(financials[],MATCH(Movies1[[movie_id]:[movie_id]],financials[[movie_id]:[movie_id]],0),MATCH(financials[[#Headers],[revenue]],financials[#Headers],0))</f>
        <v>954.8</v>
      </c>
      <c r="J33" t="str">
        <f>INDEX(financials[],MATCH(Movies1[[movie_id]:[movie_id]],financials[[movie_id]:[movie_id]],0),MATCH(financials[[#Headers],[unit]],financials[#Headers],0))</f>
        <v>Millions</v>
      </c>
      <c r="K33" t="str">
        <f>INDEX(financials[],MATCH(Movies1[[movie_id]:[movie_id]],financials[[movie_id]:[movie_id]],0),MATCH(financials[[#Headers],[currency]],financials[#Headers],0))</f>
        <v>USD</v>
      </c>
    </row>
    <row r="34" spans="1:11">
      <c r="A34">
        <v>103</v>
      </c>
      <c r="B34" t="s">
        <v>24</v>
      </c>
      <c r="C34" t="s">
        <v>6</v>
      </c>
      <c r="D34">
        <v>2013</v>
      </c>
      <c r="E34">
        <v>6.8</v>
      </c>
      <c r="F34" t="s">
        <v>63</v>
      </c>
      <c r="G34">
        <v>5</v>
      </c>
      <c r="H34">
        <f>INDEX(financials[],MATCH(Movies1[[movie_id]:[movie_id]],financials[[movie_id]:[movie_id]],0),MATCH(financials[[#Headers],[budget]],financials[#Headers],0))</f>
        <v>165</v>
      </c>
      <c r="I34">
        <f>INDEX(financials[],MATCH(Movies1[[movie_id]:[movie_id]],financials[[movie_id]:[movie_id]],0),MATCH(financials[[#Headers],[revenue]],financials[#Headers],0))</f>
        <v>644.79999999999995</v>
      </c>
      <c r="J34" t="str">
        <f>INDEX(financials[],MATCH(Movies1[[movie_id]:[movie_id]],financials[[movie_id]:[movie_id]],0),MATCH(financials[[#Headers],[unit]],financials[#Headers],0))</f>
        <v>Millions</v>
      </c>
      <c r="K34" t="str">
        <f>INDEX(financials[],MATCH(Movies1[[movie_id]:[movie_id]],financials[[movie_id]:[movie_id]],0),MATCH(financials[[#Headers],[currency]],financials[#Headers],0))</f>
        <v>USD</v>
      </c>
    </row>
    <row r="35" spans="1:11">
      <c r="A35">
        <v>104</v>
      </c>
      <c r="B35" t="s">
        <v>25</v>
      </c>
      <c r="C35" t="s">
        <v>6</v>
      </c>
      <c r="D35">
        <v>2017</v>
      </c>
      <c r="E35">
        <v>7.9</v>
      </c>
      <c r="F35" t="s">
        <v>63</v>
      </c>
      <c r="G35">
        <v>5</v>
      </c>
      <c r="H35">
        <f>INDEX(financials[],MATCH(Movies1[[movie_id]:[movie_id]],financials[[movie_id]:[movie_id]],0),MATCH(financials[[#Headers],[budget]],financials[#Headers],0))</f>
        <v>180</v>
      </c>
      <c r="I35">
        <f>INDEX(financials[],MATCH(Movies1[[movie_id]:[movie_id]],financials[[movie_id]:[movie_id]],0),MATCH(financials[[#Headers],[revenue]],financials[#Headers],0))</f>
        <v>854</v>
      </c>
      <c r="J35" t="str">
        <f>INDEX(financials[],MATCH(Movies1[[movie_id]:[movie_id]],financials[[movie_id]:[movie_id]],0),MATCH(financials[[#Headers],[unit]],financials[#Headers],0))</f>
        <v>Millions</v>
      </c>
      <c r="K35" t="str">
        <f>INDEX(financials[],MATCH(Movies1[[movie_id]:[movie_id]],financials[[movie_id]:[movie_id]],0),MATCH(financials[[#Headers],[currency]],financials[#Headers],0))</f>
        <v>USD</v>
      </c>
    </row>
    <row r="36" spans="1:11">
      <c r="A36">
        <v>105</v>
      </c>
      <c r="B36" t="s">
        <v>26</v>
      </c>
      <c r="C36" t="s">
        <v>6</v>
      </c>
      <c r="D36">
        <v>2022</v>
      </c>
      <c r="E36">
        <v>6.8</v>
      </c>
      <c r="F36" t="s">
        <v>63</v>
      </c>
      <c r="G36">
        <v>5</v>
      </c>
      <c r="H36">
        <f>INDEX(financials[],MATCH(Movies1[[movie_id]:[movie_id]],financials[[movie_id]:[movie_id]],0),MATCH(financials[[#Headers],[budget]],financials[#Headers],0))</f>
        <v>250</v>
      </c>
      <c r="I36">
        <f>INDEX(financials[],MATCH(Movies1[[movie_id]:[movie_id]],financials[[movie_id]:[movie_id]],0),MATCH(financials[[#Headers],[revenue]],financials[#Headers],0))</f>
        <v>670</v>
      </c>
      <c r="J36" t="str">
        <f>INDEX(financials[],MATCH(Movies1[[movie_id]:[movie_id]],financials[[movie_id]:[movie_id]],0),MATCH(financials[[#Headers],[unit]],financials[#Headers],0))</f>
        <v>Millions</v>
      </c>
      <c r="K36" t="str">
        <f>INDEX(financials[],MATCH(Movies1[[movie_id]:[movie_id]],financials[[movie_id]:[movie_id]],0),MATCH(financials[[#Headers],[currency]],financials[#Headers],0))</f>
        <v>USD</v>
      </c>
    </row>
    <row r="37" spans="1:11">
      <c r="A37">
        <v>106</v>
      </c>
      <c r="B37" t="s">
        <v>27</v>
      </c>
      <c r="C37" t="s">
        <v>5</v>
      </c>
      <c r="D37">
        <v>1975</v>
      </c>
      <c r="E37">
        <v>8.1</v>
      </c>
      <c r="F37" t="s">
        <v>64</v>
      </c>
      <c r="G37">
        <v>1</v>
      </c>
      <c r="H37" t="e">
        <f>INDEX(financials[],MATCH(Movies1[[movie_id]:[movie_id]],financials[[movie_id]:[movie_id]],0),MATCH(financials[[#Headers],[budget]],financials[#Headers],0))</f>
        <v>#N/A</v>
      </c>
      <c r="I37" t="e">
        <f>INDEX(financials[],MATCH(Movies1[[movie_id]:[movie_id]],financials[[movie_id]:[movie_id]],0),MATCH(financials[[#Headers],[revenue]],financials[#Headers],0))</f>
        <v>#N/A</v>
      </c>
      <c r="J37" t="e">
        <f>INDEX(financials[],MATCH(Movies1[[movie_id]:[movie_id]],financials[[movie_id]:[movie_id]],0),MATCH(financials[[#Headers],[unit]],financials[#Headers],0))</f>
        <v>#N/A</v>
      </c>
      <c r="K37" t="e">
        <f>INDEX(financials[],MATCH(Movies1[[movie_id]:[movie_id]],financials[[movie_id]:[movie_id]],0),MATCH(financials[[#Headers],[currency]],financials[#Headers],0))</f>
        <v>#N/A</v>
      </c>
    </row>
    <row r="38" spans="1:11">
      <c r="A38">
        <v>107</v>
      </c>
      <c r="B38" t="s">
        <v>28</v>
      </c>
      <c r="C38" t="s">
        <v>5</v>
      </c>
      <c r="D38">
        <v>1995</v>
      </c>
      <c r="E38">
        <v>8</v>
      </c>
      <c r="F38" t="s">
        <v>65</v>
      </c>
      <c r="G38">
        <v>1</v>
      </c>
      <c r="H38">
        <f>INDEX(financials[],MATCH(Movies1[[movie_id]:[movie_id]],financials[[movie_id]:[movie_id]],0),MATCH(financials[[#Headers],[budget]],financials[#Headers],0))</f>
        <v>400</v>
      </c>
      <c r="I38">
        <f>INDEX(financials[],MATCH(Movies1[[movie_id]:[movie_id]],financials[[movie_id]:[movie_id]],0),MATCH(financials[[#Headers],[revenue]],financials[#Headers],0))</f>
        <v>2000</v>
      </c>
      <c r="J38" t="str">
        <f>INDEX(financials[],MATCH(Movies1[[movie_id]:[movie_id]],financials[[movie_id]:[movie_id]],0),MATCH(financials[[#Headers],[unit]],financials[#Headers],0))</f>
        <v>Millions</v>
      </c>
      <c r="K38" t="str">
        <f>INDEX(financials[],MATCH(Movies1[[movie_id]:[movie_id]],financials[[movie_id]:[movie_id]],0),MATCH(financials[[#Headers],[currency]],financials[#Headers],0))</f>
        <v>INR</v>
      </c>
    </row>
    <row r="39" spans="1:11">
      <c r="A39">
        <v>108</v>
      </c>
      <c r="B39" t="s">
        <v>29</v>
      </c>
      <c r="C39" t="s">
        <v>5</v>
      </c>
      <c r="D39">
        <v>2009</v>
      </c>
      <c r="E39">
        <v>8.4</v>
      </c>
      <c r="F39" t="s">
        <v>76</v>
      </c>
      <c r="G39">
        <v>1</v>
      </c>
      <c r="H39">
        <f>INDEX(financials[],MATCH(Movies1[[movie_id]:[movie_id]],financials[[movie_id]:[movie_id]],0),MATCH(financials[[#Headers],[budget]],financials[#Headers],0))</f>
        <v>550</v>
      </c>
      <c r="I39">
        <f>INDEX(financials[],MATCH(Movies1[[movie_id]:[movie_id]],financials[[movie_id]:[movie_id]],0),MATCH(financials[[#Headers],[revenue]],financials[#Headers],0))</f>
        <v>4000</v>
      </c>
      <c r="J39" t="str">
        <f>INDEX(financials[],MATCH(Movies1[[movie_id]:[movie_id]],financials[[movie_id]:[movie_id]],0),MATCH(financials[[#Headers],[unit]],financials[#Headers],0))</f>
        <v>Millions</v>
      </c>
      <c r="K39" t="str">
        <f>INDEX(financials[],MATCH(Movies1[[movie_id]:[movie_id]],financials[[movie_id]:[movie_id]],0),MATCH(financials[[#Headers],[currency]],financials[#Headers],0))</f>
        <v>INR</v>
      </c>
    </row>
    <row r="40" spans="1:11">
      <c r="A40">
        <v>109</v>
      </c>
      <c r="B40" t="s">
        <v>30</v>
      </c>
      <c r="C40" t="s">
        <v>5</v>
      </c>
      <c r="D40">
        <v>2001</v>
      </c>
      <c r="E40">
        <v>7.4</v>
      </c>
      <c r="F40" t="s">
        <v>66</v>
      </c>
      <c r="G40">
        <v>1</v>
      </c>
      <c r="H40">
        <f>INDEX(financials[],MATCH(Movies1[[movie_id]:[movie_id]],financials[[movie_id]:[movie_id]],0),MATCH(financials[[#Headers],[budget]],financials[#Headers],0))</f>
        <v>390</v>
      </c>
      <c r="I40">
        <f>INDEX(financials[],MATCH(Movies1[[movie_id]:[movie_id]],financials[[movie_id]:[movie_id]],0),MATCH(financials[[#Headers],[revenue]],financials[#Headers],0))</f>
        <v>1360</v>
      </c>
      <c r="J40" t="str">
        <f>INDEX(financials[],MATCH(Movies1[[movie_id]:[movie_id]],financials[[movie_id]:[movie_id]],0),MATCH(financials[[#Headers],[unit]],financials[#Headers],0))</f>
        <v>Millions</v>
      </c>
      <c r="K40" t="str">
        <f>INDEX(financials[],MATCH(Movies1[[movie_id]:[movie_id]],financials[[movie_id]:[movie_id]],0),MATCH(financials[[#Headers],[currency]],financials[#Headers],0))</f>
        <v>INR</v>
      </c>
    </row>
    <row r="41" spans="1:11">
      <c r="A41">
        <v>110</v>
      </c>
      <c r="B41" t="s">
        <v>31</v>
      </c>
      <c r="C41" t="s">
        <v>5</v>
      </c>
      <c r="D41">
        <v>2015</v>
      </c>
      <c r="E41">
        <v>7.2</v>
      </c>
      <c r="F41" t="s">
        <v>82</v>
      </c>
      <c r="G41">
        <v>1</v>
      </c>
      <c r="H41">
        <f>INDEX(financials[],MATCH(Movies1[[movie_id]:[movie_id]],financials[[movie_id]:[movie_id]],0),MATCH(financials[[#Headers],[budget]],financials[#Headers],0))</f>
        <v>1.4</v>
      </c>
      <c r="I41">
        <f>INDEX(financials[],MATCH(Movies1[[movie_id]:[movie_id]],financials[[movie_id]:[movie_id]],0),MATCH(financials[[#Headers],[revenue]],financials[#Headers],0))</f>
        <v>3.5</v>
      </c>
      <c r="J41" t="str">
        <f>INDEX(financials[],MATCH(Movies1[[movie_id]:[movie_id]],financials[[movie_id]:[movie_id]],0),MATCH(financials[[#Headers],[unit]],financials[#Headers],0))</f>
        <v>Billions</v>
      </c>
      <c r="K41" t="str">
        <f>INDEX(financials[],MATCH(Movies1[[movie_id]:[movie_id]],financials[[movie_id]:[movie_id]],0),MATCH(financials[[#Headers],[currency]],financials[#Headers],0))</f>
        <v>INR</v>
      </c>
    </row>
    <row r="42" spans="1:11">
      <c r="A42">
        <v>111</v>
      </c>
      <c r="B42" t="s">
        <v>32</v>
      </c>
      <c r="C42" t="s">
        <v>6</v>
      </c>
      <c r="D42">
        <v>1994</v>
      </c>
      <c r="E42">
        <v>9.3000000000000007</v>
      </c>
      <c r="F42" t="s">
        <v>67</v>
      </c>
      <c r="G42">
        <v>5</v>
      </c>
      <c r="H42">
        <f>INDEX(financials[],MATCH(Movies1[[movie_id]:[movie_id]],financials[[movie_id]:[movie_id]],0),MATCH(financials[[#Headers],[budget]],financials[#Headers],0))</f>
        <v>25</v>
      </c>
      <c r="I42">
        <f>INDEX(financials[],MATCH(Movies1[[movie_id]:[movie_id]],financials[[movie_id]:[movie_id]],0),MATCH(financials[[#Headers],[revenue]],financials[#Headers],0))</f>
        <v>73.3</v>
      </c>
      <c r="J42" t="str">
        <f>INDEX(financials[],MATCH(Movies1[[movie_id]:[movie_id]],financials[[movie_id]:[movie_id]],0),MATCH(financials[[#Headers],[unit]],financials[#Headers],0))</f>
        <v>Millions</v>
      </c>
      <c r="K42" t="str">
        <f>INDEX(financials[],MATCH(Movies1[[movie_id]:[movie_id]],financials[[movie_id]:[movie_id]],0),MATCH(financials[[#Headers],[currency]],financials[#Headers],0))</f>
        <v>USD</v>
      </c>
    </row>
    <row r="43" spans="1:11">
      <c r="A43">
        <v>112</v>
      </c>
      <c r="B43" t="s">
        <v>33</v>
      </c>
      <c r="C43" t="s">
        <v>6</v>
      </c>
      <c r="D43">
        <v>2010</v>
      </c>
      <c r="E43">
        <v>8.8000000000000007</v>
      </c>
      <c r="F43" t="s">
        <v>68</v>
      </c>
      <c r="G43">
        <v>5</v>
      </c>
      <c r="H43" t="e">
        <f>INDEX(financials[],MATCH(Movies1[[movie_id]:[movie_id]],financials[[movie_id]:[movie_id]],0),MATCH(financials[[#Headers],[budget]],financials[#Headers],0))</f>
        <v>#N/A</v>
      </c>
      <c r="I43" t="e">
        <f>INDEX(financials[],MATCH(Movies1[[movie_id]:[movie_id]],financials[[movie_id]:[movie_id]],0),MATCH(financials[[#Headers],[revenue]],financials[#Headers],0))</f>
        <v>#N/A</v>
      </c>
      <c r="J43" t="e">
        <f>INDEX(financials[],MATCH(Movies1[[movie_id]:[movie_id]],financials[[movie_id]:[movie_id]],0),MATCH(financials[[#Headers],[unit]],financials[#Headers],0))</f>
        <v>#N/A</v>
      </c>
      <c r="K43" t="e">
        <f>INDEX(financials[],MATCH(Movies1[[movie_id]:[movie_id]],financials[[movie_id]:[movie_id]],0),MATCH(financials[[#Headers],[currency]],financials[#Headers],0))</f>
        <v>#N/A</v>
      </c>
    </row>
    <row r="44" spans="1:11">
      <c r="A44">
        <v>113</v>
      </c>
      <c r="B44" t="s">
        <v>34</v>
      </c>
      <c r="C44" t="s">
        <v>6</v>
      </c>
      <c r="D44">
        <v>2014</v>
      </c>
      <c r="E44">
        <v>8.6</v>
      </c>
      <c r="F44" t="s">
        <v>68</v>
      </c>
      <c r="G44">
        <v>5</v>
      </c>
      <c r="H44">
        <f>INDEX(financials[],MATCH(Movies1[[movie_id]:[movie_id]],financials[[movie_id]:[movie_id]],0),MATCH(financials[[#Headers],[budget]],financials[#Headers],0))</f>
        <v>165</v>
      </c>
      <c r="I44">
        <f>INDEX(financials[],MATCH(Movies1[[movie_id]:[movie_id]],financials[[movie_id]:[movie_id]],0),MATCH(financials[[#Headers],[revenue]],financials[#Headers],0))</f>
        <v>701.8</v>
      </c>
      <c r="J44" t="str">
        <f>INDEX(financials[],MATCH(Movies1[[movie_id]:[movie_id]],financials[[movie_id]:[movie_id]],0),MATCH(financials[[#Headers],[unit]],financials[#Headers],0))</f>
        <v>Millions</v>
      </c>
      <c r="K44" t="str">
        <f>INDEX(financials[],MATCH(Movies1[[movie_id]:[movie_id]],financials[[movie_id]:[movie_id]],0),MATCH(financials[[#Headers],[currency]],financials[#Headers],0))</f>
        <v>USD</v>
      </c>
    </row>
    <row r="45" spans="1:11">
      <c r="A45">
        <v>115</v>
      </c>
      <c r="B45" t="s">
        <v>35</v>
      </c>
      <c r="C45" t="s">
        <v>6</v>
      </c>
      <c r="D45">
        <v>2006</v>
      </c>
      <c r="E45">
        <v>8</v>
      </c>
      <c r="F45" t="s">
        <v>69</v>
      </c>
      <c r="G45">
        <v>5</v>
      </c>
      <c r="H45">
        <f>INDEX(financials[],MATCH(Movies1[[movie_id]:[movie_id]],financials[[movie_id]:[movie_id]],0),MATCH(financials[[#Headers],[budget]],financials[#Headers],0))</f>
        <v>55</v>
      </c>
      <c r="I45">
        <f>INDEX(financials[],MATCH(Movies1[[movie_id]:[movie_id]],financials[[movie_id]:[movie_id]],0),MATCH(financials[[#Headers],[revenue]],financials[#Headers],0))</f>
        <v>307.10000000000002</v>
      </c>
      <c r="J45" t="str">
        <f>INDEX(financials[],MATCH(Movies1[[movie_id]:[movie_id]],financials[[movie_id]:[movie_id]],0),MATCH(financials[[#Headers],[unit]],financials[#Headers],0))</f>
        <v>Millions</v>
      </c>
      <c r="K45" t="str">
        <f>INDEX(financials[],MATCH(Movies1[[movie_id]:[movie_id]],financials[[movie_id]:[movie_id]],0),MATCH(financials[[#Headers],[currency]],financials[#Headers],0))</f>
        <v>USD</v>
      </c>
    </row>
    <row r="46" spans="1:11">
      <c r="A46">
        <v>116</v>
      </c>
      <c r="B46" t="s">
        <v>36</v>
      </c>
      <c r="C46" t="s">
        <v>6</v>
      </c>
      <c r="D46">
        <v>2000</v>
      </c>
      <c r="E46">
        <v>8.5</v>
      </c>
      <c r="F46" t="s">
        <v>74</v>
      </c>
      <c r="G46">
        <v>5</v>
      </c>
      <c r="H46">
        <f>INDEX(financials[],MATCH(Movies1[[movie_id]:[movie_id]],financials[[movie_id]:[movie_id]],0),MATCH(financials[[#Headers],[budget]],financials[#Headers],0))</f>
        <v>103</v>
      </c>
      <c r="I46">
        <f>INDEX(financials[],MATCH(Movies1[[movie_id]:[movie_id]],financials[[movie_id]:[movie_id]],0),MATCH(financials[[#Headers],[revenue]],financials[#Headers],0))</f>
        <v>460.5</v>
      </c>
      <c r="J46" t="str">
        <f>INDEX(financials[],MATCH(Movies1[[movie_id]:[movie_id]],financials[[movie_id]:[movie_id]],0),MATCH(financials[[#Headers],[unit]],financials[#Headers],0))</f>
        <v>Millions</v>
      </c>
      <c r="K46" t="str">
        <f>INDEX(financials[],MATCH(Movies1[[movie_id]:[movie_id]],financials[[movie_id]:[movie_id]],0),MATCH(financials[[#Headers],[currency]],financials[#Headers],0))</f>
        <v>USD</v>
      </c>
    </row>
    <row r="47" spans="1:11">
      <c r="A47">
        <v>117</v>
      </c>
      <c r="B47" t="s">
        <v>37</v>
      </c>
      <c r="C47" t="s">
        <v>6</v>
      </c>
      <c r="D47">
        <v>1997</v>
      </c>
      <c r="E47">
        <v>7.9</v>
      </c>
      <c r="F47" t="s">
        <v>70</v>
      </c>
      <c r="G47">
        <v>5</v>
      </c>
      <c r="H47">
        <f>INDEX(financials[],MATCH(Movies1[[movie_id]:[movie_id]],financials[[movie_id]:[movie_id]],0),MATCH(financials[[#Headers],[budget]],financials[#Headers],0))</f>
        <v>200</v>
      </c>
      <c r="I47">
        <f>INDEX(financials[],MATCH(Movies1[[movie_id]:[movie_id]],financials[[movie_id]:[movie_id]],0),MATCH(financials[[#Headers],[revenue]],financials[#Headers],0))</f>
        <v>2202</v>
      </c>
      <c r="J47" t="str">
        <f>INDEX(financials[],MATCH(Movies1[[movie_id]:[movie_id]],financials[[movie_id]:[movie_id]],0),MATCH(financials[[#Headers],[unit]],financials[#Headers],0))</f>
        <v>Millions</v>
      </c>
      <c r="K47" t="str">
        <f>INDEX(financials[],MATCH(Movies1[[movie_id]:[movie_id]],financials[[movie_id]:[movie_id]],0),MATCH(financials[[#Headers],[currency]],financials[#Headers],0))</f>
        <v>USD</v>
      </c>
    </row>
    <row r="48" spans="1:11">
      <c r="A48">
        <v>118</v>
      </c>
      <c r="B48" t="s">
        <v>38</v>
      </c>
      <c r="C48" t="s">
        <v>6</v>
      </c>
      <c r="D48">
        <v>1946</v>
      </c>
      <c r="E48">
        <v>8.6</v>
      </c>
      <c r="F48" t="s">
        <v>71</v>
      </c>
      <c r="G48">
        <v>5</v>
      </c>
      <c r="H48">
        <f>INDEX(financials[],MATCH(Movies1[[movie_id]:[movie_id]],financials[[movie_id]:[movie_id]],0),MATCH(financials[[#Headers],[budget]],financials[#Headers],0))</f>
        <v>3.18</v>
      </c>
      <c r="I48">
        <f>INDEX(financials[],MATCH(Movies1[[movie_id]:[movie_id]],financials[[movie_id]:[movie_id]],0),MATCH(financials[[#Headers],[revenue]],financials[#Headers],0))</f>
        <v>3.3</v>
      </c>
      <c r="J48" t="str">
        <f>INDEX(financials[],MATCH(Movies1[[movie_id]:[movie_id]],financials[[movie_id]:[movie_id]],0),MATCH(financials[[#Headers],[unit]],financials[#Headers],0))</f>
        <v>Millions</v>
      </c>
      <c r="K48" t="str">
        <f>INDEX(financials[],MATCH(Movies1[[movie_id]:[movie_id]],financials[[movie_id]:[movie_id]],0),MATCH(financials[[#Headers],[currency]],financials[#Headers],0))</f>
        <v>USD</v>
      </c>
    </row>
    <row r="49" spans="1:11">
      <c r="A49">
        <v>119</v>
      </c>
      <c r="B49" t="s">
        <v>39</v>
      </c>
      <c r="C49" t="s">
        <v>6</v>
      </c>
      <c r="D49">
        <v>2009</v>
      </c>
      <c r="E49">
        <v>7.8</v>
      </c>
      <c r="F49" t="s">
        <v>72</v>
      </c>
      <c r="G49">
        <v>5</v>
      </c>
      <c r="H49">
        <f>INDEX(financials[],MATCH(Movies1[[movie_id]:[movie_id]],financials[[movie_id]:[movie_id]],0),MATCH(financials[[#Headers],[budget]],financials[#Headers],0))</f>
        <v>237</v>
      </c>
      <c r="I49">
        <f>INDEX(financials[],MATCH(Movies1[[movie_id]:[movie_id]],financials[[movie_id]:[movie_id]],0),MATCH(financials[[#Headers],[revenue]],financials[#Headers],0))</f>
        <v>2847</v>
      </c>
      <c r="J49" t="str">
        <f>INDEX(financials[],MATCH(Movies1[[movie_id]:[movie_id]],financials[[movie_id]:[movie_id]],0),MATCH(financials[[#Headers],[unit]],financials[#Headers],0))</f>
        <v>Millions</v>
      </c>
      <c r="K49" t="str">
        <f>INDEX(financials[],MATCH(Movies1[[movie_id]:[movie_id]],financials[[movie_id]:[movie_id]],0),MATCH(financials[[#Headers],[currency]],financials[#Headers],0))</f>
        <v>USD</v>
      </c>
    </row>
    <row r="50" spans="1:11">
      <c r="A50">
        <v>120</v>
      </c>
      <c r="B50" t="s">
        <v>40</v>
      </c>
      <c r="C50" t="s">
        <v>6</v>
      </c>
      <c r="D50">
        <v>1972</v>
      </c>
      <c r="E50">
        <v>9.1999999999999993</v>
      </c>
      <c r="F50" t="s">
        <v>70</v>
      </c>
      <c r="G50">
        <v>5</v>
      </c>
      <c r="H50">
        <f>INDEX(financials[],MATCH(Movies1[[movie_id]:[movie_id]],financials[[movie_id]:[movie_id]],0),MATCH(financials[[#Headers],[budget]],financials[#Headers],0))</f>
        <v>7.2</v>
      </c>
      <c r="I50">
        <f>INDEX(financials[],MATCH(Movies1[[movie_id]:[movie_id]],financials[[movie_id]:[movie_id]],0),MATCH(financials[[#Headers],[revenue]],financials[#Headers],0))</f>
        <v>291</v>
      </c>
      <c r="J50" t="str">
        <f>INDEX(financials[],MATCH(Movies1[[movie_id]:[movie_id]],financials[[movie_id]:[movie_id]],0),MATCH(financials[[#Headers],[unit]],financials[#Headers],0))</f>
        <v>Millions</v>
      </c>
      <c r="K50" t="str">
        <f>INDEX(financials[],MATCH(Movies1[[movie_id]:[movie_id]],financials[[movie_id]:[movie_id]],0),MATCH(financials[[#Headers],[currency]],financials[#Headers],0))</f>
        <v>USD</v>
      </c>
    </row>
    <row r="51" spans="1:11">
      <c r="A51">
        <v>121</v>
      </c>
      <c r="B51" t="s">
        <v>41</v>
      </c>
      <c r="C51" t="s">
        <v>6</v>
      </c>
      <c r="D51">
        <v>2008</v>
      </c>
      <c r="E51">
        <v>9</v>
      </c>
      <c r="F51" t="s">
        <v>73</v>
      </c>
      <c r="G51">
        <v>5</v>
      </c>
      <c r="H51">
        <f>INDEX(financials[],MATCH(Movies1[[movie_id]:[movie_id]],financials[[movie_id]:[movie_id]],0),MATCH(financials[[#Headers],[budget]],financials[#Headers],0))</f>
        <v>185</v>
      </c>
      <c r="I51">
        <f>INDEX(financials[],MATCH(Movies1[[movie_id]:[movie_id]],financials[[movie_id]:[movie_id]],0),MATCH(financials[[#Headers],[revenue]],financials[#Headers],0))</f>
        <v>1006</v>
      </c>
      <c r="J51" t="str">
        <f>INDEX(financials[],MATCH(Movies1[[movie_id]:[movie_id]],financials[[movie_id]:[movie_id]],0),MATCH(financials[[#Headers],[unit]],financials[#Headers],0))</f>
        <v>Millions</v>
      </c>
      <c r="K51" t="str">
        <f>INDEX(financials[],MATCH(Movies1[[movie_id]:[movie_id]],financials[[movie_id]:[movie_id]],0),MATCH(financials[[#Headers],[currency]],financials[#Headers],0))</f>
        <v>USD</v>
      </c>
    </row>
    <row r="52" spans="1:11">
      <c r="A52">
        <v>122</v>
      </c>
      <c r="B52" t="s">
        <v>42</v>
      </c>
      <c r="C52" t="s">
        <v>6</v>
      </c>
      <c r="D52">
        <v>1993</v>
      </c>
      <c r="E52">
        <v>9</v>
      </c>
      <c r="F52" t="s">
        <v>74</v>
      </c>
      <c r="G52">
        <v>5</v>
      </c>
      <c r="H52">
        <f>INDEX(financials[],MATCH(Movies1[[movie_id]:[movie_id]],financials[[movie_id]:[movie_id]],0),MATCH(financials[[#Headers],[budget]],financials[#Headers],0))</f>
        <v>22</v>
      </c>
      <c r="I52">
        <f>INDEX(financials[],MATCH(Movies1[[movie_id]:[movie_id]],financials[[movie_id]:[movie_id]],0),MATCH(financials[[#Headers],[revenue]],financials[#Headers],0))</f>
        <v>322.2</v>
      </c>
      <c r="J52" t="str">
        <f>INDEX(financials[],MATCH(Movies1[[movie_id]:[movie_id]],financials[[movie_id]:[movie_id]],0),MATCH(financials[[#Headers],[unit]],financials[#Headers],0))</f>
        <v>Millions</v>
      </c>
      <c r="K52" t="str">
        <f>INDEX(financials[],MATCH(Movies1[[movie_id]:[movie_id]],financials[[movie_id]:[movie_id]],0),MATCH(financials[[#Headers],[currency]],financials[#Headers],0))</f>
        <v>USD</v>
      </c>
    </row>
    <row r="53" spans="1:11">
      <c r="A53">
        <v>123</v>
      </c>
      <c r="B53" t="s">
        <v>43</v>
      </c>
      <c r="C53" t="s">
        <v>6</v>
      </c>
      <c r="D53">
        <v>1993</v>
      </c>
      <c r="E53">
        <v>8.1999999999999993</v>
      </c>
      <c r="F53" t="s">
        <v>74</v>
      </c>
      <c r="G53">
        <v>5</v>
      </c>
      <c r="H53">
        <f>INDEX(financials[],MATCH(Movies1[[movie_id]:[movie_id]],financials[[movie_id]:[movie_id]],0),MATCH(financials[[#Headers],[budget]],financials[#Headers],0))</f>
        <v>63</v>
      </c>
      <c r="I53">
        <f>INDEX(financials[],MATCH(Movies1[[movie_id]:[movie_id]],financials[[movie_id]:[movie_id]],0),MATCH(financials[[#Headers],[revenue]],financials[#Headers],0))</f>
        <v>1046</v>
      </c>
      <c r="J53" t="str">
        <f>INDEX(financials[],MATCH(Movies1[[movie_id]:[movie_id]],financials[[movie_id]:[movie_id]],0),MATCH(financials[[#Headers],[unit]],financials[#Headers],0))</f>
        <v>Millions</v>
      </c>
      <c r="K53" t="str">
        <f>INDEX(financials[],MATCH(Movies1[[movie_id]:[movie_id]],financials[[movie_id]:[movie_id]],0),MATCH(financials[[#Headers],[currency]],financials[#Headers],0))</f>
        <v>USD</v>
      </c>
    </row>
    <row r="54" spans="1:11">
      <c r="A54">
        <v>124</v>
      </c>
      <c r="B54" t="s">
        <v>44</v>
      </c>
      <c r="C54" t="s">
        <v>6</v>
      </c>
      <c r="D54">
        <v>2019</v>
      </c>
      <c r="E54">
        <v>8.5</v>
      </c>
      <c r="F54" t="s">
        <v>82</v>
      </c>
      <c r="G54">
        <v>5</v>
      </c>
      <c r="H54">
        <f>INDEX(financials[],MATCH(Movies1[[movie_id]:[movie_id]],financials[[movie_id]:[movie_id]],0),MATCH(financials[[#Headers],[budget]],financials[#Headers],0))</f>
        <v>15.5</v>
      </c>
      <c r="I54">
        <f>INDEX(financials[],MATCH(Movies1[[movie_id]:[movie_id]],financials[[movie_id]:[movie_id]],0),MATCH(financials[[#Headers],[revenue]],financials[#Headers],0))</f>
        <v>263.10000000000002</v>
      </c>
      <c r="J54" t="str">
        <f>INDEX(financials[],MATCH(Movies1[[movie_id]:[movie_id]],financials[[movie_id]:[movie_id]],0),MATCH(financials[[#Headers],[unit]],financials[#Headers],0))</f>
        <v>Millions</v>
      </c>
      <c r="K54" t="str">
        <f>INDEX(financials[],MATCH(Movies1[[movie_id]:[movie_id]],financials[[movie_id]:[movie_id]],0),MATCH(financials[[#Headers],[currency]],financials[#Headers],0))</f>
        <v>USD</v>
      </c>
    </row>
    <row r="55" spans="1:11">
      <c r="A55">
        <v>125</v>
      </c>
      <c r="B55" t="s">
        <v>45</v>
      </c>
      <c r="C55" t="s">
        <v>6</v>
      </c>
      <c r="D55">
        <v>2019</v>
      </c>
      <c r="E55">
        <v>8.4</v>
      </c>
      <c r="F55" t="s">
        <v>63</v>
      </c>
      <c r="G55">
        <v>5</v>
      </c>
      <c r="H55">
        <f>INDEX(financials[],MATCH(Movies1[[movie_id]:[movie_id]],financials[[movie_id]:[movie_id]],0),MATCH(financials[[#Headers],[budget]],financials[#Headers],0))</f>
        <v>400</v>
      </c>
      <c r="I55">
        <f>INDEX(financials[],MATCH(Movies1[[movie_id]:[movie_id]],financials[[movie_id]:[movie_id]],0),MATCH(financials[[#Headers],[revenue]],financials[#Headers],0))</f>
        <v>2798</v>
      </c>
      <c r="J55" t="str">
        <f>INDEX(financials[],MATCH(Movies1[[movie_id]:[movie_id]],financials[[movie_id]:[movie_id]],0),MATCH(financials[[#Headers],[unit]],financials[#Headers],0))</f>
        <v>Millions</v>
      </c>
      <c r="K55" t="str">
        <f>INDEX(financials[],MATCH(Movies1[[movie_id]:[movie_id]],financials[[movie_id]:[movie_id]],0),MATCH(financials[[#Headers],[currency]],financials[#Headers],0))</f>
        <v>USD</v>
      </c>
    </row>
    <row r="56" spans="1:11">
      <c r="A56">
        <v>126</v>
      </c>
      <c r="B56" t="s">
        <v>46</v>
      </c>
      <c r="C56" t="s">
        <v>6</v>
      </c>
      <c r="D56">
        <v>2018</v>
      </c>
      <c r="E56">
        <v>8.4</v>
      </c>
      <c r="F56" t="s">
        <v>63</v>
      </c>
      <c r="G56">
        <v>5</v>
      </c>
      <c r="H56">
        <f>INDEX(financials[],MATCH(Movies1[[movie_id]:[movie_id]],financials[[movie_id]:[movie_id]],0),MATCH(financials[[#Headers],[budget]],financials[#Headers],0))</f>
        <v>400</v>
      </c>
      <c r="I56">
        <f>INDEX(financials[],MATCH(Movies1[[movie_id]:[movie_id]],financials[[movie_id]:[movie_id]],0),MATCH(financials[[#Headers],[revenue]],financials[#Headers],0))</f>
        <v>2048</v>
      </c>
      <c r="J56" t="str">
        <f>INDEX(financials[],MATCH(Movies1[[movie_id]:[movie_id]],financials[[movie_id]:[movie_id]],0),MATCH(financials[[#Headers],[unit]],financials[#Headers],0))</f>
        <v>Millions</v>
      </c>
      <c r="K56" t="str">
        <f>INDEX(financials[],MATCH(Movies1[[movie_id]:[movie_id]],financials[[movie_id]:[movie_id]],0),MATCH(financials[[#Headers],[currency]],financials[#Headers],0))</f>
        <v>USD</v>
      </c>
    </row>
    <row r="57" spans="1:11">
      <c r="A57">
        <v>127</v>
      </c>
      <c r="B57" t="s">
        <v>47</v>
      </c>
      <c r="C57" t="s">
        <v>5</v>
      </c>
      <c r="D57">
        <v>1955</v>
      </c>
      <c r="E57">
        <v>8.3000000000000007</v>
      </c>
      <c r="F57" t="s">
        <v>83</v>
      </c>
      <c r="G57">
        <v>7</v>
      </c>
      <c r="H57">
        <f>INDEX(financials[],MATCH(Movies1[[movie_id]:[movie_id]],financials[[movie_id]:[movie_id]],0),MATCH(financials[[#Headers],[budget]],financials[#Headers],0))</f>
        <v>70</v>
      </c>
      <c r="I57">
        <f>INDEX(financials[],MATCH(Movies1[[movie_id]:[movie_id]],financials[[movie_id]:[movie_id]],0),MATCH(financials[[#Headers],[revenue]],financials[#Headers],0))</f>
        <v>100</v>
      </c>
      <c r="J57" t="str">
        <f>INDEX(financials[],MATCH(Movies1[[movie_id]:[movie_id]],financials[[movie_id]:[movie_id]],0),MATCH(financials[[#Headers],[unit]],financials[#Headers],0))</f>
        <v>Millions</v>
      </c>
      <c r="K57" t="str">
        <f>INDEX(financials[],MATCH(Movies1[[movie_id]:[movie_id]],financials[[movie_id]:[movie_id]],0),MATCH(financials[[#Headers],[currency]],financials[#Headers],0))</f>
        <v>INR</v>
      </c>
    </row>
    <row r="58" spans="1:11">
      <c r="A58">
        <v>128</v>
      </c>
      <c r="B58" t="s">
        <v>48</v>
      </c>
      <c r="C58" t="s">
        <v>5</v>
      </c>
      <c r="D58">
        <v>2007</v>
      </c>
      <c r="E58">
        <v>8.3000000000000007</v>
      </c>
      <c r="F58" t="s">
        <v>82</v>
      </c>
      <c r="G58">
        <v>1</v>
      </c>
      <c r="H58">
        <f>INDEX(financials[],MATCH(Movies1[[movie_id]:[movie_id]],financials[[movie_id]:[movie_id]],0),MATCH(financials[[#Headers],[budget]],financials[#Headers],0))</f>
        <v>120</v>
      </c>
      <c r="I58">
        <f>INDEX(financials[],MATCH(Movies1[[movie_id]:[movie_id]],financials[[movie_id]:[movie_id]],0),MATCH(financials[[#Headers],[revenue]],financials[#Headers],0))</f>
        <v>1350</v>
      </c>
      <c r="J58" t="str">
        <f>INDEX(financials[],MATCH(Movies1[[movie_id]:[movie_id]],financials[[movie_id]:[movie_id]],0),MATCH(financials[[#Headers],[unit]],financials[#Headers],0))</f>
        <v>Millions</v>
      </c>
      <c r="K58" t="str">
        <f>INDEX(financials[],MATCH(Movies1[[movie_id]:[movie_id]],financials[[movie_id]:[movie_id]],0),MATCH(financials[[#Headers],[currency]],financials[#Headers],0))</f>
        <v>INR</v>
      </c>
    </row>
    <row r="59" spans="1:11">
      <c r="A59">
        <v>129</v>
      </c>
      <c r="B59" t="s">
        <v>49</v>
      </c>
      <c r="C59" t="s">
        <v>5</v>
      </c>
      <c r="D59">
        <v>2003</v>
      </c>
      <c r="E59">
        <v>8.1</v>
      </c>
      <c r="F59" t="s">
        <v>75</v>
      </c>
      <c r="G59">
        <v>1</v>
      </c>
      <c r="H59">
        <f>INDEX(financials[],MATCH(Movies1[[movie_id]:[movie_id]],financials[[movie_id]:[movie_id]],0),MATCH(financials[[#Headers],[budget]],financials[#Headers],0))</f>
        <v>100</v>
      </c>
      <c r="I59">
        <f>INDEX(financials[],MATCH(Movies1[[movie_id]:[movie_id]],financials[[movie_id]:[movie_id]],0),MATCH(financials[[#Headers],[revenue]],financials[#Headers],0))</f>
        <v>410</v>
      </c>
      <c r="J59" t="str">
        <f>INDEX(financials[],MATCH(Movies1[[movie_id]:[movie_id]],financials[[movie_id]:[movie_id]],0),MATCH(financials[[#Headers],[unit]],financials[#Headers],0))</f>
        <v>Millions</v>
      </c>
      <c r="K59" t="str">
        <f>INDEX(financials[],MATCH(Movies1[[movie_id]:[movie_id]],financials[[movie_id]:[movie_id]],0),MATCH(financials[[#Headers],[currency]],financials[#Headers],0))</f>
        <v>INR</v>
      </c>
    </row>
    <row r="60" spans="1:11">
      <c r="A60">
        <v>130</v>
      </c>
      <c r="B60" t="s">
        <v>50</v>
      </c>
      <c r="C60" t="s">
        <v>5</v>
      </c>
      <c r="D60">
        <v>2014</v>
      </c>
      <c r="E60">
        <v>8.1</v>
      </c>
      <c r="F60" t="s">
        <v>76</v>
      </c>
      <c r="G60">
        <v>1</v>
      </c>
      <c r="H60">
        <f>INDEX(financials[],MATCH(Movies1[[movie_id]:[movie_id]],financials[[movie_id]:[movie_id]],0),MATCH(financials[[#Headers],[budget]],financials[#Headers],0))</f>
        <v>850</v>
      </c>
      <c r="I60">
        <f>INDEX(financials[],MATCH(Movies1[[movie_id]:[movie_id]],financials[[movie_id]:[movie_id]],0),MATCH(financials[[#Headers],[revenue]],financials[#Headers],0))</f>
        <v>8540</v>
      </c>
      <c r="J60" t="str">
        <f>INDEX(financials[],MATCH(Movies1[[movie_id]:[movie_id]],financials[[movie_id]:[movie_id]],0),MATCH(financials[[#Headers],[unit]],financials[#Headers],0))</f>
        <v>Millions</v>
      </c>
      <c r="K60" t="str">
        <f>INDEX(financials[],MATCH(Movies1[[movie_id]:[movie_id]],financials[[movie_id]:[movie_id]],0),MATCH(financials[[#Headers],[currency]],financials[#Headers],0))</f>
        <v>INR</v>
      </c>
    </row>
    <row r="61" spans="1:11">
      <c r="A61">
        <v>131</v>
      </c>
      <c r="B61" t="s">
        <v>51</v>
      </c>
      <c r="C61" t="s">
        <v>5</v>
      </c>
      <c r="D61">
        <v>2018</v>
      </c>
      <c r="E61" t="s">
        <v>7</v>
      </c>
      <c r="F61" t="s">
        <v>76</v>
      </c>
      <c r="G61">
        <v>1</v>
      </c>
      <c r="H61">
        <f>INDEX(financials[],MATCH(Movies1[[movie_id]:[movie_id]],financials[[movie_id]:[movie_id]],0),MATCH(financials[[#Headers],[budget]],financials[#Headers],0))</f>
        <v>1</v>
      </c>
      <c r="I61">
        <f>INDEX(financials[],MATCH(Movies1[[movie_id]:[movie_id]],financials[[movie_id]:[movie_id]],0),MATCH(financials[[#Headers],[revenue]],financials[#Headers],0))</f>
        <v>5.9</v>
      </c>
      <c r="J61" t="str">
        <f>INDEX(financials[],MATCH(Movies1[[movie_id]:[movie_id]],financials[[movie_id]:[movie_id]],0),MATCH(financials[[#Headers],[unit]],financials[#Headers],0))</f>
        <v>Billions</v>
      </c>
      <c r="K61" t="str">
        <f>INDEX(financials[],MATCH(Movies1[[movie_id]:[movie_id]],financials[[movie_id]:[movie_id]],0),MATCH(financials[[#Headers],[currency]],financials[#Headers],0))</f>
        <v>INR</v>
      </c>
    </row>
    <row r="62" spans="1:11">
      <c r="A62">
        <v>132</v>
      </c>
      <c r="B62" t="s">
        <v>52</v>
      </c>
      <c r="C62" t="s">
        <v>5</v>
      </c>
      <c r="D62">
        <v>2021</v>
      </c>
      <c r="E62">
        <v>7.6</v>
      </c>
      <c r="F62" t="s">
        <v>77</v>
      </c>
      <c r="G62">
        <v>2</v>
      </c>
      <c r="H62">
        <f>INDEX(financials[],MATCH(Movies1[[movie_id]:[movie_id]],financials[[movie_id]:[movie_id]],0),MATCH(financials[[#Headers],[budget]],financials[#Headers],0))</f>
        <v>2</v>
      </c>
      <c r="I62">
        <f>INDEX(financials[],MATCH(Movies1[[movie_id]:[movie_id]],financials[[movie_id]:[movie_id]],0),MATCH(financials[[#Headers],[revenue]],financials[#Headers],0))</f>
        <v>3.6</v>
      </c>
      <c r="J62" t="str">
        <f>INDEX(financials[],MATCH(Movies1[[movie_id]:[movie_id]],financials[[movie_id]:[movie_id]],0),MATCH(financials[[#Headers],[unit]],financials[#Headers],0))</f>
        <v>Billions</v>
      </c>
      <c r="K62" t="str">
        <f>INDEX(financials[],MATCH(Movies1[[movie_id]:[movie_id]],financials[[movie_id]:[movie_id]],0),MATCH(financials[[#Headers],[currency]],financials[#Headers],0))</f>
        <v>INR</v>
      </c>
    </row>
    <row r="63" spans="1:11">
      <c r="A63">
        <v>133</v>
      </c>
      <c r="B63" t="s">
        <v>53</v>
      </c>
      <c r="C63" t="s">
        <v>5</v>
      </c>
      <c r="D63">
        <v>2022</v>
      </c>
      <c r="E63">
        <v>8</v>
      </c>
      <c r="F63" t="s">
        <v>78</v>
      </c>
      <c r="G63">
        <v>2</v>
      </c>
      <c r="H63">
        <f>INDEX(financials[],MATCH(Movies1[[movie_id]:[movie_id]],financials[[movie_id]:[movie_id]],0),MATCH(financials[[#Headers],[budget]],financials[#Headers],0))</f>
        <v>5.5</v>
      </c>
      <c r="I63">
        <f>INDEX(financials[],MATCH(Movies1[[movie_id]:[movie_id]],financials[[movie_id]:[movie_id]],0),MATCH(financials[[#Headers],[revenue]],financials[#Headers],0))</f>
        <v>12</v>
      </c>
      <c r="J63" t="str">
        <f>INDEX(financials[],MATCH(Movies1[[movie_id]:[movie_id]],financials[[movie_id]:[movie_id]],0),MATCH(financials[[#Headers],[unit]],financials[#Headers],0))</f>
        <v>Billions</v>
      </c>
      <c r="K63" t="str">
        <f>INDEX(financials[],MATCH(Movies1[[movie_id]:[movie_id]],financials[[movie_id]:[movie_id]],0),MATCH(financials[[#Headers],[currency]],financials[#Headers],0))</f>
        <v>INR</v>
      </c>
    </row>
    <row r="64" spans="1:11">
      <c r="A64">
        <v>134</v>
      </c>
      <c r="B64" t="s">
        <v>54</v>
      </c>
      <c r="C64" t="s">
        <v>5</v>
      </c>
      <c r="D64">
        <v>2015</v>
      </c>
      <c r="E64">
        <v>8</v>
      </c>
      <c r="F64" t="s">
        <v>79</v>
      </c>
      <c r="G64">
        <v>2</v>
      </c>
      <c r="H64">
        <f>INDEX(financials[],MATCH(Movies1[[movie_id]:[movie_id]],financials[[movie_id]:[movie_id]],0),MATCH(financials[[#Headers],[budget]],financials[#Headers],0))</f>
        <v>1.8</v>
      </c>
      <c r="I64">
        <f>INDEX(financials[],MATCH(Movies1[[movie_id]:[movie_id]],financials[[movie_id]:[movie_id]],0),MATCH(financials[[#Headers],[revenue]],financials[#Headers],0))</f>
        <v>6.5</v>
      </c>
      <c r="J64" t="str">
        <f>INDEX(financials[],MATCH(Movies1[[movie_id]:[movie_id]],financials[[movie_id]:[movie_id]],0),MATCH(financials[[#Headers],[unit]],financials[#Headers],0))</f>
        <v>Billions</v>
      </c>
      <c r="K64" t="str">
        <f>INDEX(financials[],MATCH(Movies1[[movie_id]:[movie_id]],financials[[movie_id]:[movie_id]],0),MATCH(financials[[#Headers],[currency]],financials[#Headers],0))</f>
        <v>INR</v>
      </c>
    </row>
    <row r="65" spans="1:11">
      <c r="A65">
        <v>135</v>
      </c>
      <c r="B65" t="s">
        <v>55</v>
      </c>
      <c r="C65" t="s">
        <v>5</v>
      </c>
      <c r="D65">
        <v>2022</v>
      </c>
      <c r="E65">
        <v>8.3000000000000007</v>
      </c>
      <c r="F65" t="s">
        <v>80</v>
      </c>
      <c r="G65">
        <v>1</v>
      </c>
      <c r="H65">
        <f>INDEX(financials[],MATCH(Movies1[[movie_id]:[movie_id]],financials[[movie_id]:[movie_id]],0),MATCH(financials[[#Headers],[budget]],financials[#Headers],0))</f>
        <v>250</v>
      </c>
      <c r="I65">
        <f>INDEX(financials[],MATCH(Movies1[[movie_id]:[movie_id]],financials[[movie_id]:[movie_id]],0),MATCH(financials[[#Headers],[revenue]],financials[#Headers],0))</f>
        <v>3409</v>
      </c>
      <c r="J65" t="str">
        <f>INDEX(financials[],MATCH(Movies1[[movie_id]:[movie_id]],financials[[movie_id]:[movie_id]],0),MATCH(financials[[#Headers],[unit]],financials[#Headers],0))</f>
        <v>Millions</v>
      </c>
      <c r="K65" t="str">
        <f>INDEX(financials[],MATCH(Movies1[[movie_id]:[movie_id]],financials[[movie_id]:[movie_id]],0),MATCH(financials[[#Headers],[currency]],financials[#Headers],0))</f>
        <v>INR</v>
      </c>
    </row>
    <row r="66" spans="1:11">
      <c r="A66">
        <v>136</v>
      </c>
      <c r="B66" t="s">
        <v>56</v>
      </c>
      <c r="C66" t="s">
        <v>5</v>
      </c>
      <c r="D66">
        <v>2015</v>
      </c>
      <c r="E66">
        <v>8.1</v>
      </c>
      <c r="F66" t="s">
        <v>81</v>
      </c>
      <c r="G66">
        <v>1</v>
      </c>
      <c r="H66">
        <f>INDEX(financials[],MATCH(Movies1[[movie_id]:[movie_id]],financials[[movie_id]:[movie_id]],0),MATCH(financials[[#Headers],[budget]],financials[#Headers],0))</f>
        <v>900</v>
      </c>
      <c r="I66">
        <f>INDEX(financials[],MATCH(Movies1[[movie_id]:[movie_id]],financials[[movie_id]:[movie_id]],0),MATCH(financials[[#Headers],[revenue]],financials[#Headers],0))</f>
        <v>11690</v>
      </c>
      <c r="J66" t="str">
        <f>INDEX(financials[],MATCH(Movies1[[movie_id]:[movie_id]],financials[[movie_id]:[movie_id]],0),MATCH(financials[[#Headers],[unit]],financials[#Headers],0))</f>
        <v>Millions</v>
      </c>
      <c r="K66" t="str">
        <f>INDEX(financials[],MATCH(Movies1[[movie_id]:[movie_id]],financials[[movie_id]:[movie_id]],0),MATCH(financials[[#Headers],[currency]],financials[#Headers],0))</f>
        <v>INR</v>
      </c>
    </row>
    <row r="67" spans="1:11">
      <c r="A67">
        <v>137</v>
      </c>
      <c r="B67" t="s">
        <v>57</v>
      </c>
      <c r="C67" t="s">
        <v>6</v>
      </c>
      <c r="D67">
        <v>2011</v>
      </c>
      <c r="E67">
        <v>6.9</v>
      </c>
      <c r="F67" t="s">
        <v>63</v>
      </c>
      <c r="G67">
        <v>5</v>
      </c>
      <c r="H67">
        <f>INDEX(financials[],MATCH(Movies1[[movie_id]:[movie_id]],financials[[movie_id]:[movie_id]],0),MATCH(financials[[#Headers],[budget]],financials[#Headers],0))</f>
        <v>216.7</v>
      </c>
      <c r="I67">
        <f>INDEX(financials[],MATCH(Movies1[[movie_id]:[movie_id]],financials[[movie_id]:[movie_id]],0),MATCH(financials[[#Headers],[revenue]],financials[#Headers],0))</f>
        <v>370.6</v>
      </c>
      <c r="J67" t="str">
        <f>INDEX(financials[],MATCH(Movies1[[movie_id]:[movie_id]],financials[[movie_id]:[movie_id]],0),MATCH(financials[[#Headers],[unit]],financials[#Headers],0))</f>
        <v>Millions</v>
      </c>
      <c r="K67" t="str">
        <f>INDEX(financials[],MATCH(Movies1[[movie_id]:[movie_id]],financials[[movie_id]:[movie_id]],0),MATCH(financials[[#Headers],[currency]],financials[#Headers],0))</f>
        <v>USD</v>
      </c>
    </row>
    <row r="68" spans="1:11">
      <c r="A68">
        <v>138</v>
      </c>
      <c r="B68" t="s">
        <v>58</v>
      </c>
      <c r="C68" t="s">
        <v>6</v>
      </c>
      <c r="D68">
        <v>2014</v>
      </c>
      <c r="E68">
        <v>7.8</v>
      </c>
      <c r="F68" t="s">
        <v>63</v>
      </c>
      <c r="G68">
        <v>5</v>
      </c>
      <c r="H68">
        <f>INDEX(financials[],MATCH(Movies1[[movie_id]:[movie_id]],financials[[movie_id]:[movie_id]],0),MATCH(financials[[#Headers],[budget]],financials[#Headers],0))</f>
        <v>177</v>
      </c>
      <c r="I68">
        <f>INDEX(financials[],MATCH(Movies1[[movie_id]:[movie_id]],financials[[movie_id]:[movie_id]],0),MATCH(financials[[#Headers],[revenue]],financials[#Headers],0))</f>
        <v>714.4</v>
      </c>
      <c r="J68" t="str">
        <f>INDEX(financials[],MATCH(Movies1[[movie_id]:[movie_id]],financials[[movie_id]:[movie_id]],0),MATCH(financials[[#Headers],[unit]],financials[#Headers],0))</f>
        <v>Millions</v>
      </c>
      <c r="K68" t="str">
        <f>INDEX(financials[],MATCH(Movies1[[movie_id]:[movie_id]],financials[[movie_id]:[movie_id]],0),MATCH(financials[[#Headers],[currency]],financials[#Headers],0))</f>
        <v>USD</v>
      </c>
    </row>
    <row r="69" spans="1:11">
      <c r="A69">
        <v>139</v>
      </c>
      <c r="B69" t="s">
        <v>59</v>
      </c>
      <c r="C69" t="s">
        <v>5</v>
      </c>
      <c r="D69">
        <v>2018</v>
      </c>
      <c r="E69">
        <v>1.9</v>
      </c>
      <c r="F69" t="s">
        <v>81</v>
      </c>
      <c r="G69">
        <v>1</v>
      </c>
      <c r="H69">
        <f>INDEX(financials[],MATCH(Movies1[[movie_id]:[movie_id]],financials[[movie_id]:[movie_id]],0),MATCH(financials[[#Headers],[budget]],financials[#Headers],0))</f>
        <v>1.8</v>
      </c>
      <c r="I69">
        <f>INDEX(financials[],MATCH(Movies1[[movie_id]:[movie_id]],financials[[movie_id]:[movie_id]],0),MATCH(financials[[#Headers],[revenue]],financials[#Headers],0))</f>
        <v>3.1</v>
      </c>
      <c r="J69" t="str">
        <f>INDEX(financials[],MATCH(Movies1[[movie_id]:[movie_id]],financials[[movie_id]:[movie_id]],0),MATCH(financials[[#Headers],[unit]],financials[#Headers],0))</f>
        <v>Billions</v>
      </c>
      <c r="K69" t="str">
        <f>INDEX(financials[],MATCH(Movies1[[movie_id]:[movie_id]],financials[[movie_id]:[movie_id]],0),MATCH(financials[[#Headers],[currency]],financials[#Headers],0))</f>
        <v>INR</v>
      </c>
    </row>
    <row r="70" spans="1:11">
      <c r="A70">
        <v>140</v>
      </c>
      <c r="B70" t="s">
        <v>60</v>
      </c>
      <c r="C70" t="s">
        <v>5</v>
      </c>
      <c r="D70">
        <v>2021</v>
      </c>
      <c r="E70">
        <v>8.4</v>
      </c>
      <c r="F70" t="s">
        <v>66</v>
      </c>
      <c r="G70">
        <v>1</v>
      </c>
      <c r="H70">
        <f>INDEX(financials[],MATCH(Movies1[[movie_id]:[movie_id]],financials[[movie_id]:[movie_id]],0),MATCH(financials[[#Headers],[budget]],financials[#Headers],0))</f>
        <v>500</v>
      </c>
      <c r="I70">
        <f>INDEX(financials[],MATCH(Movies1[[movie_id]:[movie_id]],financials[[movie_id]:[movie_id]],0),MATCH(financials[[#Headers],[revenue]],financials[#Headers],0))</f>
        <v>950</v>
      </c>
      <c r="J70" t="str">
        <f>INDEX(financials[],MATCH(Movies1[[movie_id]:[movie_id]],financials[[movie_id]:[movie_id]],0),MATCH(financials[[#Headers],[unit]],financials[#Headers],0))</f>
        <v>Millions</v>
      </c>
      <c r="K70" t="str">
        <f>INDEX(financials[],MATCH(Movies1[[movie_id]:[movie_id]],financials[[movie_id]:[movie_id]],0),MATCH(financials[[#Headers],[currency]],financials[#Headers],0))</f>
        <v>INR</v>
      </c>
    </row>
    <row r="74" spans="1:11">
      <c r="B74" t="s">
        <v>149</v>
      </c>
    </row>
    <row r="75" spans="1:11">
      <c r="B75" t="s">
        <v>147</v>
      </c>
    </row>
    <row r="76" spans="1:11">
      <c r="B76" t="s">
        <v>146</v>
      </c>
    </row>
    <row r="77" spans="1:11">
      <c r="B77" t="s">
        <v>148</v>
      </c>
    </row>
    <row r="83" spans="1:13">
      <c r="A83" s="55" t="s">
        <v>152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>
      <c r="A86" s="5" t="s">
        <v>171</v>
      </c>
    </row>
    <row r="88" spans="1:13">
      <c r="C88" t="s">
        <v>153</v>
      </c>
      <c r="D88" t="s">
        <v>154</v>
      </c>
      <c r="E88" t="s">
        <v>155</v>
      </c>
    </row>
    <row r="89" spans="1:13">
      <c r="C89" t="s">
        <v>156</v>
      </c>
      <c r="D89">
        <v>62</v>
      </c>
      <c r="E89">
        <v>185</v>
      </c>
      <c r="G89" t="s">
        <v>163</v>
      </c>
      <c r="K89" t="s">
        <v>153</v>
      </c>
      <c r="L89" t="s">
        <v>154</v>
      </c>
    </row>
    <row r="90" spans="1:13">
      <c r="C90" t="s">
        <v>157</v>
      </c>
      <c r="D90">
        <v>5.9</v>
      </c>
      <c r="E90">
        <v>170</v>
      </c>
      <c r="G90" t="s">
        <v>158</v>
      </c>
      <c r="H90" t="s">
        <v>164</v>
      </c>
      <c r="K90" t="s">
        <v>159</v>
      </c>
      <c r="L90">
        <f>VLOOKUP(K90,C88:E94,2,0)</f>
        <v>5.8</v>
      </c>
    </row>
    <row r="91" spans="1:13">
      <c r="C91" t="s">
        <v>159</v>
      </c>
      <c r="D91">
        <v>5.8</v>
      </c>
      <c r="E91">
        <v>175</v>
      </c>
      <c r="G91" t="s">
        <v>115</v>
      </c>
      <c r="H91" t="s">
        <v>165</v>
      </c>
      <c r="L91">
        <f>INDEX(C88:E94,4,2)</f>
        <v>5.8</v>
      </c>
    </row>
    <row r="92" spans="1:13">
      <c r="C92" t="s">
        <v>160</v>
      </c>
      <c r="D92">
        <v>5.5</v>
      </c>
      <c r="E92">
        <v>145</v>
      </c>
    </row>
    <row r="93" spans="1:13">
      <c r="C93" t="s">
        <v>161</v>
      </c>
      <c r="D93">
        <v>6.1</v>
      </c>
      <c r="E93">
        <v>210</v>
      </c>
    </row>
    <row r="94" spans="1:13">
      <c r="C94" t="s">
        <v>162</v>
      </c>
      <c r="D94" s="18">
        <v>6</v>
      </c>
      <c r="E94">
        <v>180</v>
      </c>
    </row>
    <row r="96" spans="1:13" ht="15" thickBot="1"/>
    <row r="97" spans="2:6">
      <c r="B97" s="19" t="s">
        <v>153</v>
      </c>
      <c r="C97" s="20" t="s">
        <v>166</v>
      </c>
      <c r="D97" s="21" t="s">
        <v>167</v>
      </c>
    </row>
    <row r="98" spans="2:6">
      <c r="B98" s="22" t="s">
        <v>159</v>
      </c>
      <c r="C98">
        <f>VLOOKUP($B98,$C$88:$E$94,2,0)</f>
        <v>5.8</v>
      </c>
      <c r="D98" s="23">
        <f>INDEX($C$88:$E$94,4,2)</f>
        <v>5.8</v>
      </c>
    </row>
    <row r="99" spans="2:6">
      <c r="B99" s="22" t="s">
        <v>161</v>
      </c>
      <c r="C99">
        <f t="shared" ref="C99:C102" si="0">VLOOKUP($B99,$C$88:$E$94,2,0)</f>
        <v>6.1</v>
      </c>
      <c r="D99" s="23">
        <f>INDEX($C$88:$E$94,4,2)</f>
        <v>5.8</v>
      </c>
      <c r="E99" s="27" t="s">
        <v>168</v>
      </c>
      <c r="F99" t="s">
        <v>169</v>
      </c>
    </row>
    <row r="100" spans="2:6">
      <c r="B100" s="22" t="s">
        <v>162</v>
      </c>
      <c r="C100">
        <f t="shared" si="0"/>
        <v>6</v>
      </c>
      <c r="D100" s="23">
        <f t="shared" ref="D100:D102" si="1">INDEX($C$88:$E$94,4,2)</f>
        <v>5.8</v>
      </c>
      <c r="F100" t="s">
        <v>170</v>
      </c>
    </row>
    <row r="101" spans="2:6">
      <c r="B101" s="22" t="s">
        <v>156</v>
      </c>
      <c r="C101">
        <f t="shared" si="0"/>
        <v>62</v>
      </c>
      <c r="D101" s="23">
        <f t="shared" si="1"/>
        <v>5.8</v>
      </c>
    </row>
    <row r="102" spans="2:6">
      <c r="B102" s="22" t="s">
        <v>157</v>
      </c>
      <c r="C102">
        <f t="shared" si="0"/>
        <v>5.9</v>
      </c>
      <c r="D102" s="23">
        <f t="shared" si="1"/>
        <v>5.8</v>
      </c>
    </row>
    <row r="103" spans="2:6" ht="15" thickBot="1">
      <c r="B103" s="24"/>
      <c r="C103" s="25"/>
      <c r="D103" s="26"/>
    </row>
    <row r="104" spans="2:6">
      <c r="E104" t="s">
        <v>153</v>
      </c>
      <c r="F104" t="s">
        <v>155</v>
      </c>
    </row>
    <row r="105" spans="2:6">
      <c r="D105">
        <v>62</v>
      </c>
      <c r="E105" t="s">
        <v>156</v>
      </c>
      <c r="F105">
        <v>185</v>
      </c>
    </row>
    <row r="106" spans="2:6">
      <c r="D106">
        <v>5.9</v>
      </c>
      <c r="E106" t="s">
        <v>157</v>
      </c>
      <c r="F106">
        <v>170</v>
      </c>
    </row>
    <row r="107" spans="2:6">
      <c r="D107">
        <v>5.8</v>
      </c>
      <c r="E107" t="s">
        <v>159</v>
      </c>
      <c r="F107">
        <v>175</v>
      </c>
    </row>
    <row r="108" spans="2:6">
      <c r="D108">
        <v>5.5</v>
      </c>
      <c r="E108" t="s">
        <v>160</v>
      </c>
      <c r="F108">
        <v>145</v>
      </c>
    </row>
    <row r="109" spans="2:6">
      <c r="D109">
        <v>6.1</v>
      </c>
      <c r="E109" t="s">
        <v>161</v>
      </c>
      <c r="F109">
        <v>210</v>
      </c>
    </row>
    <row r="110" spans="2:6">
      <c r="D110">
        <v>6</v>
      </c>
      <c r="E110" t="s">
        <v>162</v>
      </c>
      <c r="F110">
        <v>180</v>
      </c>
    </row>
    <row r="113" spans="1:11">
      <c r="A113" s="5" t="s">
        <v>172</v>
      </c>
    </row>
    <row r="115" spans="1:11">
      <c r="B115" t="s">
        <v>153</v>
      </c>
      <c r="C115" t="s">
        <v>154</v>
      </c>
      <c r="D115" t="s">
        <v>155</v>
      </c>
      <c r="F115" t="s">
        <v>173</v>
      </c>
    </row>
    <row r="116" spans="1:11">
      <c r="B116" t="s">
        <v>156</v>
      </c>
      <c r="C116">
        <v>62</v>
      </c>
      <c r="D116">
        <v>185</v>
      </c>
    </row>
    <row r="117" spans="1:11">
      <c r="B117" t="s">
        <v>157</v>
      </c>
      <c r="C117">
        <v>5.9</v>
      </c>
      <c r="D117">
        <v>170</v>
      </c>
      <c r="H117" t="s">
        <v>159</v>
      </c>
      <c r="I117">
        <f>MATCH(H117,B115:B121,0)</f>
        <v>4</v>
      </c>
      <c r="J117" t="s">
        <v>175</v>
      </c>
      <c r="K117" t="s">
        <v>177</v>
      </c>
    </row>
    <row r="118" spans="1:11">
      <c r="B118" t="s">
        <v>159</v>
      </c>
      <c r="C118">
        <v>5.8</v>
      </c>
      <c r="D118">
        <v>175</v>
      </c>
    </row>
    <row r="119" spans="1:11">
      <c r="B119" t="s">
        <v>160</v>
      </c>
      <c r="C119">
        <v>5.5</v>
      </c>
      <c r="D119">
        <v>145</v>
      </c>
      <c r="F119" t="s">
        <v>174</v>
      </c>
    </row>
    <row r="120" spans="1:11">
      <c r="B120" t="s">
        <v>161</v>
      </c>
      <c r="C120">
        <v>6.1</v>
      </c>
      <c r="D120">
        <v>210</v>
      </c>
      <c r="H120" t="s">
        <v>154</v>
      </c>
      <c r="I120">
        <f>MATCH(H120,B115:D115,0)</f>
        <v>2</v>
      </c>
      <c r="J120" t="s">
        <v>176</v>
      </c>
      <c r="K120" t="s">
        <v>178</v>
      </c>
    </row>
    <row r="121" spans="1:11">
      <c r="B121" t="s">
        <v>162</v>
      </c>
      <c r="C121" s="18">
        <v>6</v>
      </c>
      <c r="D121">
        <v>180</v>
      </c>
    </row>
    <row r="124" spans="1:11">
      <c r="A124" s="5" t="s">
        <v>179</v>
      </c>
      <c r="B124" t="s">
        <v>153</v>
      </c>
      <c r="C124" t="s">
        <v>154</v>
      </c>
      <c r="D124" t="s">
        <v>155</v>
      </c>
    </row>
    <row r="125" spans="1:11">
      <c r="B125" t="s">
        <v>156</v>
      </c>
      <c r="C125">
        <v>62</v>
      </c>
      <c r="D125">
        <v>185</v>
      </c>
      <c r="F125" s="5" t="s">
        <v>180</v>
      </c>
    </row>
    <row r="126" spans="1:11">
      <c r="B126" t="s">
        <v>157</v>
      </c>
      <c r="C126">
        <v>5.9</v>
      </c>
      <c r="D126">
        <v>170</v>
      </c>
    </row>
    <row r="127" spans="1:11">
      <c r="B127" t="s">
        <v>159</v>
      </c>
      <c r="C127">
        <v>5.8</v>
      </c>
      <c r="D127">
        <v>175</v>
      </c>
      <c r="F127" t="s">
        <v>173</v>
      </c>
    </row>
    <row r="128" spans="1:11">
      <c r="B128" t="s">
        <v>160</v>
      </c>
      <c r="C128">
        <v>5.5</v>
      </c>
      <c r="D128">
        <v>145</v>
      </c>
    </row>
    <row r="129" spans="1:12">
      <c r="B129" t="s">
        <v>161</v>
      </c>
      <c r="C129">
        <v>6.1</v>
      </c>
      <c r="D129">
        <v>210</v>
      </c>
      <c r="H129" t="s">
        <v>159</v>
      </c>
      <c r="I129">
        <f>MATCH($H$129,$B$124:$B$130,0)</f>
        <v>4</v>
      </c>
      <c r="J129" t="s">
        <v>175</v>
      </c>
      <c r="K129" t="s">
        <v>185</v>
      </c>
    </row>
    <row r="130" spans="1:12">
      <c r="B130" t="s">
        <v>162</v>
      </c>
      <c r="C130" s="18">
        <v>6</v>
      </c>
      <c r="D130">
        <v>180</v>
      </c>
    </row>
    <row r="131" spans="1:12">
      <c r="F131" t="s">
        <v>174</v>
      </c>
    </row>
    <row r="132" spans="1:12">
      <c r="H132" t="s">
        <v>154</v>
      </c>
      <c r="I132" t="e">
        <f ca="1">K132MATCH($H$132,$B$124:$D$124,0)</f>
        <v>#NAME?</v>
      </c>
      <c r="J132" t="s">
        <v>176</v>
      </c>
      <c r="K132" t="s">
        <v>186</v>
      </c>
    </row>
    <row r="134" spans="1:12">
      <c r="D134" s="27"/>
      <c r="E134" s="27"/>
      <c r="F134" s="5" t="s">
        <v>181</v>
      </c>
    </row>
    <row r="135" spans="1:12">
      <c r="F135" t="s">
        <v>182</v>
      </c>
    </row>
    <row r="136" spans="1:12">
      <c r="F136" t="s">
        <v>183</v>
      </c>
    </row>
    <row r="137" spans="1:12">
      <c r="E137" s="27" t="s">
        <v>189</v>
      </c>
      <c r="H137">
        <f>INDEX($B$124:$D$130,4,2)</f>
        <v>5.8</v>
      </c>
      <c r="K137" t="s">
        <v>187</v>
      </c>
    </row>
    <row r="139" spans="1:12">
      <c r="B139" t="s">
        <v>188</v>
      </c>
    </row>
    <row r="140" spans="1:12" ht="15" thickBot="1"/>
    <row r="141" spans="1:12">
      <c r="A141" s="19"/>
      <c r="B141" s="20"/>
      <c r="C141" s="20"/>
      <c r="D141" s="20" t="s">
        <v>187</v>
      </c>
      <c r="E141" s="20"/>
      <c r="F141" s="20"/>
      <c r="G141" s="20"/>
      <c r="H141" s="20"/>
      <c r="I141" s="20"/>
      <c r="J141" s="20"/>
      <c r="K141" s="20"/>
      <c r="L141" s="21"/>
    </row>
    <row r="142" spans="1:12">
      <c r="A142" s="22"/>
      <c r="B142" t="s">
        <v>190</v>
      </c>
      <c r="D142" t="s">
        <v>185</v>
      </c>
      <c r="L142" s="23"/>
    </row>
    <row r="143" spans="1:12">
      <c r="A143" s="22"/>
      <c r="B143" t="s">
        <v>191</v>
      </c>
      <c r="D143" t="s">
        <v>186</v>
      </c>
      <c r="L143" s="23"/>
    </row>
    <row r="144" spans="1:12">
      <c r="A144" s="22"/>
      <c r="L144" s="23"/>
    </row>
    <row r="145" spans="1:12">
      <c r="A145" s="22"/>
      <c r="B145" t="s">
        <v>192</v>
      </c>
      <c r="D145" t="s">
        <v>193</v>
      </c>
      <c r="L145" s="23"/>
    </row>
    <row r="146" spans="1:12" ht="15" thickBot="1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6"/>
    </row>
    <row r="147" spans="1:12">
      <c r="D147" t="s">
        <v>197</v>
      </c>
    </row>
    <row r="148" spans="1:12" ht="15" thickBot="1"/>
    <row r="149" spans="1:12">
      <c r="A149" s="19"/>
      <c r="B149" s="20"/>
      <c r="C149" s="20"/>
      <c r="D149" s="20" t="s">
        <v>194</v>
      </c>
      <c r="E149" s="20"/>
      <c r="F149" s="20"/>
      <c r="G149" s="20"/>
      <c r="H149" s="20"/>
      <c r="I149" s="20"/>
      <c r="J149" s="20"/>
      <c r="K149" s="20"/>
      <c r="L149" s="21"/>
    </row>
    <row r="150" spans="1:12">
      <c r="A150" s="22"/>
      <c r="B150" t="s">
        <v>190</v>
      </c>
      <c r="D150" t="s">
        <v>195</v>
      </c>
      <c r="L150" s="23"/>
    </row>
    <row r="151" spans="1:12">
      <c r="A151" s="22"/>
      <c r="B151" t="s">
        <v>191</v>
      </c>
      <c r="D151" t="s">
        <v>184</v>
      </c>
      <c r="L151" s="23"/>
    </row>
    <row r="152" spans="1:12">
      <c r="A152" s="22"/>
      <c r="L152" s="23"/>
    </row>
    <row r="153" spans="1:12">
      <c r="A153" s="22"/>
      <c r="B153" t="s">
        <v>192</v>
      </c>
      <c r="D153" t="s">
        <v>196</v>
      </c>
      <c r="L153" s="23"/>
    </row>
    <row r="154" spans="1:12" ht="15" thickBot="1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6"/>
    </row>
    <row r="159" spans="1:12">
      <c r="C159" t="s">
        <v>153</v>
      </c>
      <c r="D159" t="s">
        <v>166</v>
      </c>
      <c r="E159" t="s">
        <v>167</v>
      </c>
      <c r="F159" t="s">
        <v>198</v>
      </c>
    </row>
    <row r="160" spans="1:12">
      <c r="C160" t="s">
        <v>159</v>
      </c>
      <c r="D160">
        <v>5.8</v>
      </c>
      <c r="E160">
        <v>5.8</v>
      </c>
      <c r="F160">
        <f>INDEX($C$88:$E$94,MATCH(C160,$C$88:$C$94,0),MATCH("Height", $C$88:$E$88,0))</f>
        <v>5.8</v>
      </c>
    </row>
    <row r="161" spans="3:6">
      <c r="C161" t="s">
        <v>161</v>
      </c>
      <c r="D161">
        <v>6.1</v>
      </c>
      <c r="E161">
        <v>5.8</v>
      </c>
      <c r="F161">
        <f t="shared" ref="F161:F164" si="2">INDEX($C$88:$E$94,MATCH(C161,$C$88:$C$94,0),MATCH("Height", $C$88:$E$88,0))</f>
        <v>6.1</v>
      </c>
    </row>
    <row r="162" spans="3:6">
      <c r="C162" t="s">
        <v>162</v>
      </c>
      <c r="D162">
        <v>6</v>
      </c>
      <c r="E162">
        <v>5.8</v>
      </c>
      <c r="F162">
        <f t="shared" si="2"/>
        <v>6</v>
      </c>
    </row>
    <row r="163" spans="3:6">
      <c r="C163" t="s">
        <v>156</v>
      </c>
      <c r="D163">
        <v>62</v>
      </c>
      <c r="E163">
        <v>5.8</v>
      </c>
      <c r="F163">
        <f t="shared" si="2"/>
        <v>62</v>
      </c>
    </row>
    <row r="164" spans="3:6">
      <c r="C164" t="s">
        <v>157</v>
      </c>
      <c r="D164">
        <v>5.9</v>
      </c>
      <c r="E164">
        <v>5.8</v>
      </c>
      <c r="F164">
        <f t="shared" si="2"/>
        <v>5.9</v>
      </c>
    </row>
  </sheetData>
  <mergeCells count="1">
    <mergeCell ref="A83:M85"/>
  </mergeCells>
  <conditionalFormatting sqref="A32:B70">
    <cfRule type="duplicateValues" dxfId="6" priority="1"/>
    <cfRule type="duplicateValues" dxfId="5" priority="2"/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052D-3337-4364-A693-C5C35891CFC5}">
  <dimension ref="A1:K59"/>
  <sheetViews>
    <sheetView topLeftCell="B45" workbookViewId="0">
      <selection activeCell="K10" sqref="K10"/>
    </sheetView>
  </sheetViews>
  <sheetFormatPr defaultRowHeight="14.4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109375" customWidth="1"/>
    <col min="8" max="8" width="14" customWidth="1"/>
    <col min="9" max="9" width="14.5546875" customWidth="1"/>
    <col min="10" max="10" width="12.33203125" customWidth="1"/>
    <col min="11" max="11" width="16.21875" customWidth="1"/>
  </cols>
  <sheetData>
    <row r="1" spans="1:11">
      <c r="A1" s="28" t="s">
        <v>13</v>
      </c>
      <c r="B1" s="28" t="s">
        <v>61</v>
      </c>
      <c r="C1" s="28" t="s">
        <v>0</v>
      </c>
      <c r="D1" s="28" t="s">
        <v>1</v>
      </c>
      <c r="E1" s="28" t="s">
        <v>2</v>
      </c>
      <c r="F1" s="28" t="s">
        <v>3</v>
      </c>
      <c r="G1" s="29" t="s">
        <v>4</v>
      </c>
      <c r="H1" s="28" t="s">
        <v>84</v>
      </c>
      <c r="I1" s="28" t="s">
        <v>85</v>
      </c>
      <c r="J1" s="28" t="s">
        <v>86</v>
      </c>
      <c r="K1" s="29" t="s">
        <v>87</v>
      </c>
    </row>
    <row r="2" spans="1:11">
      <c r="A2" s="14">
        <v>101</v>
      </c>
      <c r="B2" s="14" t="s">
        <v>22</v>
      </c>
      <c r="C2" s="14" t="s">
        <v>5</v>
      </c>
      <c r="D2" s="14">
        <v>2022</v>
      </c>
      <c r="E2" s="14">
        <v>8.4</v>
      </c>
      <c r="F2" s="14" t="s">
        <v>88</v>
      </c>
      <c r="G2" s="15">
        <v>3</v>
      </c>
      <c r="H2" t="s">
        <v>215</v>
      </c>
      <c r="I2" t="s">
        <v>214</v>
      </c>
      <c r="J2" s="41" t="s">
        <v>216</v>
      </c>
      <c r="K2" s="41" t="s">
        <v>217</v>
      </c>
    </row>
    <row r="3" spans="1:11">
      <c r="A3" s="16">
        <v>102</v>
      </c>
      <c r="B3" s="16" t="s">
        <v>23</v>
      </c>
      <c r="C3" s="16" t="s">
        <v>6</v>
      </c>
      <c r="D3" s="16">
        <v>2022</v>
      </c>
      <c r="E3" s="16">
        <v>7</v>
      </c>
      <c r="F3" s="16" t="s">
        <v>63</v>
      </c>
      <c r="G3" s="17">
        <v>5</v>
      </c>
      <c r="H3" t="s">
        <v>215</v>
      </c>
      <c r="I3" t="s">
        <v>214</v>
      </c>
      <c r="J3" s="41" t="s">
        <v>216</v>
      </c>
      <c r="K3" s="41" t="s">
        <v>217</v>
      </c>
    </row>
    <row r="4" spans="1:11">
      <c r="A4" s="14">
        <v>103</v>
      </c>
      <c r="B4" s="14" t="s">
        <v>24</v>
      </c>
      <c r="C4" s="14" t="s">
        <v>6</v>
      </c>
      <c r="D4" s="14">
        <v>2013</v>
      </c>
      <c r="E4" s="14">
        <v>6.8</v>
      </c>
      <c r="F4" s="14" t="s">
        <v>63</v>
      </c>
      <c r="G4" s="15">
        <v>5</v>
      </c>
      <c r="H4" t="s">
        <v>215</v>
      </c>
      <c r="I4" t="s">
        <v>214</v>
      </c>
      <c r="J4" s="41" t="s">
        <v>216</v>
      </c>
      <c r="K4" s="41" t="s">
        <v>217</v>
      </c>
    </row>
    <row r="5" spans="1:11">
      <c r="A5" s="16">
        <v>104</v>
      </c>
      <c r="B5" s="16" t="s">
        <v>25</v>
      </c>
      <c r="C5" s="16" t="s">
        <v>6</v>
      </c>
      <c r="D5" s="16">
        <v>2017</v>
      </c>
      <c r="E5" s="16">
        <v>7.9</v>
      </c>
      <c r="F5" s="16" t="s">
        <v>63</v>
      </c>
      <c r="G5" s="17">
        <v>5</v>
      </c>
      <c r="H5" t="s">
        <v>215</v>
      </c>
      <c r="I5" t="s">
        <v>214</v>
      </c>
      <c r="J5" s="41" t="s">
        <v>216</v>
      </c>
      <c r="K5" s="41" t="s">
        <v>217</v>
      </c>
    </row>
    <row r="6" spans="1:11">
      <c r="A6" s="14">
        <v>105</v>
      </c>
      <c r="B6" s="14" t="s">
        <v>26</v>
      </c>
      <c r="C6" s="14" t="s">
        <v>6</v>
      </c>
      <c r="D6" s="14">
        <v>2022</v>
      </c>
      <c r="E6" s="14">
        <v>6.8</v>
      </c>
      <c r="F6" s="14" t="s">
        <v>63</v>
      </c>
      <c r="G6" s="15">
        <v>5</v>
      </c>
      <c r="H6" t="s">
        <v>215</v>
      </c>
      <c r="I6" t="s">
        <v>214</v>
      </c>
      <c r="J6" s="41" t="s">
        <v>216</v>
      </c>
      <c r="K6" s="41" t="s">
        <v>217</v>
      </c>
    </row>
    <row r="7" spans="1:11">
      <c r="A7" s="16">
        <v>106</v>
      </c>
      <c r="B7" s="16" t="s">
        <v>27</v>
      </c>
      <c r="C7" s="16" t="s">
        <v>5</v>
      </c>
      <c r="D7" s="16">
        <v>1975</v>
      </c>
      <c r="E7" s="16">
        <v>8.1</v>
      </c>
      <c r="F7" s="16" t="s">
        <v>64</v>
      </c>
      <c r="G7" s="17">
        <v>1</v>
      </c>
      <c r="H7" t="s">
        <v>215</v>
      </c>
      <c r="I7" t="s">
        <v>214</v>
      </c>
      <c r="J7" s="41" t="s">
        <v>216</v>
      </c>
      <c r="K7" s="41" t="s">
        <v>217</v>
      </c>
    </row>
    <row r="8" spans="1:11">
      <c r="A8" s="14">
        <v>107</v>
      </c>
      <c r="B8" s="14" t="s">
        <v>28</v>
      </c>
      <c r="C8" s="14" t="s">
        <v>5</v>
      </c>
      <c r="D8" s="14">
        <v>1995</v>
      </c>
      <c r="E8" s="14">
        <v>8</v>
      </c>
      <c r="F8" s="14" t="s">
        <v>65</v>
      </c>
      <c r="G8" s="15">
        <v>1</v>
      </c>
      <c r="H8" t="s">
        <v>215</v>
      </c>
      <c r="I8" t="s">
        <v>214</v>
      </c>
      <c r="J8" s="41" t="s">
        <v>216</v>
      </c>
      <c r="K8" s="41" t="s">
        <v>217</v>
      </c>
    </row>
    <row r="9" spans="1:11">
      <c r="A9" s="16">
        <v>108</v>
      </c>
      <c r="B9" s="16" t="s">
        <v>29</v>
      </c>
      <c r="C9" s="16" t="s">
        <v>5</v>
      </c>
      <c r="D9" s="16">
        <v>2009</v>
      </c>
      <c r="E9" s="16">
        <v>8.4</v>
      </c>
      <c r="F9" s="16" t="s">
        <v>76</v>
      </c>
      <c r="G9" s="17">
        <v>1</v>
      </c>
      <c r="H9" t="s">
        <v>215</v>
      </c>
      <c r="I9" t="s">
        <v>214</v>
      </c>
      <c r="J9" s="41" t="s">
        <v>216</v>
      </c>
      <c r="K9" s="41" t="s">
        <v>217</v>
      </c>
    </row>
    <row r="10" spans="1:11">
      <c r="A10" s="14">
        <v>109</v>
      </c>
      <c r="B10" s="14" t="s">
        <v>30</v>
      </c>
      <c r="C10" s="14" t="s">
        <v>5</v>
      </c>
      <c r="D10" s="14">
        <v>2001</v>
      </c>
      <c r="E10" s="14">
        <v>7.4</v>
      </c>
      <c r="F10" s="14" t="s">
        <v>66</v>
      </c>
      <c r="G10" s="15">
        <v>1</v>
      </c>
      <c r="H10" t="s">
        <v>215</v>
      </c>
      <c r="I10" t="s">
        <v>214</v>
      </c>
      <c r="J10" s="41" t="s">
        <v>216</v>
      </c>
      <c r="K10" s="41" t="s">
        <v>217</v>
      </c>
    </row>
    <row r="11" spans="1:11">
      <c r="A11" s="16">
        <v>110</v>
      </c>
      <c r="B11" s="16" t="s">
        <v>31</v>
      </c>
      <c r="C11" s="16" t="s">
        <v>5</v>
      </c>
      <c r="D11" s="16">
        <v>2015</v>
      </c>
      <c r="E11" s="16">
        <v>7.2</v>
      </c>
      <c r="F11" s="16" t="s">
        <v>82</v>
      </c>
      <c r="G11" s="17">
        <v>1</v>
      </c>
      <c r="H11" t="s">
        <v>215</v>
      </c>
      <c r="I11" t="s">
        <v>214</v>
      </c>
      <c r="J11" s="41" t="s">
        <v>216</v>
      </c>
      <c r="K11" s="41" t="s">
        <v>217</v>
      </c>
    </row>
    <row r="12" spans="1:11">
      <c r="A12" s="14">
        <v>111</v>
      </c>
      <c r="B12" s="14" t="s">
        <v>32</v>
      </c>
      <c r="C12" s="14" t="s">
        <v>6</v>
      </c>
      <c r="D12" s="14">
        <v>1994</v>
      </c>
      <c r="E12" s="14">
        <v>9.3000000000000007</v>
      </c>
      <c r="F12" s="14" t="s">
        <v>67</v>
      </c>
      <c r="G12" s="15">
        <v>5</v>
      </c>
      <c r="H12" t="s">
        <v>215</v>
      </c>
      <c r="I12" t="s">
        <v>214</v>
      </c>
      <c r="J12" s="41" t="s">
        <v>216</v>
      </c>
      <c r="K12" s="41" t="s">
        <v>217</v>
      </c>
    </row>
    <row r="13" spans="1:11">
      <c r="A13" s="16">
        <v>112</v>
      </c>
      <c r="B13" s="16" t="s">
        <v>33</v>
      </c>
      <c r="C13" s="16" t="s">
        <v>6</v>
      </c>
      <c r="D13" s="16">
        <v>2010</v>
      </c>
      <c r="E13" s="16">
        <v>8.8000000000000007</v>
      </c>
      <c r="F13" s="16" t="s">
        <v>68</v>
      </c>
      <c r="G13" s="17">
        <v>5</v>
      </c>
      <c r="H13" t="s">
        <v>215</v>
      </c>
      <c r="I13" t="s">
        <v>214</v>
      </c>
      <c r="J13" s="41" t="s">
        <v>216</v>
      </c>
      <c r="K13" s="41" t="s">
        <v>217</v>
      </c>
    </row>
    <row r="14" spans="1:11">
      <c r="A14" s="14">
        <v>113</v>
      </c>
      <c r="B14" s="14" t="s">
        <v>34</v>
      </c>
      <c r="C14" s="14" t="s">
        <v>6</v>
      </c>
      <c r="D14" s="14">
        <v>2014</v>
      </c>
      <c r="E14" s="14">
        <v>8.6</v>
      </c>
      <c r="F14" s="14" t="s">
        <v>68</v>
      </c>
      <c r="G14" s="15">
        <v>5</v>
      </c>
      <c r="H14" t="s">
        <v>215</v>
      </c>
      <c r="I14" t="s">
        <v>214</v>
      </c>
      <c r="J14" s="41" t="s">
        <v>216</v>
      </c>
      <c r="K14" s="41" t="s">
        <v>217</v>
      </c>
    </row>
    <row r="15" spans="1:11">
      <c r="A15" s="16">
        <v>115</v>
      </c>
      <c r="B15" s="16" t="s">
        <v>35</v>
      </c>
      <c r="C15" s="16" t="s">
        <v>6</v>
      </c>
      <c r="D15" s="16">
        <v>2006</v>
      </c>
      <c r="E15" s="16">
        <v>8</v>
      </c>
      <c r="F15" s="16" t="s">
        <v>69</v>
      </c>
      <c r="G15" s="17">
        <v>5</v>
      </c>
      <c r="H15" t="s">
        <v>215</v>
      </c>
      <c r="I15" t="s">
        <v>214</v>
      </c>
      <c r="J15" s="41" t="s">
        <v>216</v>
      </c>
      <c r="K15" s="41" t="s">
        <v>217</v>
      </c>
    </row>
    <row r="16" spans="1:11">
      <c r="A16" s="14">
        <v>116</v>
      </c>
      <c r="B16" s="14" t="s">
        <v>36</v>
      </c>
      <c r="C16" s="14" t="s">
        <v>6</v>
      </c>
      <c r="D16" s="14">
        <v>2000</v>
      </c>
      <c r="E16" s="14">
        <v>8.5</v>
      </c>
      <c r="F16" s="14" t="s">
        <v>74</v>
      </c>
      <c r="G16" s="15">
        <v>5</v>
      </c>
      <c r="H16" t="s">
        <v>215</v>
      </c>
      <c r="I16" t="s">
        <v>214</v>
      </c>
      <c r="J16" s="41" t="s">
        <v>216</v>
      </c>
      <c r="K16" s="41" t="s">
        <v>217</v>
      </c>
    </row>
    <row r="17" spans="1:11">
      <c r="A17" s="16">
        <v>117</v>
      </c>
      <c r="B17" s="16" t="s">
        <v>37</v>
      </c>
      <c r="C17" s="16" t="s">
        <v>6</v>
      </c>
      <c r="D17" s="16">
        <v>1997</v>
      </c>
      <c r="E17" s="16">
        <v>7.9</v>
      </c>
      <c r="F17" s="16" t="s">
        <v>70</v>
      </c>
      <c r="G17" s="17">
        <v>5</v>
      </c>
      <c r="H17" t="s">
        <v>215</v>
      </c>
      <c r="I17" t="s">
        <v>214</v>
      </c>
      <c r="J17" s="41" t="s">
        <v>216</v>
      </c>
      <c r="K17" s="41" t="s">
        <v>217</v>
      </c>
    </row>
    <row r="18" spans="1:11">
      <c r="A18" s="14">
        <v>118</v>
      </c>
      <c r="B18" s="14" t="s">
        <v>38</v>
      </c>
      <c r="C18" s="14" t="s">
        <v>6</v>
      </c>
      <c r="D18" s="14">
        <v>1946</v>
      </c>
      <c r="E18" s="14">
        <v>8.6</v>
      </c>
      <c r="F18" s="14" t="s">
        <v>71</v>
      </c>
      <c r="G18" s="15">
        <v>5</v>
      </c>
      <c r="H18" t="s">
        <v>215</v>
      </c>
      <c r="I18" t="s">
        <v>214</v>
      </c>
      <c r="J18" s="41" t="s">
        <v>216</v>
      </c>
      <c r="K18" s="41" t="s">
        <v>217</v>
      </c>
    </row>
    <row r="19" spans="1:11">
      <c r="A19" s="16">
        <v>119</v>
      </c>
      <c r="B19" s="16" t="s">
        <v>39</v>
      </c>
      <c r="C19" s="16" t="s">
        <v>6</v>
      </c>
      <c r="D19" s="16">
        <v>2009</v>
      </c>
      <c r="E19" s="16">
        <v>7.8</v>
      </c>
      <c r="F19" s="16" t="s">
        <v>72</v>
      </c>
      <c r="G19" s="17">
        <v>5</v>
      </c>
      <c r="H19" t="s">
        <v>215</v>
      </c>
      <c r="I19" t="s">
        <v>214</v>
      </c>
      <c r="J19" s="41" t="s">
        <v>216</v>
      </c>
      <c r="K19" s="41" t="s">
        <v>217</v>
      </c>
    </row>
    <row r="20" spans="1:11">
      <c r="A20" s="14">
        <v>120</v>
      </c>
      <c r="B20" s="14" t="s">
        <v>40</v>
      </c>
      <c r="C20" s="14" t="s">
        <v>6</v>
      </c>
      <c r="D20" s="14">
        <v>1972</v>
      </c>
      <c r="E20" s="14">
        <v>9.1999999999999993</v>
      </c>
      <c r="F20" s="14" t="s">
        <v>70</v>
      </c>
      <c r="G20" s="15">
        <v>5</v>
      </c>
      <c r="H20" t="s">
        <v>215</v>
      </c>
      <c r="I20" t="s">
        <v>214</v>
      </c>
      <c r="J20" s="41" t="s">
        <v>216</v>
      </c>
      <c r="K20" s="41" t="s">
        <v>217</v>
      </c>
    </row>
    <row r="21" spans="1:11">
      <c r="A21" s="16">
        <v>121</v>
      </c>
      <c r="B21" s="16" t="s">
        <v>41</v>
      </c>
      <c r="C21" s="16" t="s">
        <v>6</v>
      </c>
      <c r="D21" s="16">
        <v>2008</v>
      </c>
      <c r="E21" s="16">
        <v>9</v>
      </c>
      <c r="F21" s="16" t="s">
        <v>73</v>
      </c>
      <c r="G21" s="17">
        <v>5</v>
      </c>
      <c r="H21" t="s">
        <v>215</v>
      </c>
      <c r="I21" t="s">
        <v>214</v>
      </c>
      <c r="J21" s="41" t="s">
        <v>216</v>
      </c>
      <c r="K21" s="41" t="s">
        <v>217</v>
      </c>
    </row>
    <row r="22" spans="1:11">
      <c r="A22" s="14">
        <v>122</v>
      </c>
      <c r="B22" s="14" t="s">
        <v>42</v>
      </c>
      <c r="C22" s="14" t="s">
        <v>6</v>
      </c>
      <c r="D22" s="14">
        <v>1993</v>
      </c>
      <c r="E22" s="14">
        <v>9</v>
      </c>
      <c r="F22" s="14" t="s">
        <v>74</v>
      </c>
      <c r="G22" s="15">
        <v>5</v>
      </c>
      <c r="H22" t="s">
        <v>215</v>
      </c>
      <c r="I22" t="s">
        <v>214</v>
      </c>
      <c r="J22" s="41" t="s">
        <v>216</v>
      </c>
      <c r="K22" s="41" t="s">
        <v>217</v>
      </c>
    </row>
    <row r="23" spans="1:11">
      <c r="A23" s="16">
        <v>123</v>
      </c>
      <c r="B23" s="16" t="s">
        <v>43</v>
      </c>
      <c r="C23" s="16" t="s">
        <v>6</v>
      </c>
      <c r="D23" s="16">
        <v>1993</v>
      </c>
      <c r="E23" s="16">
        <v>8.1999999999999993</v>
      </c>
      <c r="F23" s="16" t="s">
        <v>74</v>
      </c>
      <c r="G23" s="17">
        <v>5</v>
      </c>
      <c r="H23" t="s">
        <v>215</v>
      </c>
      <c r="I23" t="s">
        <v>214</v>
      </c>
      <c r="J23" s="41" t="s">
        <v>216</v>
      </c>
      <c r="K23" s="41" t="s">
        <v>217</v>
      </c>
    </row>
    <row r="24" spans="1:11">
      <c r="A24" s="14">
        <v>124</v>
      </c>
      <c r="B24" s="14" t="s">
        <v>44</v>
      </c>
      <c r="C24" s="14" t="s">
        <v>6</v>
      </c>
      <c r="D24" s="14">
        <v>2019</v>
      </c>
      <c r="E24" s="14">
        <v>8.5</v>
      </c>
      <c r="F24" s="14" t="s">
        <v>82</v>
      </c>
      <c r="G24" s="15">
        <v>5</v>
      </c>
      <c r="H24" t="s">
        <v>215</v>
      </c>
      <c r="I24" t="s">
        <v>214</v>
      </c>
      <c r="J24" s="41" t="s">
        <v>216</v>
      </c>
      <c r="K24" s="41" t="s">
        <v>217</v>
      </c>
    </row>
    <row r="25" spans="1:11">
      <c r="A25" s="16">
        <v>125</v>
      </c>
      <c r="B25" s="16" t="s">
        <v>45</v>
      </c>
      <c r="C25" s="16" t="s">
        <v>6</v>
      </c>
      <c r="D25" s="16">
        <v>2019</v>
      </c>
      <c r="E25" s="16">
        <v>8.4</v>
      </c>
      <c r="F25" s="16" t="s">
        <v>63</v>
      </c>
      <c r="G25" s="17">
        <v>5</v>
      </c>
      <c r="H25" t="s">
        <v>215</v>
      </c>
      <c r="I25" t="s">
        <v>214</v>
      </c>
      <c r="J25" s="41" t="s">
        <v>216</v>
      </c>
      <c r="K25" s="41" t="s">
        <v>217</v>
      </c>
    </row>
    <row r="26" spans="1:11">
      <c r="A26" s="14">
        <v>126</v>
      </c>
      <c r="B26" s="14" t="s">
        <v>46</v>
      </c>
      <c r="C26" s="14" t="s">
        <v>6</v>
      </c>
      <c r="D26" s="14">
        <v>2018</v>
      </c>
      <c r="E26" s="14">
        <v>8.4</v>
      </c>
      <c r="F26" s="14" t="s">
        <v>63</v>
      </c>
      <c r="G26" s="15">
        <v>5</v>
      </c>
      <c r="H26" t="s">
        <v>215</v>
      </c>
      <c r="I26" t="s">
        <v>214</v>
      </c>
      <c r="J26" s="41" t="s">
        <v>216</v>
      </c>
      <c r="K26" s="41" t="s">
        <v>217</v>
      </c>
    </row>
    <row r="27" spans="1:11">
      <c r="A27" s="16">
        <v>127</v>
      </c>
      <c r="B27" s="16" t="s">
        <v>47</v>
      </c>
      <c r="C27" s="16" t="s">
        <v>5</v>
      </c>
      <c r="D27" s="16">
        <v>1955</v>
      </c>
      <c r="E27" s="16">
        <v>8.3000000000000007</v>
      </c>
      <c r="F27" s="16" t="s">
        <v>83</v>
      </c>
      <c r="G27" s="17">
        <v>7</v>
      </c>
      <c r="H27" t="s">
        <v>215</v>
      </c>
      <c r="I27" t="s">
        <v>214</v>
      </c>
      <c r="J27" s="41" t="s">
        <v>216</v>
      </c>
      <c r="K27" s="41" t="s">
        <v>217</v>
      </c>
    </row>
    <row r="28" spans="1:11">
      <c r="A28" s="14">
        <v>128</v>
      </c>
      <c r="B28" s="14" t="s">
        <v>48</v>
      </c>
      <c r="C28" s="14" t="s">
        <v>5</v>
      </c>
      <c r="D28" s="14">
        <v>2007</v>
      </c>
      <c r="E28" s="14">
        <v>8.3000000000000007</v>
      </c>
      <c r="F28" s="14" t="s">
        <v>82</v>
      </c>
      <c r="G28" s="15">
        <v>1</v>
      </c>
      <c r="H28" t="s">
        <v>215</v>
      </c>
      <c r="I28" t="s">
        <v>214</v>
      </c>
      <c r="J28" s="41" t="s">
        <v>216</v>
      </c>
      <c r="K28" s="41" t="s">
        <v>217</v>
      </c>
    </row>
    <row r="29" spans="1:11">
      <c r="A29" s="16">
        <v>129</v>
      </c>
      <c r="B29" s="16" t="s">
        <v>49</v>
      </c>
      <c r="C29" s="16" t="s">
        <v>5</v>
      </c>
      <c r="D29" s="16">
        <v>2003</v>
      </c>
      <c r="E29" s="16">
        <v>8.1</v>
      </c>
      <c r="F29" s="16" t="s">
        <v>75</v>
      </c>
      <c r="G29" s="17">
        <v>1</v>
      </c>
      <c r="H29" t="s">
        <v>215</v>
      </c>
      <c r="I29" t="s">
        <v>214</v>
      </c>
      <c r="J29" s="41" t="s">
        <v>216</v>
      </c>
      <c r="K29" s="41" t="s">
        <v>217</v>
      </c>
    </row>
    <row r="30" spans="1:11">
      <c r="A30" s="14">
        <v>130</v>
      </c>
      <c r="B30" s="14" t="s">
        <v>50</v>
      </c>
      <c r="C30" s="14" t="s">
        <v>5</v>
      </c>
      <c r="D30" s="14">
        <v>2014</v>
      </c>
      <c r="E30" s="14">
        <v>8.1</v>
      </c>
      <c r="F30" s="14" t="s">
        <v>76</v>
      </c>
      <c r="G30" s="15">
        <v>1</v>
      </c>
      <c r="H30" t="s">
        <v>215</v>
      </c>
      <c r="I30" t="s">
        <v>214</v>
      </c>
      <c r="J30" s="41" t="s">
        <v>216</v>
      </c>
      <c r="K30" s="41" t="s">
        <v>217</v>
      </c>
    </row>
    <row r="31" spans="1:11">
      <c r="A31" s="16">
        <v>131</v>
      </c>
      <c r="B31" s="16" t="s">
        <v>51</v>
      </c>
      <c r="C31" s="16" t="s">
        <v>5</v>
      </c>
      <c r="D31" s="16">
        <v>2018</v>
      </c>
      <c r="E31" s="16" t="s">
        <v>7</v>
      </c>
      <c r="F31" s="16" t="s">
        <v>76</v>
      </c>
      <c r="G31" s="17">
        <v>1</v>
      </c>
      <c r="H31" t="s">
        <v>215</v>
      </c>
      <c r="I31" t="s">
        <v>214</v>
      </c>
      <c r="J31" s="41" t="s">
        <v>216</v>
      </c>
      <c r="K31" s="41" t="s">
        <v>217</v>
      </c>
    </row>
    <row r="32" spans="1:11">
      <c r="A32" s="14">
        <v>132</v>
      </c>
      <c r="B32" s="14" t="s">
        <v>52</v>
      </c>
      <c r="C32" s="14" t="s">
        <v>5</v>
      </c>
      <c r="D32" s="14">
        <v>2021</v>
      </c>
      <c r="E32" s="14">
        <v>7.6</v>
      </c>
      <c r="F32" s="14" t="s">
        <v>77</v>
      </c>
      <c r="G32" s="15">
        <v>2</v>
      </c>
      <c r="H32" t="s">
        <v>215</v>
      </c>
      <c r="I32" t="s">
        <v>214</v>
      </c>
      <c r="J32" s="41" t="s">
        <v>216</v>
      </c>
      <c r="K32" s="41" t="s">
        <v>217</v>
      </c>
    </row>
    <row r="33" spans="1:11">
      <c r="A33" s="16">
        <v>133</v>
      </c>
      <c r="B33" s="16" t="s">
        <v>53</v>
      </c>
      <c r="C33" s="16" t="s">
        <v>5</v>
      </c>
      <c r="D33" s="16">
        <v>2022</v>
      </c>
      <c r="E33" s="16">
        <v>8</v>
      </c>
      <c r="F33" s="16" t="s">
        <v>78</v>
      </c>
      <c r="G33" s="17">
        <v>2</v>
      </c>
      <c r="H33" t="s">
        <v>215</v>
      </c>
      <c r="I33" t="s">
        <v>214</v>
      </c>
      <c r="J33" s="41" t="s">
        <v>216</v>
      </c>
      <c r="K33" s="41" t="s">
        <v>217</v>
      </c>
    </row>
    <row r="34" spans="1:11">
      <c r="A34" s="14">
        <v>134</v>
      </c>
      <c r="B34" s="14" t="s">
        <v>54</v>
      </c>
      <c r="C34" s="14" t="s">
        <v>5</v>
      </c>
      <c r="D34" s="14">
        <v>2015</v>
      </c>
      <c r="E34" s="14">
        <v>8</v>
      </c>
      <c r="F34" s="14" t="s">
        <v>79</v>
      </c>
      <c r="G34" s="15">
        <v>2</v>
      </c>
      <c r="H34" t="s">
        <v>215</v>
      </c>
      <c r="I34" t="s">
        <v>214</v>
      </c>
      <c r="J34" s="41" t="s">
        <v>216</v>
      </c>
      <c r="K34" s="41" t="s">
        <v>217</v>
      </c>
    </row>
    <row r="35" spans="1:11">
      <c r="A35" s="16">
        <v>135</v>
      </c>
      <c r="B35" s="16" t="s">
        <v>55</v>
      </c>
      <c r="C35" s="16" t="s">
        <v>5</v>
      </c>
      <c r="D35" s="16">
        <v>2022</v>
      </c>
      <c r="E35" s="16">
        <v>8.3000000000000007</v>
      </c>
      <c r="F35" s="16" t="s">
        <v>80</v>
      </c>
      <c r="G35" s="17">
        <v>1</v>
      </c>
      <c r="H35" t="s">
        <v>215</v>
      </c>
      <c r="I35" t="s">
        <v>214</v>
      </c>
      <c r="J35" s="41" t="s">
        <v>216</v>
      </c>
      <c r="K35" s="41" t="s">
        <v>217</v>
      </c>
    </row>
    <row r="36" spans="1:11">
      <c r="A36" s="14">
        <v>136</v>
      </c>
      <c r="B36" s="14" t="s">
        <v>56</v>
      </c>
      <c r="C36" s="14" t="s">
        <v>5</v>
      </c>
      <c r="D36" s="14">
        <v>2015</v>
      </c>
      <c r="E36" s="14">
        <v>8.1</v>
      </c>
      <c r="F36" s="14" t="s">
        <v>81</v>
      </c>
      <c r="G36" s="15">
        <v>1</v>
      </c>
      <c r="H36" t="s">
        <v>215</v>
      </c>
      <c r="I36" t="s">
        <v>214</v>
      </c>
      <c r="J36" s="41" t="s">
        <v>216</v>
      </c>
      <c r="K36" s="41" t="s">
        <v>217</v>
      </c>
    </row>
    <row r="37" spans="1:11">
      <c r="A37" s="16">
        <v>137</v>
      </c>
      <c r="B37" s="16" t="s">
        <v>57</v>
      </c>
      <c r="C37" s="16" t="s">
        <v>6</v>
      </c>
      <c r="D37" s="16">
        <v>2011</v>
      </c>
      <c r="E37" s="16">
        <v>6.9</v>
      </c>
      <c r="F37" s="16" t="s">
        <v>63</v>
      </c>
      <c r="G37" s="17">
        <v>5</v>
      </c>
      <c r="H37" t="s">
        <v>215</v>
      </c>
      <c r="I37" t="s">
        <v>214</v>
      </c>
      <c r="J37" s="41" t="s">
        <v>216</v>
      </c>
      <c r="K37" s="41" t="s">
        <v>217</v>
      </c>
    </row>
    <row r="38" spans="1:11">
      <c r="A38" s="14">
        <v>138</v>
      </c>
      <c r="B38" s="14" t="s">
        <v>58</v>
      </c>
      <c r="C38" s="14" t="s">
        <v>6</v>
      </c>
      <c r="D38" s="14">
        <v>2014</v>
      </c>
      <c r="E38" s="14">
        <v>7.8</v>
      </c>
      <c r="F38" s="14" t="s">
        <v>63</v>
      </c>
      <c r="G38" s="15">
        <v>5</v>
      </c>
      <c r="H38" t="s">
        <v>215</v>
      </c>
      <c r="I38" t="s">
        <v>214</v>
      </c>
      <c r="J38" s="41" t="s">
        <v>216</v>
      </c>
      <c r="K38" s="41" t="s">
        <v>217</v>
      </c>
    </row>
    <row r="39" spans="1:11">
      <c r="A39" s="16">
        <v>139</v>
      </c>
      <c r="B39" s="16" t="s">
        <v>59</v>
      </c>
      <c r="C39" s="16" t="s">
        <v>5</v>
      </c>
      <c r="D39" s="16">
        <v>2018</v>
      </c>
      <c r="E39" s="16">
        <v>1.9</v>
      </c>
      <c r="F39" s="16" t="s">
        <v>81</v>
      </c>
      <c r="G39" s="17">
        <v>1</v>
      </c>
      <c r="H39" t="s">
        <v>215</v>
      </c>
      <c r="I39" t="s">
        <v>214</v>
      </c>
      <c r="J39" s="41" t="s">
        <v>216</v>
      </c>
      <c r="K39" s="41" t="s">
        <v>217</v>
      </c>
    </row>
    <row r="40" spans="1:11">
      <c r="A40" s="14">
        <v>140</v>
      </c>
      <c r="B40" s="14" t="s">
        <v>60</v>
      </c>
      <c r="C40" s="14" t="s">
        <v>5</v>
      </c>
      <c r="D40" s="14">
        <v>2021</v>
      </c>
      <c r="E40" s="14">
        <v>8.4</v>
      </c>
      <c r="F40" s="14" t="s">
        <v>66</v>
      </c>
      <c r="G40" s="15">
        <v>1</v>
      </c>
      <c r="H40" t="s">
        <v>215</v>
      </c>
      <c r="I40" t="s">
        <v>214</v>
      </c>
      <c r="J40" s="41" t="s">
        <v>216</v>
      </c>
      <c r="K40" s="41" t="s">
        <v>217</v>
      </c>
    </row>
    <row r="44" spans="1:11">
      <c r="B44" s="30"/>
      <c r="C44" s="31" t="s">
        <v>199</v>
      </c>
      <c r="D44" s="30"/>
      <c r="E44" s="30"/>
      <c r="F44" s="30"/>
      <c r="G44" s="30"/>
    </row>
    <row r="45" spans="1:11">
      <c r="B45" s="30"/>
      <c r="C45" s="30" t="s">
        <v>200</v>
      </c>
      <c r="D45" s="30"/>
      <c r="E45" s="30"/>
      <c r="F45" s="30"/>
      <c r="G45" s="30"/>
    </row>
    <row r="46" spans="1:11">
      <c r="B46" s="30"/>
      <c r="C46" s="30" t="s">
        <v>201</v>
      </c>
      <c r="D46" s="30"/>
      <c r="E46" s="30"/>
      <c r="F46" s="30"/>
      <c r="G46" s="30"/>
    </row>
    <row r="47" spans="1:11" ht="15" thickBot="1">
      <c r="B47" s="30"/>
      <c r="C47" s="30"/>
      <c r="D47" s="30"/>
      <c r="E47" s="30"/>
      <c r="F47" s="30"/>
      <c r="G47" s="30"/>
    </row>
    <row r="48" spans="1:11">
      <c r="B48" s="30"/>
      <c r="C48" s="32" t="s">
        <v>202</v>
      </c>
      <c r="D48" s="33"/>
      <c r="E48" s="33"/>
      <c r="F48" s="33"/>
      <c r="G48" s="34"/>
    </row>
    <row r="49" spans="2:7">
      <c r="B49" s="30"/>
      <c r="C49" s="35"/>
      <c r="D49" s="30"/>
      <c r="E49" s="30"/>
      <c r="F49" s="30"/>
      <c r="G49" s="36"/>
    </row>
    <row r="50" spans="2:7">
      <c r="B50" s="30"/>
      <c r="C50" s="37" t="s">
        <v>203</v>
      </c>
      <c r="D50" s="30" t="s">
        <v>204</v>
      </c>
      <c r="E50" s="30"/>
      <c r="F50" s="30"/>
      <c r="G50" s="36" t="s">
        <v>205</v>
      </c>
    </row>
    <row r="51" spans="2:7">
      <c r="B51" s="30"/>
      <c r="C51" s="35"/>
      <c r="D51" s="30"/>
      <c r="E51" s="30"/>
      <c r="F51" s="30"/>
      <c r="G51" s="36"/>
    </row>
    <row r="52" spans="2:7">
      <c r="B52" s="30"/>
      <c r="C52" s="37" t="s">
        <v>206</v>
      </c>
      <c r="D52" s="30" t="s">
        <v>207</v>
      </c>
      <c r="E52" s="30"/>
      <c r="F52" s="30"/>
      <c r="G52" s="36"/>
    </row>
    <row r="53" spans="2:7">
      <c r="B53" s="30"/>
      <c r="C53" s="35"/>
      <c r="D53" s="30"/>
      <c r="E53" s="30"/>
      <c r="F53" s="30"/>
      <c r="G53" s="36"/>
    </row>
    <row r="54" spans="2:7">
      <c r="B54" s="30"/>
      <c r="C54" s="37" t="s">
        <v>208</v>
      </c>
      <c r="D54" s="30" t="s">
        <v>209</v>
      </c>
      <c r="E54" s="30"/>
      <c r="F54" s="30"/>
      <c r="G54" s="36"/>
    </row>
    <row r="55" spans="2:7">
      <c r="B55" s="30"/>
      <c r="C55" s="35"/>
      <c r="D55" s="30"/>
      <c r="E55" s="30"/>
      <c r="F55" s="30"/>
      <c r="G55" s="36"/>
    </row>
    <row r="56" spans="2:7">
      <c r="B56" s="30"/>
      <c r="C56" s="37" t="s">
        <v>210</v>
      </c>
      <c r="D56" s="30" t="s">
        <v>211</v>
      </c>
      <c r="E56" s="30"/>
      <c r="F56" s="30"/>
      <c r="G56" s="36"/>
    </row>
    <row r="57" spans="2:7">
      <c r="B57" s="30"/>
      <c r="C57" s="35"/>
      <c r="D57" s="30"/>
      <c r="E57" s="30"/>
      <c r="F57" s="30"/>
      <c r="G57" s="36"/>
    </row>
    <row r="58" spans="2:7">
      <c r="B58" s="30"/>
      <c r="C58" s="37" t="s">
        <v>212</v>
      </c>
      <c r="D58" s="30" t="s">
        <v>213</v>
      </c>
      <c r="E58" s="30"/>
      <c r="F58" s="30"/>
      <c r="G58" s="36"/>
    </row>
    <row r="59" spans="2:7" ht="15" thickBot="1">
      <c r="B59" s="30"/>
      <c r="C59" s="38"/>
      <c r="D59" s="39"/>
      <c r="E59" s="39"/>
      <c r="F59" s="39"/>
      <c r="G59" s="4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B6BF-9C7B-4CC4-A41D-1B7F232E0735}">
  <dimension ref="A1:M173"/>
  <sheetViews>
    <sheetView workbookViewId="0">
      <selection activeCell="I5" sqref="I5"/>
    </sheetView>
  </sheetViews>
  <sheetFormatPr defaultRowHeight="14.4"/>
  <cols>
    <col min="1" max="1" width="13.6640625" bestFit="1" customWidth="1"/>
    <col min="2" max="2" width="15.77734375" bestFit="1" customWidth="1"/>
    <col min="3" max="3" width="13.6640625" bestFit="1" customWidth="1"/>
    <col min="4" max="4" width="12.44140625" bestFit="1" customWidth="1"/>
    <col min="6" max="6" width="12.5546875" customWidth="1"/>
    <col min="7" max="7" width="25.21875" customWidth="1"/>
    <col min="8" max="8" width="13.88671875" bestFit="1" customWidth="1"/>
    <col min="9" max="10" width="10.77734375" bestFit="1" customWidth="1"/>
    <col min="11" max="11" width="59.109375" customWidth="1"/>
    <col min="13" max="13" width="23" customWidth="1"/>
  </cols>
  <sheetData>
    <row r="1" spans="1:12">
      <c r="A1" s="50" t="s">
        <v>260</v>
      </c>
    </row>
    <row r="2" spans="1:12">
      <c r="F2" t="s">
        <v>273</v>
      </c>
      <c r="G2" s="49" t="s">
        <v>274</v>
      </c>
      <c r="H2" s="30" t="s">
        <v>276</v>
      </c>
    </row>
    <row r="3" spans="1:12">
      <c r="A3" s="42" t="s">
        <v>218</v>
      </c>
      <c r="B3" s="43" t="s">
        <v>219</v>
      </c>
      <c r="C3" s="42" t="s">
        <v>220</v>
      </c>
      <c r="D3" s="44" t="s">
        <v>221</v>
      </c>
      <c r="E3" t="s">
        <v>222</v>
      </c>
      <c r="F3" t="s">
        <v>275</v>
      </c>
      <c r="G3" t="s">
        <v>223</v>
      </c>
      <c r="H3" s="51" t="s">
        <v>277</v>
      </c>
      <c r="I3" t="s">
        <v>278</v>
      </c>
    </row>
    <row r="4" spans="1:12">
      <c r="A4" s="42">
        <v>1125</v>
      </c>
      <c r="B4" s="43">
        <v>44958</v>
      </c>
      <c r="C4" s="42">
        <v>11</v>
      </c>
      <c r="D4" s="42">
        <v>704</v>
      </c>
      <c r="E4">
        <v>6</v>
      </c>
      <c r="F4" t="str">
        <f>VLOOKUP(orders[[#This Row],[customer_id]],customers[#All],2,0)</f>
        <v>anthony</v>
      </c>
      <c r="G4" s="45" t="str">
        <f>INDEX(products[], MATCH(orders[[#This Row],[product_id]],products[product_id],0),MATCH(products[[#Headers],[product_name]],products[#Headers],0))</f>
        <v>Eggs</v>
      </c>
      <c r="H4" s="52">
        <v>65</v>
      </c>
      <c r="I4">
        <f>orders[[#This Row],[qty]]*orders[[#This Row],[price(Rs.)]]</f>
        <v>390</v>
      </c>
    </row>
    <row r="5" spans="1:12">
      <c r="A5" s="42">
        <v>1127</v>
      </c>
      <c r="B5" s="43">
        <v>44958</v>
      </c>
      <c r="C5" s="42">
        <v>19</v>
      </c>
      <c r="D5" s="42">
        <v>392</v>
      </c>
      <c r="E5">
        <v>2</v>
      </c>
      <c r="F5" t="str">
        <f>VLOOKUP(orders[[#This Row],[customer_id]],customers[#All],2,0)</f>
        <v>ahmed</v>
      </c>
      <c r="G5" s="45" t="str">
        <f>INDEX(products[], MATCH(orders[[#This Row],[product_id]],products[product_id],0),MATCH(products[[#Headers],[product_name]],products[#Headers],0))</f>
        <v>Yogurt</v>
      </c>
      <c r="H5" s="53">
        <v>30</v>
      </c>
      <c r="I5">
        <f>orders[[#This Row],[qty]]*orders[[#This Row],[price(Rs.)]]</f>
        <v>60</v>
      </c>
    </row>
    <row r="6" spans="1:12">
      <c r="A6" s="42">
        <v>1152</v>
      </c>
      <c r="B6" s="43">
        <v>44958</v>
      </c>
      <c r="C6" s="42">
        <v>14</v>
      </c>
      <c r="D6" s="42">
        <v>646</v>
      </c>
      <c r="E6">
        <v>7</v>
      </c>
      <c r="F6" t="str">
        <f>VLOOKUP(orders[[#This Row],[customer_id]],customers[#All],2,0)</f>
        <v>ravi</v>
      </c>
      <c r="G6" s="45" t="str">
        <f>INDEX(products[], MATCH(orders[[#This Row],[product_id]],products[product_id],0),MATCH(products[[#Headers],[product_name]],products[#Headers],0))</f>
        <v>Apple</v>
      </c>
      <c r="H6" s="52">
        <v>200</v>
      </c>
      <c r="I6">
        <f>orders[[#This Row],[qty]]*orders[[#This Row],[price(Rs.)]]</f>
        <v>1400</v>
      </c>
    </row>
    <row r="7" spans="1:12">
      <c r="A7" s="42">
        <v>1153</v>
      </c>
      <c r="B7" s="43">
        <v>44958</v>
      </c>
      <c r="C7" s="42">
        <v>35</v>
      </c>
      <c r="D7" s="42">
        <v>294</v>
      </c>
      <c r="E7">
        <v>9</v>
      </c>
      <c r="F7" t="str">
        <f>VLOOKUP(orders[[#This Row],[customer_id]],customers[#All],2,0)</f>
        <v>mike</v>
      </c>
      <c r="G7" s="45" t="str">
        <f>INDEX(products[], MATCH(orders[[#This Row],[product_id]],products[product_id],0),MATCH(products[[#Headers],[product_name]],products[#Headers],0))</f>
        <v>Rice</v>
      </c>
      <c r="H7" s="53">
        <v>80</v>
      </c>
      <c r="I7">
        <f>orders[[#This Row],[qty]]*orders[[#This Row],[price(Rs.)]]</f>
        <v>720</v>
      </c>
    </row>
    <row r="8" spans="1:12">
      <c r="A8" s="42">
        <v>1161</v>
      </c>
      <c r="B8" s="43">
        <v>44958</v>
      </c>
      <c r="C8" s="42">
        <v>35</v>
      </c>
      <c r="D8" s="42">
        <v>651</v>
      </c>
      <c r="E8">
        <v>6</v>
      </c>
      <c r="F8" t="str">
        <f>VLOOKUP(orders[[#This Row],[customer_id]],customers[#All],2,0)</f>
        <v>mike</v>
      </c>
      <c r="G8" s="45" t="str">
        <f>INDEX(products[], MATCH(orders[[#This Row],[product_id]],products[product_id],0),MATCH(products[[#Headers],[product_name]],products[#Headers],0))</f>
        <v>Banana</v>
      </c>
      <c r="H8" s="52">
        <v>80</v>
      </c>
      <c r="I8">
        <f>orders[[#This Row],[qty]]*orders[[#This Row],[price(Rs.)]]</f>
        <v>480</v>
      </c>
    </row>
    <row r="9" spans="1:12">
      <c r="A9" s="42">
        <v>1163</v>
      </c>
      <c r="B9" s="43">
        <v>44959</v>
      </c>
      <c r="C9" s="42">
        <v>50</v>
      </c>
      <c r="D9" s="42">
        <v>646</v>
      </c>
      <c r="E9">
        <v>4</v>
      </c>
      <c r="F9" t="str">
        <f>VLOOKUP(orders[[#This Row],[customer_id]],customers[#All],2,0)</f>
        <v>bruce</v>
      </c>
      <c r="G9" s="45" t="str">
        <f>INDEX(products[], MATCH(orders[[#This Row],[product_id]],products[product_id],0),MATCH(products[[#Headers],[product_name]],products[#Headers],0))</f>
        <v>Apple</v>
      </c>
      <c r="H9" s="53">
        <v>200</v>
      </c>
      <c r="I9">
        <f>orders[[#This Row],[qty]]*orders[[#This Row],[price(Rs.)]]</f>
        <v>800</v>
      </c>
    </row>
    <row r="10" spans="1:12">
      <c r="A10" s="42">
        <v>1167</v>
      </c>
      <c r="B10" s="43">
        <v>44959</v>
      </c>
      <c r="C10" s="42">
        <v>35</v>
      </c>
      <c r="D10" s="42">
        <v>739</v>
      </c>
      <c r="E10">
        <v>9</v>
      </c>
      <c r="F10" t="str">
        <f>VLOOKUP(orders[[#This Row],[customer_id]],customers[#All],2,0)</f>
        <v>mike</v>
      </c>
      <c r="G10" s="45" t="str">
        <f>INDEX(products[], MATCH(orders[[#This Row],[product_id]],products[product_id],0),MATCH(products[[#Headers],[product_name]],products[#Headers],0))</f>
        <v>Donut</v>
      </c>
      <c r="H10" s="52">
        <v>40</v>
      </c>
      <c r="I10">
        <f>orders[[#This Row],[qty]]*orders[[#This Row],[price(Rs.)]]</f>
        <v>360</v>
      </c>
    </row>
    <row r="11" spans="1:12">
      <c r="A11" s="42">
        <v>1176</v>
      </c>
      <c r="B11" s="43">
        <v>44959</v>
      </c>
      <c r="C11" s="42">
        <v>11</v>
      </c>
      <c r="D11" s="42">
        <v>628</v>
      </c>
      <c r="E11">
        <v>5</v>
      </c>
      <c r="F11" t="str">
        <f>VLOOKUP(orders[[#This Row],[customer_id]],customers[#All],2,0)</f>
        <v>anthony</v>
      </c>
      <c r="G11" s="45" t="str">
        <f>INDEX(products[], MATCH(orders[[#This Row],[product_id]],products[product_id],0),MATCH(products[[#Headers],[product_name]],products[#Headers],0))</f>
        <v>Fish</v>
      </c>
      <c r="H11" s="53">
        <v>120</v>
      </c>
      <c r="I11">
        <f>orders[[#This Row],[qty]]*orders[[#This Row],[price(Rs.)]]</f>
        <v>600</v>
      </c>
    </row>
    <row r="12" spans="1:12">
      <c r="A12" s="42">
        <v>1183</v>
      </c>
      <c r="B12" s="43">
        <v>44959</v>
      </c>
      <c r="C12" s="42">
        <v>21</v>
      </c>
      <c r="D12" s="42">
        <v>163</v>
      </c>
      <c r="E12">
        <v>7</v>
      </c>
      <c r="F12" t="str">
        <f>VLOOKUP(orders[[#This Row],[customer_id]],customers[#All],2,0)</f>
        <v>lisa</v>
      </c>
      <c r="G12" s="45" t="str">
        <f>INDEX(products[], MATCH(orders[[#This Row],[product_id]],products[product_id],0),MATCH(products[[#Headers],[product_name]],products[#Headers],0))</f>
        <v>Grape Juice</v>
      </c>
      <c r="H12" s="52">
        <v>40</v>
      </c>
      <c r="I12">
        <f>orders[[#This Row],[qty]]*orders[[#This Row],[price(Rs.)]]</f>
        <v>280</v>
      </c>
    </row>
    <row r="13" spans="1:12">
      <c r="A13" s="42">
        <v>1187</v>
      </c>
      <c r="B13" s="43">
        <v>44959</v>
      </c>
      <c r="C13" s="42">
        <v>19</v>
      </c>
      <c r="D13" s="42">
        <v>594</v>
      </c>
      <c r="E13">
        <v>6</v>
      </c>
      <c r="F13" t="str">
        <f>VLOOKUP(orders[[#This Row],[customer_id]],customers[#All],2,0)</f>
        <v>ahmed</v>
      </c>
      <c r="G13" s="45" t="str">
        <f>INDEX(products[], MATCH(orders[[#This Row],[product_id]],products[product_id],0),MATCH(products[[#Headers],[product_name]],products[#Headers],0))</f>
        <v>Chicken</v>
      </c>
      <c r="H13" s="53">
        <v>250</v>
      </c>
      <c r="I13">
        <f>orders[[#This Row],[qty]]*orders[[#This Row],[price(Rs.)]]</f>
        <v>1500</v>
      </c>
    </row>
    <row r="14" spans="1:12">
      <c r="A14" s="42">
        <v>1193</v>
      </c>
      <c r="B14" s="43">
        <v>44960</v>
      </c>
      <c r="C14" s="42">
        <v>34</v>
      </c>
      <c r="D14" s="42">
        <v>651</v>
      </c>
      <c r="E14">
        <v>2</v>
      </c>
      <c r="F14" t="str">
        <f>VLOOKUP(orders[[#This Row],[customer_id]],customers[#All],2,0)</f>
        <v>jay</v>
      </c>
      <c r="G14" s="45" t="str">
        <f>INDEX(products[], MATCH(orders[[#This Row],[product_id]],products[product_id],0),MATCH(products[[#Headers],[product_name]],products[#Headers],0))</f>
        <v>Banana</v>
      </c>
      <c r="H14" s="52">
        <v>80</v>
      </c>
      <c r="I14">
        <f>orders[[#This Row],[qty]]*orders[[#This Row],[price(Rs.)]]</f>
        <v>160</v>
      </c>
    </row>
    <row r="15" spans="1:12">
      <c r="A15" s="42">
        <v>1194</v>
      </c>
      <c r="B15" s="43">
        <v>44960</v>
      </c>
      <c r="C15" s="42">
        <v>11</v>
      </c>
      <c r="D15" s="42">
        <v>600</v>
      </c>
      <c r="E15">
        <v>9</v>
      </c>
      <c r="F15" t="str">
        <f>VLOOKUP(orders[[#This Row],[customer_id]],customers[#All],2,0)</f>
        <v>anthony</v>
      </c>
      <c r="G15" s="45" t="str">
        <f>INDEX(products[], MATCH(orders[[#This Row],[product_id]],products[product_id],0),MATCH(products[[#Headers],[product_name]],products[#Headers],0))</f>
        <v>Grapefruit</v>
      </c>
      <c r="H15" s="53">
        <v>20</v>
      </c>
      <c r="I15">
        <f>orders[[#This Row],[qty]]*orders[[#This Row],[price(Rs.)]]</f>
        <v>180</v>
      </c>
      <c r="K15" s="42"/>
      <c r="L15" s="42"/>
    </row>
    <row r="16" spans="1:12">
      <c r="A16" s="42">
        <v>1195</v>
      </c>
      <c r="B16" s="43">
        <v>44960</v>
      </c>
      <c r="C16" s="42">
        <v>29</v>
      </c>
      <c r="D16" s="42">
        <v>739</v>
      </c>
      <c r="E16">
        <v>3</v>
      </c>
      <c r="F16" t="str">
        <f>VLOOKUP(orders[[#This Row],[customer_id]],customers[#All],2,0)</f>
        <v>john</v>
      </c>
      <c r="G16" s="45" t="str">
        <f>INDEX(products[], MATCH(orders[[#This Row],[product_id]],products[product_id],0),MATCH(products[[#Headers],[product_name]],products[#Headers],0))</f>
        <v>Donut</v>
      </c>
      <c r="H16" s="52">
        <v>40</v>
      </c>
      <c r="I16">
        <f>orders[[#This Row],[qty]]*orders[[#This Row],[price(Rs.)]]</f>
        <v>120</v>
      </c>
    </row>
    <row r="17" spans="1:13">
      <c r="A17" s="42">
        <v>1199</v>
      </c>
      <c r="B17" s="43">
        <v>44960</v>
      </c>
      <c r="C17" s="42">
        <v>35</v>
      </c>
      <c r="D17" s="42">
        <v>797</v>
      </c>
      <c r="E17" t="s">
        <v>82</v>
      </c>
      <c r="F17" t="str">
        <f>VLOOKUP(orders[[#This Row],[customer_id]],customers[#All],2,0)</f>
        <v>mike</v>
      </c>
      <c r="G17" s="45" t="str">
        <f>INDEX(products[], MATCH(orders[[#This Row],[product_id]],products[product_id],0),MATCH(products[[#Headers],[product_name]],products[#Headers],0))</f>
        <v>Cheese</v>
      </c>
      <c r="H17" s="53">
        <v>80</v>
      </c>
      <c r="I17" t="e">
        <f>orders[[#This Row],[qty]]*orders[[#This Row],[price(Rs.)]]</f>
        <v>#VALUE!</v>
      </c>
    </row>
    <row r="18" spans="1:13">
      <c r="A18" s="42">
        <v>1200</v>
      </c>
      <c r="B18" s="43">
        <v>44960</v>
      </c>
      <c r="C18" s="42">
        <v>79</v>
      </c>
      <c r="D18" s="42">
        <v>521</v>
      </c>
      <c r="E18">
        <v>3</v>
      </c>
      <c r="F18" t="str">
        <f>VLOOKUP(orders[[#This Row],[customer_id]],customers[#All],2,0)</f>
        <v>tim</v>
      </c>
      <c r="G18" s="45" t="str">
        <f>INDEX(products[], MATCH(orders[[#This Row],[product_id]],products[product_id],0),MATCH(products[[#Headers],[product_name]],products[#Headers],0))</f>
        <v>Carrot</v>
      </c>
      <c r="H18" s="52">
        <v>40</v>
      </c>
      <c r="I18">
        <f>orders[[#This Row],[qty]]*orders[[#This Row],[price(Rs.)]]</f>
        <v>120</v>
      </c>
    </row>
    <row r="19" spans="1:13">
      <c r="A19" s="42">
        <v>1206</v>
      </c>
      <c r="B19" s="43">
        <v>44961</v>
      </c>
      <c r="C19" s="42">
        <v>11</v>
      </c>
      <c r="D19" s="42">
        <v>886</v>
      </c>
      <c r="E19" t="s">
        <v>82</v>
      </c>
      <c r="F19" t="str">
        <f>VLOOKUP(orders[[#This Row],[customer_id]],customers[#All],2,0)</f>
        <v>anthony</v>
      </c>
      <c r="G19" s="45" t="str">
        <f>INDEX(products[], MATCH(orders[[#This Row],[product_id]],products[product_id],0),MATCH(products[[#Headers],[product_name]],products[#Headers],0))</f>
        <v>Avocado</v>
      </c>
      <c r="H19" s="53">
        <v>100</v>
      </c>
      <c r="I19" t="e">
        <f>orders[[#This Row],[qty]]*orders[[#This Row],[price(Rs.)]]</f>
        <v>#VALUE!</v>
      </c>
    </row>
    <row r="20" spans="1:13">
      <c r="A20" s="42">
        <v>1211</v>
      </c>
      <c r="B20" s="43">
        <v>44961</v>
      </c>
      <c r="C20" s="42">
        <v>79</v>
      </c>
      <c r="D20" s="42">
        <v>646</v>
      </c>
      <c r="E20">
        <v>7</v>
      </c>
      <c r="F20" t="str">
        <f>VLOOKUP(orders[[#This Row],[customer_id]],customers[#All],2,0)</f>
        <v>tim</v>
      </c>
      <c r="G20" s="45" t="str">
        <f>INDEX(products[], MATCH(orders[[#This Row],[product_id]],products[product_id],0),MATCH(products[[#Headers],[product_name]],products[#Headers],0))</f>
        <v>Apple</v>
      </c>
      <c r="H20" s="52">
        <v>200</v>
      </c>
      <c r="I20">
        <f>orders[[#This Row],[qty]]*orders[[#This Row],[price(Rs.)]]</f>
        <v>1400</v>
      </c>
      <c r="M20" s="42"/>
    </row>
    <row r="21" spans="1:13">
      <c r="A21" s="42">
        <v>1213</v>
      </c>
      <c r="B21" s="43">
        <v>44961</v>
      </c>
      <c r="C21" s="42">
        <v>29</v>
      </c>
      <c r="D21" s="42">
        <v>328</v>
      </c>
      <c r="E21">
        <v>10</v>
      </c>
      <c r="F21" t="str">
        <f>VLOOKUP(orders[[#This Row],[customer_id]],customers[#All],2,0)</f>
        <v>john</v>
      </c>
      <c r="G21" s="45" t="str">
        <f>INDEX(products[], MATCH(orders[[#This Row],[product_id]],products[product_id],0),MATCH(products[[#Headers],[product_name]],products[#Headers],0))</f>
        <v>Pasta</v>
      </c>
      <c r="H21" s="53">
        <v>60</v>
      </c>
      <c r="I21">
        <f>orders[[#This Row],[qty]]*orders[[#This Row],[price(Rs.)]]</f>
        <v>600</v>
      </c>
    </row>
    <row r="22" spans="1:13">
      <c r="A22" s="42">
        <v>1215</v>
      </c>
      <c r="B22" s="43">
        <v>44961</v>
      </c>
      <c r="C22" s="42">
        <v>21</v>
      </c>
      <c r="D22" s="42">
        <v>811</v>
      </c>
      <c r="E22">
        <v>3</v>
      </c>
      <c r="F22" t="str">
        <f>VLOOKUP(orders[[#This Row],[customer_id]],customers[#All],2,0)</f>
        <v>lisa</v>
      </c>
      <c r="G22" s="45" t="str">
        <f>INDEX(products[], MATCH(orders[[#This Row],[product_id]],products[product_id],0),MATCH(products[[#Headers],[product_name]],products[#Headers],0))</f>
        <v>Celery</v>
      </c>
      <c r="H22" s="52">
        <v>50</v>
      </c>
      <c r="I22">
        <f>orders[[#This Row],[qty]]*orders[[#This Row],[price(Rs.)]]</f>
        <v>150</v>
      </c>
    </row>
    <row r="23" spans="1:13">
      <c r="A23" s="42">
        <v>1227</v>
      </c>
      <c r="B23" s="43">
        <v>44961</v>
      </c>
      <c r="C23" s="42">
        <v>50</v>
      </c>
      <c r="D23" s="42">
        <v>704</v>
      </c>
      <c r="E23">
        <v>5</v>
      </c>
      <c r="F23" t="str">
        <f>VLOOKUP(orders[[#This Row],[customer_id]],customers[#All],2,0)</f>
        <v>bruce</v>
      </c>
      <c r="G23" s="45" t="str">
        <f>INDEX(products[], MATCH(orders[[#This Row],[product_id]],products[product_id],0),MATCH(products[[#Headers],[product_name]],products[#Headers],0))</f>
        <v>Eggs</v>
      </c>
      <c r="H23" s="53">
        <v>65</v>
      </c>
      <c r="I23">
        <f>orders[[#This Row],[qty]]*orders[[#This Row],[price(Rs.)]]</f>
        <v>325</v>
      </c>
    </row>
    <row r="24" spans="1:13">
      <c r="A24" s="42">
        <v>1233</v>
      </c>
      <c r="B24" s="43">
        <v>44962</v>
      </c>
      <c r="C24" s="42">
        <v>79</v>
      </c>
      <c r="D24" s="42">
        <v>328</v>
      </c>
      <c r="E24">
        <v>10</v>
      </c>
      <c r="F24" t="str">
        <f>VLOOKUP(orders[[#This Row],[customer_id]],customers[#All],2,0)</f>
        <v>tim</v>
      </c>
      <c r="G24" s="45" t="str">
        <f>INDEX(products[], MATCH(orders[[#This Row],[product_id]],products[product_id],0),MATCH(products[[#Headers],[product_name]],products[#Headers],0))</f>
        <v>Pasta</v>
      </c>
      <c r="H24" s="52">
        <v>60</v>
      </c>
      <c r="I24">
        <f>orders[[#This Row],[qty]]*orders[[#This Row],[price(Rs.)]]</f>
        <v>600</v>
      </c>
    </row>
    <row r="25" spans="1:13">
      <c r="A25" s="42">
        <v>1235</v>
      </c>
      <c r="B25" s="43">
        <v>44962</v>
      </c>
      <c r="C25" s="42">
        <v>14</v>
      </c>
      <c r="D25" s="42">
        <v>163</v>
      </c>
      <c r="E25">
        <v>10</v>
      </c>
      <c r="F25" t="str">
        <f>VLOOKUP(orders[[#This Row],[customer_id]],customers[#All],2,0)</f>
        <v>ravi</v>
      </c>
      <c r="G25" s="45" t="str">
        <f>INDEX(products[], MATCH(orders[[#This Row],[product_id]],products[product_id],0),MATCH(products[[#Headers],[product_name]],products[#Headers],0))</f>
        <v>Grape Juice</v>
      </c>
      <c r="H25" s="53">
        <v>40</v>
      </c>
      <c r="I25">
        <f>orders[[#This Row],[qty]]*orders[[#This Row],[price(Rs.)]]</f>
        <v>400</v>
      </c>
    </row>
    <row r="26" spans="1:13">
      <c r="A26" s="42">
        <v>1255</v>
      </c>
      <c r="B26" s="43">
        <v>44962</v>
      </c>
      <c r="C26" s="42">
        <v>50</v>
      </c>
      <c r="D26" s="42">
        <v>521</v>
      </c>
      <c r="E26">
        <v>2</v>
      </c>
      <c r="F26" t="str">
        <f>VLOOKUP(orders[[#This Row],[customer_id]],customers[#All],2,0)</f>
        <v>bruce</v>
      </c>
      <c r="G26" s="45" t="str">
        <f>INDEX(products[], MATCH(orders[[#This Row],[product_id]],products[product_id],0),MATCH(products[[#Headers],[product_name]],products[#Headers],0))</f>
        <v>Carrot</v>
      </c>
      <c r="H26" s="52">
        <v>40</v>
      </c>
      <c r="I26">
        <f>orders[[#This Row],[qty]]*orders[[#This Row],[price(Rs.)]]</f>
        <v>80</v>
      </c>
    </row>
    <row r="27" spans="1:13">
      <c r="A27" s="42">
        <v>1257</v>
      </c>
      <c r="B27" s="43">
        <v>44962</v>
      </c>
      <c r="C27" s="42">
        <v>11</v>
      </c>
      <c r="D27" s="42">
        <v>590</v>
      </c>
      <c r="E27">
        <v>8</v>
      </c>
      <c r="F27" t="str">
        <f>VLOOKUP(orders[[#This Row],[customer_id]],customers[#All],2,0)</f>
        <v>anthony</v>
      </c>
      <c r="G27" s="45" t="str">
        <f>INDEX(products[], MATCH(orders[[#This Row],[product_id]],products[product_id],0),MATCH(products[[#Headers],[product_name]],products[#Headers],0))</f>
        <v>French Fries</v>
      </c>
      <c r="H27" s="53">
        <v>50</v>
      </c>
      <c r="I27">
        <f>orders[[#This Row],[qty]]*orders[[#This Row],[price(Rs.)]]</f>
        <v>400</v>
      </c>
    </row>
    <row r="28" spans="1:13">
      <c r="A28" s="42">
        <v>1258</v>
      </c>
      <c r="B28" s="43">
        <v>44962</v>
      </c>
      <c r="C28" s="42">
        <v>34</v>
      </c>
      <c r="D28" s="42">
        <v>704</v>
      </c>
      <c r="E28">
        <v>4</v>
      </c>
      <c r="F28" t="str">
        <f>VLOOKUP(orders[[#This Row],[customer_id]],customers[#All],2,0)</f>
        <v>jay</v>
      </c>
      <c r="G28" s="45" t="str">
        <f>INDEX(products[], MATCH(orders[[#This Row],[product_id]],products[product_id],0),MATCH(products[[#Headers],[product_name]],products[#Headers],0))</f>
        <v>Eggs</v>
      </c>
      <c r="H28" s="52">
        <v>65</v>
      </c>
      <c r="I28">
        <f>orders[[#This Row],[qty]]*orders[[#This Row],[price(Rs.)]]</f>
        <v>260</v>
      </c>
    </row>
    <row r="29" spans="1:13">
      <c r="A29" s="42">
        <v>1273</v>
      </c>
      <c r="B29" s="43">
        <v>44963</v>
      </c>
      <c r="C29" s="42">
        <v>50</v>
      </c>
      <c r="D29" s="42">
        <v>886</v>
      </c>
      <c r="E29">
        <v>3</v>
      </c>
      <c r="F29" t="str">
        <f>VLOOKUP(orders[[#This Row],[customer_id]],customers[#All],2,0)</f>
        <v>bruce</v>
      </c>
      <c r="G29" s="45" t="str">
        <f>INDEX(products[], MATCH(orders[[#This Row],[product_id]],products[product_id],0),MATCH(products[[#Headers],[product_name]],products[#Headers],0))</f>
        <v>Avocado</v>
      </c>
      <c r="H29" s="53">
        <v>100</v>
      </c>
      <c r="I29">
        <f>orders[[#This Row],[qty]]*orders[[#This Row],[price(Rs.)]]</f>
        <v>300</v>
      </c>
    </row>
    <row r="30" spans="1:13">
      <c r="A30" s="42">
        <v>1277</v>
      </c>
      <c r="B30" s="43">
        <v>44963</v>
      </c>
      <c r="C30" s="42">
        <v>34</v>
      </c>
      <c r="D30" s="42">
        <v>704</v>
      </c>
      <c r="E30">
        <v>6</v>
      </c>
      <c r="F30" t="str">
        <f>VLOOKUP(orders[[#This Row],[customer_id]],customers[#All],2,0)</f>
        <v>jay</v>
      </c>
      <c r="G30" s="45" t="str">
        <f>INDEX(products[], MATCH(orders[[#This Row],[product_id]],products[product_id],0),MATCH(products[[#Headers],[product_name]],products[#Headers],0))</f>
        <v>Eggs</v>
      </c>
      <c r="H30" s="52">
        <v>65</v>
      </c>
      <c r="I30">
        <f>orders[[#This Row],[qty]]*orders[[#This Row],[price(Rs.)]]</f>
        <v>390</v>
      </c>
    </row>
    <row r="31" spans="1:13">
      <c r="A31" s="42">
        <v>1289</v>
      </c>
      <c r="B31" s="43">
        <v>44963</v>
      </c>
      <c r="C31" s="42">
        <v>19</v>
      </c>
      <c r="D31" s="42">
        <v>811</v>
      </c>
      <c r="E31">
        <v>6</v>
      </c>
      <c r="F31" t="str">
        <f>VLOOKUP(orders[[#This Row],[customer_id]],customers[#All],2,0)</f>
        <v>ahmed</v>
      </c>
      <c r="G31" s="45" t="str">
        <f>INDEX(products[], MATCH(orders[[#This Row],[product_id]],products[product_id],0),MATCH(products[[#Headers],[product_name]],products[#Headers],0))</f>
        <v>Celery</v>
      </c>
      <c r="H31" s="53">
        <v>50</v>
      </c>
      <c r="I31">
        <f>orders[[#This Row],[qty]]*orders[[#This Row],[price(Rs.)]]</f>
        <v>300</v>
      </c>
    </row>
    <row r="32" spans="1:13">
      <c r="A32" s="42">
        <v>1290</v>
      </c>
      <c r="B32" s="43">
        <v>44963</v>
      </c>
      <c r="C32" s="42">
        <v>35</v>
      </c>
      <c r="D32" s="42">
        <v>600</v>
      </c>
      <c r="E32">
        <v>5</v>
      </c>
      <c r="F32" t="str">
        <f>VLOOKUP(orders[[#This Row],[customer_id]],customers[#All],2,0)</f>
        <v>mike</v>
      </c>
      <c r="G32" s="45" t="str">
        <f>INDEX(products[], MATCH(orders[[#This Row],[product_id]],products[product_id],0),MATCH(products[[#Headers],[product_name]],products[#Headers],0))</f>
        <v>Grapefruit</v>
      </c>
      <c r="H32" s="52">
        <v>20</v>
      </c>
      <c r="I32">
        <f>orders[[#This Row],[qty]]*orders[[#This Row],[price(Rs.)]]</f>
        <v>100</v>
      </c>
    </row>
    <row r="33" spans="1:9">
      <c r="A33" s="42">
        <v>1292</v>
      </c>
      <c r="B33" s="43">
        <v>44963</v>
      </c>
      <c r="C33" s="42">
        <v>14</v>
      </c>
      <c r="D33" s="42">
        <v>804</v>
      </c>
      <c r="E33">
        <v>2</v>
      </c>
      <c r="F33" t="str">
        <f>VLOOKUP(orders[[#This Row],[customer_id]],customers[#All],2,0)</f>
        <v>ravi</v>
      </c>
      <c r="G33" s="45" t="str">
        <f>INDEX(products[], MATCH(orders[[#This Row],[product_id]],products[product_id],0),MATCH(products[[#Headers],[product_name]],products[#Headers],0))</f>
        <v>Broccoli</v>
      </c>
      <c r="H33" s="53">
        <v>30</v>
      </c>
      <c r="I33">
        <f>orders[[#This Row],[qty]]*orders[[#This Row],[price(Rs.)]]</f>
        <v>60</v>
      </c>
    </row>
    <row r="34" spans="1:9">
      <c r="A34" s="42">
        <v>1294</v>
      </c>
      <c r="B34" s="43">
        <v>44964</v>
      </c>
      <c r="C34" s="42">
        <v>19</v>
      </c>
      <c r="D34" s="42">
        <v>651</v>
      </c>
      <c r="E34">
        <v>3</v>
      </c>
      <c r="F34" t="str">
        <f>VLOOKUP(orders[[#This Row],[customer_id]],customers[#All],2,0)</f>
        <v>ahmed</v>
      </c>
      <c r="G34" s="45" t="str">
        <f>INDEX(products[], MATCH(orders[[#This Row],[product_id]],products[product_id],0),MATCH(products[[#Headers],[product_name]],products[#Headers],0))</f>
        <v>Banana</v>
      </c>
      <c r="H34" s="52">
        <v>80</v>
      </c>
      <c r="I34">
        <f>orders[[#This Row],[qty]]*orders[[#This Row],[price(Rs.)]]</f>
        <v>240</v>
      </c>
    </row>
    <row r="35" spans="1:9">
      <c r="A35" s="42">
        <v>1295</v>
      </c>
      <c r="B35" s="43">
        <v>44964</v>
      </c>
      <c r="C35" s="42">
        <v>14</v>
      </c>
      <c r="D35" s="42">
        <v>521</v>
      </c>
      <c r="E35">
        <v>4</v>
      </c>
      <c r="F35" t="str">
        <f>VLOOKUP(orders[[#This Row],[customer_id]],customers[#All],2,0)</f>
        <v>ravi</v>
      </c>
      <c r="G35" s="45" t="str">
        <f>INDEX(products[], MATCH(orders[[#This Row],[product_id]],products[product_id],0),MATCH(products[[#Headers],[product_name]],products[#Headers],0))</f>
        <v>Carrot</v>
      </c>
      <c r="H35" s="53">
        <v>40</v>
      </c>
      <c r="I35">
        <f>orders[[#This Row],[qty]]*orders[[#This Row],[price(Rs.)]]</f>
        <v>160</v>
      </c>
    </row>
    <row r="36" spans="1:9">
      <c r="A36" s="42">
        <v>1297</v>
      </c>
      <c r="B36" s="43">
        <v>44964</v>
      </c>
      <c r="C36" s="42">
        <v>35</v>
      </c>
      <c r="D36" s="42">
        <v>628</v>
      </c>
      <c r="E36">
        <v>9</v>
      </c>
      <c r="F36" t="str">
        <f>VLOOKUP(orders[[#This Row],[customer_id]],customers[#All],2,0)</f>
        <v>mike</v>
      </c>
      <c r="G36" s="45" t="str">
        <f>INDEX(products[], MATCH(orders[[#This Row],[product_id]],products[product_id],0),MATCH(products[[#Headers],[product_name]],products[#Headers],0))</f>
        <v>Fish</v>
      </c>
      <c r="H36" s="52">
        <v>120</v>
      </c>
      <c r="I36">
        <f>orders[[#This Row],[qty]]*orders[[#This Row],[price(Rs.)]]</f>
        <v>1080</v>
      </c>
    </row>
    <row r="37" spans="1:9">
      <c r="A37" s="42">
        <v>1300</v>
      </c>
      <c r="B37" s="43">
        <v>44964</v>
      </c>
      <c r="C37" s="42">
        <v>35</v>
      </c>
      <c r="D37" s="42">
        <v>797</v>
      </c>
      <c r="E37">
        <v>4</v>
      </c>
      <c r="F37" t="str">
        <f>VLOOKUP(orders[[#This Row],[customer_id]],customers[#All],2,0)</f>
        <v>mike</v>
      </c>
      <c r="G37" s="45" t="str">
        <f>INDEX(products[], MATCH(orders[[#This Row],[product_id]],products[product_id],0),MATCH(products[[#Headers],[product_name]],products[#Headers],0))</f>
        <v>Cheese</v>
      </c>
      <c r="H37" s="53">
        <v>80</v>
      </c>
      <c r="I37">
        <f>orders[[#This Row],[qty]]*orders[[#This Row],[price(Rs.)]]</f>
        <v>320</v>
      </c>
    </row>
    <row r="38" spans="1:9">
      <c r="A38" s="42">
        <v>1302</v>
      </c>
      <c r="B38" s="43">
        <v>44964</v>
      </c>
      <c r="C38" s="42">
        <v>34</v>
      </c>
      <c r="D38" s="42">
        <v>328</v>
      </c>
      <c r="E38">
        <v>3</v>
      </c>
      <c r="F38" t="str">
        <f>VLOOKUP(orders[[#This Row],[customer_id]],customers[#All],2,0)</f>
        <v>jay</v>
      </c>
      <c r="G38" s="45" t="str">
        <f>INDEX(products[], MATCH(orders[[#This Row],[product_id]],products[product_id],0),MATCH(products[[#Headers],[product_name]],products[#Headers],0))</f>
        <v>Pasta</v>
      </c>
      <c r="H38" s="52">
        <v>60</v>
      </c>
      <c r="I38">
        <f>orders[[#This Row],[qty]]*orders[[#This Row],[price(Rs.)]]</f>
        <v>180</v>
      </c>
    </row>
    <row r="39" spans="1:9">
      <c r="A39" s="42">
        <v>1309</v>
      </c>
      <c r="B39" s="43">
        <v>44965</v>
      </c>
      <c r="C39" s="42">
        <v>34</v>
      </c>
      <c r="D39" s="42">
        <v>163</v>
      </c>
      <c r="E39" t="s">
        <v>82</v>
      </c>
      <c r="F39" t="str">
        <f>VLOOKUP(orders[[#This Row],[customer_id]],customers[#All],2,0)</f>
        <v>jay</v>
      </c>
      <c r="G39" s="45" t="str">
        <f>INDEX(products[], MATCH(orders[[#This Row],[product_id]],products[product_id],0),MATCH(products[[#Headers],[product_name]],products[#Headers],0))</f>
        <v>Grape Juice</v>
      </c>
      <c r="H39" s="53">
        <v>40</v>
      </c>
      <c r="I39" t="e">
        <f>orders[[#This Row],[qty]]*orders[[#This Row],[price(Rs.)]]</f>
        <v>#VALUE!</v>
      </c>
    </row>
    <row r="40" spans="1:9">
      <c r="A40" s="42">
        <v>1310</v>
      </c>
      <c r="B40" s="43">
        <v>44965</v>
      </c>
      <c r="C40" s="42">
        <v>79</v>
      </c>
      <c r="D40" s="42">
        <v>484</v>
      </c>
      <c r="E40">
        <v>3</v>
      </c>
      <c r="F40" t="str">
        <f>VLOOKUP(orders[[#This Row],[customer_id]],customers[#All],2,0)</f>
        <v>tim</v>
      </c>
      <c r="G40" s="45" t="str">
        <f>INDEX(products[], MATCH(orders[[#This Row],[product_id]],products[product_id],0),MATCH(products[[#Headers],[product_name]],products[#Headers],0))</f>
        <v>Hamburger</v>
      </c>
      <c r="H40" s="52">
        <v>70</v>
      </c>
      <c r="I40">
        <f>orders[[#This Row],[qty]]*orders[[#This Row],[price(Rs.)]]</f>
        <v>210</v>
      </c>
    </row>
    <row r="41" spans="1:9">
      <c r="A41" s="42">
        <v>1318</v>
      </c>
      <c r="B41" s="43">
        <v>44965</v>
      </c>
      <c r="C41" s="42">
        <v>29</v>
      </c>
      <c r="D41" s="42">
        <v>794</v>
      </c>
      <c r="E41">
        <v>3</v>
      </c>
      <c r="F41" t="str">
        <f>VLOOKUP(orders[[#This Row],[customer_id]],customers[#All],2,0)</f>
        <v>john</v>
      </c>
      <c r="G41" s="45" t="str">
        <f>INDEX(products[], MATCH(orders[[#This Row],[product_id]],products[product_id],0),MATCH(products[[#Headers],[product_name]],products[#Headers],0))</f>
        <v>Grilled Cheese</v>
      </c>
      <c r="H41" s="53">
        <v>100</v>
      </c>
      <c r="I41">
        <f>orders[[#This Row],[qty]]*orders[[#This Row],[price(Rs.)]]</f>
        <v>300</v>
      </c>
    </row>
    <row r="42" spans="1:9">
      <c r="A42" s="42">
        <v>1319</v>
      </c>
      <c r="B42" s="43">
        <v>44965</v>
      </c>
      <c r="C42" s="42">
        <v>14</v>
      </c>
      <c r="D42" s="42">
        <v>521</v>
      </c>
      <c r="E42">
        <v>6</v>
      </c>
      <c r="F42" t="str">
        <f>VLOOKUP(orders[[#This Row],[customer_id]],customers[#All],2,0)</f>
        <v>ravi</v>
      </c>
      <c r="G42" s="45" t="str">
        <f>INDEX(products[], MATCH(orders[[#This Row],[product_id]],products[product_id],0),MATCH(products[[#Headers],[product_name]],products[#Headers],0))</f>
        <v>Carrot</v>
      </c>
      <c r="H42" s="52">
        <v>40</v>
      </c>
      <c r="I42">
        <f>orders[[#This Row],[qty]]*orders[[#This Row],[price(Rs.)]]</f>
        <v>240</v>
      </c>
    </row>
    <row r="43" spans="1:9">
      <c r="A43" s="42">
        <v>1321</v>
      </c>
      <c r="B43" s="43">
        <v>44965</v>
      </c>
      <c r="C43" s="42">
        <v>21</v>
      </c>
      <c r="D43" s="42">
        <v>594</v>
      </c>
      <c r="E43">
        <v>7</v>
      </c>
      <c r="F43" t="str">
        <f>VLOOKUP(orders[[#This Row],[customer_id]],customers[#All],2,0)</f>
        <v>lisa</v>
      </c>
      <c r="G43" s="45" t="str">
        <f>INDEX(products[], MATCH(orders[[#This Row],[product_id]],products[product_id],0),MATCH(products[[#Headers],[product_name]],products[#Headers],0))</f>
        <v>Chicken</v>
      </c>
      <c r="H43" s="53">
        <v>250</v>
      </c>
      <c r="I43">
        <f>orders[[#This Row],[qty]]*orders[[#This Row],[price(Rs.)]]</f>
        <v>1750</v>
      </c>
    </row>
    <row r="44" spans="1:9">
      <c r="A44" s="42">
        <v>1323</v>
      </c>
      <c r="B44" s="43">
        <v>44966</v>
      </c>
      <c r="C44" s="42">
        <v>79</v>
      </c>
      <c r="D44" s="42">
        <v>646</v>
      </c>
      <c r="E44">
        <v>9</v>
      </c>
      <c r="F44" t="str">
        <f>VLOOKUP(orders[[#This Row],[customer_id]],customers[#All],2,0)</f>
        <v>tim</v>
      </c>
      <c r="G44" s="45" t="str">
        <f>INDEX(products[], MATCH(orders[[#This Row],[product_id]],products[product_id],0),MATCH(products[[#Headers],[product_name]],products[#Headers],0))</f>
        <v>Apple</v>
      </c>
      <c r="H44" s="52">
        <v>200</v>
      </c>
      <c r="I44">
        <f>orders[[#This Row],[qty]]*orders[[#This Row],[price(Rs.)]]</f>
        <v>1800</v>
      </c>
    </row>
    <row r="45" spans="1:9">
      <c r="A45" s="42">
        <v>1324</v>
      </c>
      <c r="B45" s="43">
        <v>44966</v>
      </c>
      <c r="C45" s="42">
        <v>19</v>
      </c>
      <c r="D45" s="42">
        <v>594</v>
      </c>
      <c r="E45">
        <v>8</v>
      </c>
      <c r="F45" t="str">
        <f>VLOOKUP(orders[[#This Row],[customer_id]],customers[#All],2,0)</f>
        <v>ahmed</v>
      </c>
      <c r="G45" s="45" t="str">
        <f>INDEX(products[], MATCH(orders[[#This Row],[product_id]],products[product_id],0),MATCH(products[[#Headers],[product_name]],products[#Headers],0))</f>
        <v>Chicken</v>
      </c>
      <c r="H45" s="53">
        <v>250</v>
      </c>
      <c r="I45">
        <f>orders[[#This Row],[qty]]*orders[[#This Row],[price(Rs.)]]</f>
        <v>2000</v>
      </c>
    </row>
    <row r="46" spans="1:9">
      <c r="A46" s="42">
        <v>1327</v>
      </c>
      <c r="B46" s="43">
        <v>44966</v>
      </c>
      <c r="C46" s="42">
        <v>50</v>
      </c>
      <c r="D46" s="42">
        <v>392</v>
      </c>
      <c r="E46">
        <v>9</v>
      </c>
      <c r="F46" t="str">
        <f>VLOOKUP(orders[[#This Row],[customer_id]],customers[#All],2,0)</f>
        <v>bruce</v>
      </c>
      <c r="G46" s="45" t="str">
        <f>INDEX(products[], MATCH(orders[[#This Row],[product_id]],products[product_id],0),MATCH(products[[#Headers],[product_name]],products[#Headers],0))</f>
        <v>Yogurt</v>
      </c>
      <c r="H46" s="52">
        <v>30</v>
      </c>
      <c r="I46">
        <f>orders[[#This Row],[qty]]*orders[[#This Row],[price(Rs.)]]</f>
        <v>270</v>
      </c>
    </row>
    <row r="47" spans="1:9">
      <c r="A47" s="42">
        <v>1330</v>
      </c>
      <c r="B47" s="43">
        <v>44966</v>
      </c>
      <c r="C47" s="42">
        <v>29</v>
      </c>
      <c r="D47" s="42">
        <v>804</v>
      </c>
      <c r="E47">
        <v>10</v>
      </c>
      <c r="F47" t="str">
        <f>VLOOKUP(orders[[#This Row],[customer_id]],customers[#All],2,0)</f>
        <v>john</v>
      </c>
      <c r="G47" s="45" t="str">
        <f>INDEX(products[], MATCH(orders[[#This Row],[product_id]],products[product_id],0),MATCH(products[[#Headers],[product_name]],products[#Headers],0))</f>
        <v>Broccoli</v>
      </c>
      <c r="H47" s="53">
        <v>30</v>
      </c>
      <c r="I47">
        <f>orders[[#This Row],[qty]]*orders[[#This Row],[price(Rs.)]]</f>
        <v>300</v>
      </c>
    </row>
    <row r="48" spans="1:9">
      <c r="A48" s="42">
        <v>1335</v>
      </c>
      <c r="B48" s="43">
        <v>44966</v>
      </c>
      <c r="C48" s="42">
        <v>34</v>
      </c>
      <c r="D48" s="42">
        <v>811</v>
      </c>
      <c r="E48">
        <v>6</v>
      </c>
      <c r="F48" t="str">
        <f>VLOOKUP(orders[[#This Row],[customer_id]],customers[#All],2,0)</f>
        <v>jay</v>
      </c>
      <c r="G48" s="45" t="str">
        <f>INDEX(products[], MATCH(orders[[#This Row],[product_id]],products[product_id],0),MATCH(products[[#Headers],[product_name]],products[#Headers],0))</f>
        <v>Celery</v>
      </c>
      <c r="H48" s="52">
        <v>50</v>
      </c>
      <c r="I48">
        <f>orders[[#This Row],[qty]]*orders[[#This Row],[price(Rs.)]]</f>
        <v>300</v>
      </c>
    </row>
    <row r="49" spans="1:9">
      <c r="A49" s="42">
        <v>1338</v>
      </c>
      <c r="B49" s="43">
        <v>44967</v>
      </c>
      <c r="C49" s="42">
        <v>14</v>
      </c>
      <c r="D49" s="42">
        <v>521</v>
      </c>
      <c r="E49">
        <v>5</v>
      </c>
      <c r="F49" t="str">
        <f>VLOOKUP(orders[[#This Row],[customer_id]],customers[#All],2,0)</f>
        <v>ravi</v>
      </c>
      <c r="G49" s="45" t="str">
        <f>INDEX(products[], MATCH(orders[[#This Row],[product_id]],products[product_id],0),MATCH(products[[#Headers],[product_name]],products[#Headers],0))</f>
        <v>Carrot</v>
      </c>
      <c r="H49" s="53">
        <v>40</v>
      </c>
      <c r="I49">
        <f>orders[[#This Row],[qty]]*orders[[#This Row],[price(Rs.)]]</f>
        <v>200</v>
      </c>
    </row>
    <row r="50" spans="1:9">
      <c r="A50" s="42">
        <v>1339</v>
      </c>
      <c r="B50" s="43">
        <v>44967</v>
      </c>
      <c r="C50" s="42">
        <v>35</v>
      </c>
      <c r="D50" s="42">
        <v>886</v>
      </c>
      <c r="E50" t="s">
        <v>82</v>
      </c>
      <c r="F50" t="str">
        <f>VLOOKUP(orders[[#This Row],[customer_id]],customers[#All],2,0)</f>
        <v>mike</v>
      </c>
      <c r="G50" s="45" t="str">
        <f>INDEX(products[], MATCH(orders[[#This Row],[product_id]],products[product_id],0),MATCH(products[[#Headers],[product_name]],products[#Headers],0))</f>
        <v>Avocado</v>
      </c>
      <c r="H50" s="52">
        <v>100</v>
      </c>
      <c r="I50" t="e">
        <f>orders[[#This Row],[qty]]*orders[[#This Row],[price(Rs.)]]</f>
        <v>#VALUE!</v>
      </c>
    </row>
    <row r="51" spans="1:9">
      <c r="A51" s="42">
        <v>1341</v>
      </c>
      <c r="B51" s="43">
        <v>44967</v>
      </c>
      <c r="C51" s="42">
        <v>29</v>
      </c>
      <c r="D51" s="42">
        <v>600</v>
      </c>
      <c r="E51">
        <v>6</v>
      </c>
      <c r="F51" t="str">
        <f>VLOOKUP(orders[[#This Row],[customer_id]],customers[#All],2,0)</f>
        <v>john</v>
      </c>
      <c r="G51" s="45" t="str">
        <f>INDEX(products[], MATCH(orders[[#This Row],[product_id]],products[product_id],0),MATCH(products[[#Headers],[product_name]],products[#Headers],0))</f>
        <v>Grapefruit</v>
      </c>
      <c r="H51" s="53">
        <v>20</v>
      </c>
      <c r="I51">
        <f>orders[[#This Row],[qty]]*orders[[#This Row],[price(Rs.)]]</f>
        <v>120</v>
      </c>
    </row>
    <row r="52" spans="1:9">
      <c r="A52" s="42">
        <v>1342</v>
      </c>
      <c r="B52" s="43">
        <v>44967</v>
      </c>
      <c r="C52" s="42">
        <v>11</v>
      </c>
      <c r="D52" s="42">
        <v>651</v>
      </c>
      <c r="E52">
        <v>6</v>
      </c>
      <c r="F52" t="str">
        <f>VLOOKUP(orders[[#This Row],[customer_id]],customers[#All],2,0)</f>
        <v>anthony</v>
      </c>
      <c r="G52" s="45" t="str">
        <f>INDEX(products[], MATCH(orders[[#This Row],[product_id]],products[product_id],0),MATCH(products[[#Headers],[product_name]],products[#Headers],0))</f>
        <v>Banana</v>
      </c>
      <c r="H52" s="52">
        <v>80</v>
      </c>
      <c r="I52">
        <f>orders[[#This Row],[qty]]*orders[[#This Row],[price(Rs.)]]</f>
        <v>480</v>
      </c>
    </row>
    <row r="53" spans="1:9">
      <c r="A53" s="42">
        <v>1346</v>
      </c>
      <c r="B53" s="43">
        <v>44967</v>
      </c>
      <c r="C53" s="42">
        <v>21</v>
      </c>
      <c r="D53" s="42">
        <v>328</v>
      </c>
      <c r="E53">
        <v>2</v>
      </c>
      <c r="F53" t="str">
        <f>VLOOKUP(orders[[#This Row],[customer_id]],customers[#All],2,0)</f>
        <v>lisa</v>
      </c>
      <c r="G53" s="45" t="str">
        <f>INDEX(products[], MATCH(orders[[#This Row],[product_id]],products[product_id],0),MATCH(products[[#Headers],[product_name]],products[#Headers],0))</f>
        <v>Pasta</v>
      </c>
      <c r="H53" s="53">
        <v>60</v>
      </c>
      <c r="I53">
        <f>orders[[#This Row],[qty]]*orders[[#This Row],[price(Rs.)]]</f>
        <v>120</v>
      </c>
    </row>
    <row r="54" spans="1:9">
      <c r="A54" s="42">
        <v>1347</v>
      </c>
      <c r="B54" s="43">
        <v>44968</v>
      </c>
      <c r="C54" s="42">
        <v>79</v>
      </c>
      <c r="D54" s="42">
        <v>862</v>
      </c>
      <c r="E54">
        <v>9</v>
      </c>
      <c r="F54" t="str">
        <f>VLOOKUP(orders[[#This Row],[customer_id]],customers[#All],2,0)</f>
        <v>tim</v>
      </c>
      <c r="G54" s="45" t="str">
        <f>INDEX(products[], MATCH(orders[[#This Row],[product_id]],products[product_id],0),MATCH(products[[#Headers],[product_name]],products[#Headers],0))</f>
        <v>Chocolate Cake</v>
      </c>
      <c r="H54" s="52">
        <v>200</v>
      </c>
      <c r="I54">
        <f>orders[[#This Row],[qty]]*orders[[#This Row],[price(Rs.)]]</f>
        <v>1800</v>
      </c>
    </row>
    <row r="55" spans="1:9">
      <c r="A55" s="42">
        <v>1350</v>
      </c>
      <c r="B55" s="43">
        <v>44968</v>
      </c>
      <c r="C55" s="42">
        <v>19</v>
      </c>
      <c r="D55" s="42">
        <v>484</v>
      </c>
      <c r="E55">
        <v>9</v>
      </c>
      <c r="F55" t="str">
        <f>VLOOKUP(orders[[#This Row],[customer_id]],customers[#All],2,0)</f>
        <v>ahmed</v>
      </c>
      <c r="G55" s="45" t="str">
        <f>INDEX(products[], MATCH(orders[[#This Row],[product_id]],products[product_id],0),MATCH(products[[#Headers],[product_name]],products[#Headers],0))</f>
        <v>Hamburger</v>
      </c>
      <c r="H55" s="53">
        <v>70</v>
      </c>
      <c r="I55">
        <f>orders[[#This Row],[qty]]*orders[[#This Row],[price(Rs.)]]</f>
        <v>630</v>
      </c>
    </row>
    <row r="56" spans="1:9">
      <c r="A56" s="42">
        <v>1352</v>
      </c>
      <c r="B56" s="43">
        <v>44968</v>
      </c>
      <c r="C56" s="42">
        <v>35</v>
      </c>
      <c r="D56" s="42">
        <v>704</v>
      </c>
      <c r="E56">
        <v>4</v>
      </c>
      <c r="F56" t="str">
        <f>VLOOKUP(orders[[#This Row],[customer_id]],customers[#All],2,0)</f>
        <v>mike</v>
      </c>
      <c r="G56" s="45" t="str">
        <f>INDEX(products[], MATCH(orders[[#This Row],[product_id]],products[product_id],0),MATCH(products[[#Headers],[product_name]],products[#Headers],0))</f>
        <v>Eggs</v>
      </c>
      <c r="H56" s="52">
        <v>65</v>
      </c>
      <c r="I56">
        <f>orders[[#This Row],[qty]]*orders[[#This Row],[price(Rs.)]]</f>
        <v>260</v>
      </c>
    </row>
    <row r="57" spans="1:9">
      <c r="A57" s="42">
        <v>1353</v>
      </c>
      <c r="B57" s="43">
        <v>44968</v>
      </c>
      <c r="C57" s="42">
        <v>34</v>
      </c>
      <c r="D57" s="42">
        <v>739</v>
      </c>
      <c r="E57">
        <v>3</v>
      </c>
      <c r="F57" t="str">
        <f>VLOOKUP(orders[[#This Row],[customer_id]],customers[#All],2,0)</f>
        <v>jay</v>
      </c>
      <c r="G57" s="45" t="str">
        <f>INDEX(products[], MATCH(orders[[#This Row],[product_id]],products[product_id],0),MATCH(products[[#Headers],[product_name]],products[#Headers],0))</f>
        <v>Donut</v>
      </c>
      <c r="H57" s="53">
        <v>40</v>
      </c>
      <c r="I57">
        <f>orders[[#This Row],[qty]]*orders[[#This Row],[price(Rs.)]]</f>
        <v>120</v>
      </c>
    </row>
    <row r="58" spans="1:9">
      <c r="A58" s="42">
        <v>1358</v>
      </c>
      <c r="B58" s="43">
        <v>44968</v>
      </c>
      <c r="C58" s="42">
        <v>50</v>
      </c>
      <c r="D58" s="42">
        <v>594</v>
      </c>
      <c r="E58">
        <v>9</v>
      </c>
      <c r="F58" t="str">
        <f>VLOOKUP(orders[[#This Row],[customer_id]],customers[#All],2,0)</f>
        <v>bruce</v>
      </c>
      <c r="G58" s="45" t="str">
        <f>INDEX(products[], MATCH(orders[[#This Row],[product_id]],products[product_id],0),MATCH(products[[#Headers],[product_name]],products[#Headers],0))</f>
        <v>Chicken</v>
      </c>
      <c r="H58" s="52">
        <v>250</v>
      </c>
      <c r="I58">
        <f>orders[[#This Row],[qty]]*orders[[#This Row],[price(Rs.)]]</f>
        <v>2250</v>
      </c>
    </row>
    <row r="59" spans="1:9">
      <c r="A59" s="42">
        <v>1359</v>
      </c>
      <c r="B59" s="43">
        <v>44969</v>
      </c>
      <c r="C59" s="42">
        <v>35</v>
      </c>
      <c r="D59" s="42">
        <v>392</v>
      </c>
      <c r="E59">
        <v>3</v>
      </c>
      <c r="F59" t="str">
        <f>VLOOKUP(orders[[#This Row],[customer_id]],customers[#All],2,0)</f>
        <v>mike</v>
      </c>
      <c r="G59" s="45" t="str">
        <f>INDEX(products[], MATCH(orders[[#This Row],[product_id]],products[product_id],0),MATCH(products[[#Headers],[product_name]],products[#Headers],0))</f>
        <v>Yogurt</v>
      </c>
      <c r="H59" s="53">
        <v>30</v>
      </c>
      <c r="I59">
        <f>orders[[#This Row],[qty]]*orders[[#This Row],[price(Rs.)]]</f>
        <v>90</v>
      </c>
    </row>
    <row r="60" spans="1:9">
      <c r="A60" s="42">
        <v>1361</v>
      </c>
      <c r="B60" s="43">
        <v>44969</v>
      </c>
      <c r="C60" s="42">
        <v>35</v>
      </c>
      <c r="D60" s="42">
        <v>794</v>
      </c>
      <c r="E60">
        <v>7</v>
      </c>
      <c r="F60" t="str">
        <f>VLOOKUP(orders[[#This Row],[customer_id]],customers[#All],2,0)</f>
        <v>mike</v>
      </c>
      <c r="G60" s="45" t="str">
        <f>INDEX(products[], MATCH(orders[[#This Row],[product_id]],products[product_id],0),MATCH(products[[#Headers],[product_name]],products[#Headers],0))</f>
        <v>Grilled Cheese</v>
      </c>
      <c r="H60" s="52">
        <v>100</v>
      </c>
      <c r="I60">
        <f>orders[[#This Row],[qty]]*orders[[#This Row],[price(Rs.)]]</f>
        <v>700</v>
      </c>
    </row>
    <row r="61" spans="1:9">
      <c r="A61" s="42">
        <v>1364</v>
      </c>
      <c r="B61" s="43">
        <v>44969</v>
      </c>
      <c r="C61" s="42">
        <v>21</v>
      </c>
      <c r="D61" s="42">
        <v>739</v>
      </c>
      <c r="E61">
        <v>7</v>
      </c>
      <c r="F61" t="str">
        <f>VLOOKUP(orders[[#This Row],[customer_id]],customers[#All],2,0)</f>
        <v>lisa</v>
      </c>
      <c r="G61" s="45" t="str">
        <f>INDEX(products[], MATCH(orders[[#This Row],[product_id]],products[product_id],0),MATCH(products[[#Headers],[product_name]],products[#Headers],0))</f>
        <v>Donut</v>
      </c>
      <c r="H61" s="53">
        <v>40</v>
      </c>
      <c r="I61">
        <f>orders[[#This Row],[qty]]*orders[[#This Row],[price(Rs.)]]</f>
        <v>280</v>
      </c>
    </row>
    <row r="62" spans="1:9">
      <c r="A62" s="42">
        <v>1370</v>
      </c>
      <c r="B62" s="43">
        <v>44969</v>
      </c>
      <c r="C62" s="42">
        <v>50</v>
      </c>
      <c r="D62" s="42">
        <v>594</v>
      </c>
      <c r="E62">
        <v>10</v>
      </c>
      <c r="F62" t="str">
        <f>VLOOKUP(orders[[#This Row],[customer_id]],customers[#All],2,0)</f>
        <v>bruce</v>
      </c>
      <c r="G62" s="45" t="str">
        <f>INDEX(products[], MATCH(orders[[#This Row],[product_id]],products[product_id],0),MATCH(products[[#Headers],[product_name]],products[#Headers],0))</f>
        <v>Chicken</v>
      </c>
      <c r="H62" s="52">
        <v>250</v>
      </c>
      <c r="I62">
        <f>orders[[#This Row],[qty]]*orders[[#This Row],[price(Rs.)]]</f>
        <v>2500</v>
      </c>
    </row>
    <row r="63" spans="1:9">
      <c r="A63" s="42">
        <v>1374</v>
      </c>
      <c r="B63" s="43">
        <v>44969</v>
      </c>
      <c r="C63" s="42">
        <v>19</v>
      </c>
      <c r="D63" s="42">
        <v>811</v>
      </c>
      <c r="E63">
        <v>8</v>
      </c>
      <c r="F63" t="str">
        <f>VLOOKUP(orders[[#This Row],[customer_id]],customers[#All],2,0)</f>
        <v>ahmed</v>
      </c>
      <c r="G63" s="45" t="str">
        <f>INDEX(products[], MATCH(orders[[#This Row],[product_id]],products[product_id],0),MATCH(products[[#Headers],[product_name]],products[#Headers],0))</f>
        <v>Celery</v>
      </c>
      <c r="H63" s="53">
        <v>50</v>
      </c>
      <c r="I63">
        <f>orders[[#This Row],[qty]]*orders[[#This Row],[price(Rs.)]]</f>
        <v>400</v>
      </c>
    </row>
    <row r="64" spans="1:9">
      <c r="A64" s="42">
        <v>1379</v>
      </c>
      <c r="B64" s="43">
        <v>44970</v>
      </c>
      <c r="C64" s="42">
        <v>14</v>
      </c>
      <c r="D64" s="42">
        <v>794</v>
      </c>
      <c r="E64">
        <v>10</v>
      </c>
      <c r="F64" t="str">
        <f>VLOOKUP(orders[[#This Row],[customer_id]],customers[#All],2,0)</f>
        <v>ravi</v>
      </c>
      <c r="G64" s="45" t="str">
        <f>INDEX(products[], MATCH(orders[[#This Row],[product_id]],products[product_id],0),MATCH(products[[#Headers],[product_name]],products[#Headers],0))</f>
        <v>Grilled Cheese</v>
      </c>
      <c r="H64" s="52">
        <v>100</v>
      </c>
      <c r="I64">
        <f>orders[[#This Row],[qty]]*orders[[#This Row],[price(Rs.)]]</f>
        <v>1000</v>
      </c>
    </row>
    <row r="65" spans="1:9">
      <c r="A65" s="42">
        <v>1382</v>
      </c>
      <c r="B65" s="43">
        <v>44970</v>
      </c>
      <c r="C65" s="42">
        <v>35</v>
      </c>
      <c r="D65" s="42">
        <v>862</v>
      </c>
      <c r="E65">
        <v>10</v>
      </c>
      <c r="F65" t="str">
        <f>VLOOKUP(orders[[#This Row],[customer_id]],customers[#All],2,0)</f>
        <v>mike</v>
      </c>
      <c r="G65" s="45" t="str">
        <f>INDEX(products[], MATCH(orders[[#This Row],[product_id]],products[product_id],0),MATCH(products[[#Headers],[product_name]],products[#Headers],0))</f>
        <v>Chocolate Cake</v>
      </c>
      <c r="H65" s="53">
        <v>200</v>
      </c>
      <c r="I65">
        <f>orders[[#This Row],[qty]]*orders[[#This Row],[price(Rs.)]]</f>
        <v>2000</v>
      </c>
    </row>
    <row r="66" spans="1:9">
      <c r="A66" s="42">
        <v>1388</v>
      </c>
      <c r="B66" s="43">
        <v>44970</v>
      </c>
      <c r="C66" s="42">
        <v>11</v>
      </c>
      <c r="D66" s="42">
        <v>804</v>
      </c>
      <c r="E66">
        <v>3</v>
      </c>
      <c r="F66" t="str">
        <f>VLOOKUP(orders[[#This Row],[customer_id]],customers[#All],2,0)</f>
        <v>anthony</v>
      </c>
      <c r="G66" s="45" t="str">
        <f>INDEX(products[], MATCH(orders[[#This Row],[product_id]],products[product_id],0),MATCH(products[[#Headers],[product_name]],products[#Headers],0))</f>
        <v>Broccoli</v>
      </c>
      <c r="H66" s="52">
        <v>30</v>
      </c>
      <c r="I66">
        <f>orders[[#This Row],[qty]]*orders[[#This Row],[price(Rs.)]]</f>
        <v>90</v>
      </c>
    </row>
    <row r="67" spans="1:9">
      <c r="A67" s="42">
        <v>1395</v>
      </c>
      <c r="B67" s="43">
        <v>44970</v>
      </c>
      <c r="C67" s="42">
        <v>19</v>
      </c>
      <c r="D67" s="42">
        <v>590</v>
      </c>
      <c r="E67" t="s">
        <v>82</v>
      </c>
      <c r="F67" t="str">
        <f>VLOOKUP(orders[[#This Row],[customer_id]],customers[#All],2,0)</f>
        <v>ahmed</v>
      </c>
      <c r="G67" s="45" t="str">
        <f>INDEX(products[], MATCH(orders[[#This Row],[product_id]],products[product_id],0),MATCH(products[[#Headers],[product_name]],products[#Headers],0))</f>
        <v>French Fries</v>
      </c>
      <c r="H67" s="53">
        <v>50</v>
      </c>
      <c r="I67" t="e">
        <f>orders[[#This Row],[qty]]*orders[[#This Row],[price(Rs.)]]</f>
        <v>#VALUE!</v>
      </c>
    </row>
    <row r="68" spans="1:9">
      <c r="A68" s="42">
        <v>1396</v>
      </c>
      <c r="B68" s="43">
        <v>44970</v>
      </c>
      <c r="C68" s="42">
        <v>34</v>
      </c>
      <c r="D68" s="42">
        <v>628</v>
      </c>
      <c r="E68">
        <v>9</v>
      </c>
      <c r="F68" t="str">
        <f>VLOOKUP(orders[[#This Row],[customer_id]],customers[#All],2,0)</f>
        <v>jay</v>
      </c>
      <c r="G68" s="45" t="str">
        <f>INDEX(products[], MATCH(orders[[#This Row],[product_id]],products[product_id],0),MATCH(products[[#Headers],[product_name]],products[#Headers],0))</f>
        <v>Fish</v>
      </c>
      <c r="H68" s="52">
        <v>120</v>
      </c>
      <c r="I68">
        <f>orders[[#This Row],[qty]]*orders[[#This Row],[price(Rs.)]]</f>
        <v>1080</v>
      </c>
    </row>
    <row r="69" spans="1:9">
      <c r="A69" s="42">
        <v>1397</v>
      </c>
      <c r="B69" s="43">
        <v>44971</v>
      </c>
      <c r="C69" s="42">
        <v>79</v>
      </c>
      <c r="D69" s="42">
        <v>797</v>
      </c>
      <c r="E69">
        <v>6</v>
      </c>
      <c r="F69" t="str">
        <f>VLOOKUP(orders[[#This Row],[customer_id]],customers[#All],2,0)</f>
        <v>tim</v>
      </c>
      <c r="G69" s="45" t="str">
        <f>INDEX(products[], MATCH(orders[[#This Row],[product_id]],products[product_id],0),MATCH(products[[#Headers],[product_name]],products[#Headers],0))</f>
        <v>Cheese</v>
      </c>
      <c r="H69" s="53">
        <v>80</v>
      </c>
      <c r="I69">
        <f>orders[[#This Row],[qty]]*orders[[#This Row],[price(Rs.)]]</f>
        <v>480</v>
      </c>
    </row>
    <row r="70" spans="1:9">
      <c r="A70" s="42">
        <v>1406</v>
      </c>
      <c r="B70" s="43">
        <v>44971</v>
      </c>
      <c r="C70" s="42">
        <v>19</v>
      </c>
      <c r="D70" s="42">
        <v>294</v>
      </c>
      <c r="E70">
        <v>3</v>
      </c>
      <c r="F70" t="str">
        <f>VLOOKUP(orders[[#This Row],[customer_id]],customers[#All],2,0)</f>
        <v>ahmed</v>
      </c>
      <c r="G70" s="45" t="str">
        <f>INDEX(products[], MATCH(orders[[#This Row],[product_id]],products[product_id],0),MATCH(products[[#Headers],[product_name]],products[#Headers],0))</f>
        <v>Rice</v>
      </c>
      <c r="H70" s="52">
        <v>80</v>
      </c>
      <c r="I70">
        <f>orders[[#This Row],[qty]]*orders[[#This Row],[price(Rs.)]]</f>
        <v>240</v>
      </c>
    </row>
    <row r="71" spans="1:9">
      <c r="A71" s="42">
        <v>1420</v>
      </c>
      <c r="B71" s="43">
        <v>44971</v>
      </c>
      <c r="C71" s="42">
        <v>21</v>
      </c>
      <c r="D71" s="42">
        <v>590</v>
      </c>
      <c r="E71">
        <v>7</v>
      </c>
      <c r="F71" t="str">
        <f>VLOOKUP(orders[[#This Row],[customer_id]],customers[#All],2,0)</f>
        <v>lisa</v>
      </c>
      <c r="G71" s="45" t="str">
        <f>INDEX(products[], MATCH(orders[[#This Row],[product_id]],products[product_id],0),MATCH(products[[#Headers],[product_name]],products[#Headers],0))</f>
        <v>French Fries</v>
      </c>
      <c r="H71" s="53">
        <v>50</v>
      </c>
      <c r="I71">
        <f>orders[[#This Row],[qty]]*orders[[#This Row],[price(Rs.)]]</f>
        <v>350</v>
      </c>
    </row>
    <row r="72" spans="1:9">
      <c r="A72" s="42">
        <v>1436</v>
      </c>
      <c r="B72" s="43">
        <v>44971</v>
      </c>
      <c r="C72" s="42">
        <v>35</v>
      </c>
      <c r="D72" s="42">
        <v>392</v>
      </c>
      <c r="E72">
        <v>3</v>
      </c>
      <c r="F72" t="str">
        <f>VLOOKUP(orders[[#This Row],[customer_id]],customers[#All],2,0)</f>
        <v>mike</v>
      </c>
      <c r="G72" s="45" t="str">
        <f>INDEX(products[], MATCH(orders[[#This Row],[product_id]],products[product_id],0),MATCH(products[[#Headers],[product_name]],products[#Headers],0))</f>
        <v>Yogurt</v>
      </c>
      <c r="H72" s="52">
        <v>30</v>
      </c>
      <c r="I72">
        <f>orders[[#This Row],[qty]]*orders[[#This Row],[price(Rs.)]]</f>
        <v>90</v>
      </c>
    </row>
    <row r="73" spans="1:9">
      <c r="A73" s="42">
        <v>1438</v>
      </c>
      <c r="B73" s="43">
        <v>44971</v>
      </c>
      <c r="C73" s="42">
        <v>14</v>
      </c>
      <c r="D73" s="42">
        <v>704</v>
      </c>
      <c r="E73">
        <v>4</v>
      </c>
      <c r="F73" t="str">
        <f>VLOOKUP(orders[[#This Row],[customer_id]],customers[#All],2,0)</f>
        <v>ravi</v>
      </c>
      <c r="G73" s="45" t="str">
        <f>INDEX(products[], MATCH(orders[[#This Row],[product_id]],products[product_id],0),MATCH(products[[#Headers],[product_name]],products[#Headers],0))</f>
        <v>Eggs</v>
      </c>
      <c r="H73" s="53">
        <v>65</v>
      </c>
      <c r="I73">
        <f>orders[[#This Row],[qty]]*orders[[#This Row],[price(Rs.)]]</f>
        <v>260</v>
      </c>
    </row>
    <row r="74" spans="1:9">
      <c r="A74" s="42">
        <v>1445</v>
      </c>
      <c r="B74" s="43">
        <v>44972</v>
      </c>
      <c r="C74" s="42">
        <v>34</v>
      </c>
      <c r="D74" s="42">
        <v>704</v>
      </c>
      <c r="E74">
        <v>4</v>
      </c>
      <c r="F74" t="str">
        <f>VLOOKUP(orders[[#This Row],[customer_id]],customers[#All],2,0)</f>
        <v>jay</v>
      </c>
      <c r="G74" s="45" t="str">
        <f>INDEX(products[], MATCH(orders[[#This Row],[product_id]],products[product_id],0),MATCH(products[[#Headers],[product_name]],products[#Headers],0))</f>
        <v>Eggs</v>
      </c>
      <c r="H74" s="52">
        <v>65</v>
      </c>
      <c r="I74">
        <f>orders[[#This Row],[qty]]*orders[[#This Row],[price(Rs.)]]</f>
        <v>260</v>
      </c>
    </row>
    <row r="75" spans="1:9">
      <c r="A75" s="42">
        <v>1455</v>
      </c>
      <c r="B75" s="43">
        <v>44972</v>
      </c>
      <c r="C75" s="42">
        <v>29</v>
      </c>
      <c r="D75" s="42">
        <v>294</v>
      </c>
      <c r="E75">
        <v>10</v>
      </c>
      <c r="F75" t="str">
        <f>VLOOKUP(orders[[#This Row],[customer_id]],customers[#All],2,0)</f>
        <v>john</v>
      </c>
      <c r="G75" s="45" t="str">
        <f>INDEX(products[], MATCH(orders[[#This Row],[product_id]],products[product_id],0),MATCH(products[[#Headers],[product_name]],products[#Headers],0))</f>
        <v>Rice</v>
      </c>
      <c r="H75" s="53">
        <v>80</v>
      </c>
      <c r="I75">
        <f>orders[[#This Row],[qty]]*orders[[#This Row],[price(Rs.)]]</f>
        <v>800</v>
      </c>
    </row>
    <row r="76" spans="1:9">
      <c r="A76" s="42">
        <v>1457</v>
      </c>
      <c r="B76" s="43">
        <v>44972</v>
      </c>
      <c r="C76" s="42">
        <v>50</v>
      </c>
      <c r="D76" s="42">
        <v>484</v>
      </c>
      <c r="E76">
        <v>10</v>
      </c>
      <c r="F76" t="str">
        <f>VLOOKUP(orders[[#This Row],[customer_id]],customers[#All],2,0)</f>
        <v>bruce</v>
      </c>
      <c r="G76" s="45" t="str">
        <f>INDEX(products[], MATCH(orders[[#This Row],[product_id]],products[product_id],0),MATCH(products[[#Headers],[product_name]],products[#Headers],0))</f>
        <v>Hamburger</v>
      </c>
      <c r="H76" s="52">
        <v>70</v>
      </c>
      <c r="I76">
        <f>orders[[#This Row],[qty]]*orders[[#This Row],[price(Rs.)]]</f>
        <v>700</v>
      </c>
    </row>
    <row r="77" spans="1:9">
      <c r="A77" s="42">
        <v>1459</v>
      </c>
      <c r="B77" s="43">
        <v>44972</v>
      </c>
      <c r="C77" s="42">
        <v>14</v>
      </c>
      <c r="D77" s="42">
        <v>594</v>
      </c>
      <c r="E77">
        <v>5</v>
      </c>
      <c r="F77" t="str">
        <f>VLOOKUP(orders[[#This Row],[customer_id]],customers[#All],2,0)</f>
        <v>ravi</v>
      </c>
      <c r="G77" s="45" t="str">
        <f>INDEX(products[], MATCH(orders[[#This Row],[product_id]],products[product_id],0),MATCH(products[[#Headers],[product_name]],products[#Headers],0))</f>
        <v>Chicken</v>
      </c>
      <c r="H77" s="53">
        <v>250</v>
      </c>
      <c r="I77">
        <f>orders[[#This Row],[qty]]*orders[[#This Row],[price(Rs.)]]</f>
        <v>1250</v>
      </c>
    </row>
    <row r="78" spans="1:9">
      <c r="A78" s="42">
        <v>1466</v>
      </c>
      <c r="B78" s="43">
        <v>44972</v>
      </c>
      <c r="C78" s="42">
        <v>35</v>
      </c>
      <c r="D78" s="42">
        <v>163</v>
      </c>
      <c r="E78">
        <v>6</v>
      </c>
      <c r="F78" t="str">
        <f>VLOOKUP(orders[[#This Row],[customer_id]],customers[#All],2,0)</f>
        <v>mike</v>
      </c>
      <c r="G78" s="45" t="str">
        <f>INDEX(products[], MATCH(orders[[#This Row],[product_id]],products[product_id],0),MATCH(products[[#Headers],[product_name]],products[#Headers],0))</f>
        <v>Grape Juice</v>
      </c>
      <c r="H78" s="52">
        <v>40</v>
      </c>
      <c r="I78">
        <f>orders[[#This Row],[qty]]*orders[[#This Row],[price(Rs.)]]</f>
        <v>240</v>
      </c>
    </row>
    <row r="79" spans="1:9">
      <c r="A79" s="42">
        <v>1471</v>
      </c>
      <c r="B79" s="43">
        <v>44973</v>
      </c>
      <c r="C79" s="42">
        <v>50</v>
      </c>
      <c r="D79" s="42">
        <v>651</v>
      </c>
      <c r="E79">
        <v>8</v>
      </c>
      <c r="F79" t="str">
        <f>VLOOKUP(orders[[#This Row],[customer_id]],customers[#All],2,0)</f>
        <v>bruce</v>
      </c>
      <c r="G79" s="45" t="str">
        <f>INDEX(products[], MATCH(orders[[#This Row],[product_id]],products[product_id],0),MATCH(products[[#Headers],[product_name]],products[#Headers],0))</f>
        <v>Banana</v>
      </c>
      <c r="H79" s="53">
        <v>80</v>
      </c>
      <c r="I79">
        <f>orders[[#This Row],[qty]]*orders[[#This Row],[price(Rs.)]]</f>
        <v>640</v>
      </c>
    </row>
    <row r="80" spans="1:9">
      <c r="A80" s="42">
        <v>1480</v>
      </c>
      <c r="B80" s="43">
        <v>44973</v>
      </c>
      <c r="C80" s="42">
        <v>19</v>
      </c>
      <c r="D80" s="42">
        <v>704</v>
      </c>
      <c r="E80">
        <v>2</v>
      </c>
      <c r="F80" t="str">
        <f>VLOOKUP(orders[[#This Row],[customer_id]],customers[#All],2,0)</f>
        <v>ahmed</v>
      </c>
      <c r="G80" s="45" t="str">
        <f>INDEX(products[], MATCH(orders[[#This Row],[product_id]],products[product_id],0),MATCH(products[[#Headers],[product_name]],products[#Headers],0))</f>
        <v>Eggs</v>
      </c>
      <c r="H80" s="52">
        <v>65</v>
      </c>
      <c r="I80">
        <f>orders[[#This Row],[qty]]*orders[[#This Row],[price(Rs.)]]</f>
        <v>130</v>
      </c>
    </row>
    <row r="81" spans="1:9">
      <c r="A81" s="42">
        <v>1484</v>
      </c>
      <c r="B81" s="43">
        <v>44973</v>
      </c>
      <c r="C81" s="42">
        <v>35</v>
      </c>
      <c r="D81" s="42">
        <v>590</v>
      </c>
      <c r="E81">
        <v>8</v>
      </c>
      <c r="F81" t="str">
        <f>VLOOKUP(orders[[#This Row],[customer_id]],customers[#All],2,0)</f>
        <v>mike</v>
      </c>
      <c r="G81" s="45" t="str">
        <f>INDEX(products[], MATCH(orders[[#This Row],[product_id]],products[product_id],0),MATCH(products[[#Headers],[product_name]],products[#Headers],0))</f>
        <v>French Fries</v>
      </c>
      <c r="H81" s="53">
        <v>50</v>
      </c>
      <c r="I81">
        <f>orders[[#This Row],[qty]]*orders[[#This Row],[price(Rs.)]]</f>
        <v>400</v>
      </c>
    </row>
    <row r="82" spans="1:9">
      <c r="A82" s="42">
        <v>1487</v>
      </c>
      <c r="B82" s="43">
        <v>44973</v>
      </c>
      <c r="C82" s="42">
        <v>21</v>
      </c>
      <c r="D82" s="42">
        <v>811</v>
      </c>
      <c r="E82">
        <v>5</v>
      </c>
      <c r="F82" t="str">
        <f>VLOOKUP(orders[[#This Row],[customer_id]],customers[#All],2,0)</f>
        <v>lisa</v>
      </c>
      <c r="G82" s="45" t="str">
        <f>INDEX(products[], MATCH(orders[[#This Row],[product_id]],products[product_id],0),MATCH(products[[#Headers],[product_name]],products[#Headers],0))</f>
        <v>Celery</v>
      </c>
      <c r="H82" s="52">
        <v>50</v>
      </c>
      <c r="I82">
        <f>orders[[#This Row],[qty]]*orders[[#This Row],[price(Rs.)]]</f>
        <v>250</v>
      </c>
    </row>
    <row r="83" spans="1:9">
      <c r="A83" s="42">
        <v>1489</v>
      </c>
      <c r="B83" s="43">
        <v>44973</v>
      </c>
      <c r="C83" s="42">
        <v>35</v>
      </c>
      <c r="D83" s="42">
        <v>594</v>
      </c>
      <c r="E83">
        <v>8</v>
      </c>
      <c r="F83" t="str">
        <f>VLOOKUP(orders[[#This Row],[customer_id]],customers[#All],2,0)</f>
        <v>mike</v>
      </c>
      <c r="G83" s="45" t="str">
        <f>INDEX(products[], MATCH(orders[[#This Row],[product_id]],products[product_id],0),MATCH(products[[#Headers],[product_name]],products[#Headers],0))</f>
        <v>Chicken</v>
      </c>
      <c r="H83" s="53">
        <v>250</v>
      </c>
      <c r="I83">
        <f>orders[[#This Row],[qty]]*orders[[#This Row],[price(Rs.)]]</f>
        <v>2000</v>
      </c>
    </row>
    <row r="84" spans="1:9">
      <c r="A84" s="42">
        <v>1491</v>
      </c>
      <c r="B84" s="43">
        <v>44974</v>
      </c>
      <c r="C84" s="42">
        <v>29</v>
      </c>
      <c r="D84" s="42">
        <v>739</v>
      </c>
      <c r="E84">
        <v>2</v>
      </c>
      <c r="F84" t="str">
        <f>VLOOKUP(orders[[#This Row],[customer_id]],customers[#All],2,0)</f>
        <v>john</v>
      </c>
      <c r="G84" s="45" t="str">
        <f>INDEX(products[], MATCH(orders[[#This Row],[product_id]],products[product_id],0),MATCH(products[[#Headers],[product_name]],products[#Headers],0))</f>
        <v>Donut</v>
      </c>
      <c r="H84" s="52">
        <v>40</v>
      </c>
      <c r="I84">
        <f>orders[[#This Row],[qty]]*orders[[#This Row],[price(Rs.)]]</f>
        <v>80</v>
      </c>
    </row>
    <row r="85" spans="1:9">
      <c r="A85" s="42">
        <v>1517</v>
      </c>
      <c r="B85" s="43">
        <v>44974</v>
      </c>
      <c r="C85" s="42">
        <v>21</v>
      </c>
      <c r="D85" s="42">
        <v>628</v>
      </c>
      <c r="E85">
        <v>10</v>
      </c>
      <c r="F85" t="str">
        <f>VLOOKUP(orders[[#This Row],[customer_id]],customers[#All],2,0)</f>
        <v>lisa</v>
      </c>
      <c r="G85" s="45" t="str">
        <f>INDEX(products[], MATCH(orders[[#This Row],[product_id]],products[product_id],0),MATCH(products[[#Headers],[product_name]],products[#Headers],0))</f>
        <v>Fish</v>
      </c>
      <c r="H85" s="53">
        <v>120</v>
      </c>
      <c r="I85">
        <f>orders[[#This Row],[qty]]*orders[[#This Row],[price(Rs.)]]</f>
        <v>1200</v>
      </c>
    </row>
    <row r="86" spans="1:9">
      <c r="A86" s="42">
        <v>1522</v>
      </c>
      <c r="B86" s="43">
        <v>44974</v>
      </c>
      <c r="C86" s="42">
        <v>11</v>
      </c>
      <c r="D86" s="42">
        <v>392</v>
      </c>
      <c r="E86">
        <v>4</v>
      </c>
      <c r="F86" t="str">
        <f>VLOOKUP(orders[[#This Row],[customer_id]],customers[#All],2,0)</f>
        <v>anthony</v>
      </c>
      <c r="G86" s="45" t="str">
        <f>INDEX(products[], MATCH(orders[[#This Row],[product_id]],products[product_id],0),MATCH(products[[#Headers],[product_name]],products[#Headers],0))</f>
        <v>Yogurt</v>
      </c>
      <c r="H86" s="52">
        <v>30</v>
      </c>
      <c r="I86">
        <f>orders[[#This Row],[qty]]*orders[[#This Row],[price(Rs.)]]</f>
        <v>120</v>
      </c>
    </row>
    <row r="87" spans="1:9">
      <c r="A87" s="42">
        <v>1527</v>
      </c>
      <c r="B87" s="43">
        <v>44974</v>
      </c>
      <c r="C87" s="42">
        <v>35</v>
      </c>
      <c r="D87" s="42">
        <v>484</v>
      </c>
      <c r="E87">
        <v>6</v>
      </c>
      <c r="F87" t="str">
        <f>VLOOKUP(orders[[#This Row],[customer_id]],customers[#All],2,0)</f>
        <v>mike</v>
      </c>
      <c r="G87" s="45" t="str">
        <f>INDEX(products[], MATCH(orders[[#This Row],[product_id]],products[product_id],0),MATCH(products[[#Headers],[product_name]],products[#Headers],0))</f>
        <v>Hamburger</v>
      </c>
      <c r="H87" s="53">
        <v>70</v>
      </c>
      <c r="I87">
        <f>orders[[#This Row],[qty]]*orders[[#This Row],[price(Rs.)]]</f>
        <v>420</v>
      </c>
    </row>
    <row r="88" spans="1:9">
      <c r="A88" s="42">
        <v>1533</v>
      </c>
      <c r="B88" s="43">
        <v>44974</v>
      </c>
      <c r="C88" s="42">
        <v>50</v>
      </c>
      <c r="D88" s="42">
        <v>294</v>
      </c>
      <c r="E88">
        <v>8</v>
      </c>
      <c r="F88" t="str">
        <f>VLOOKUP(orders[[#This Row],[customer_id]],customers[#All],2,0)</f>
        <v>bruce</v>
      </c>
      <c r="G88" s="45" t="str">
        <f>INDEX(products[], MATCH(orders[[#This Row],[product_id]],products[product_id],0),MATCH(products[[#Headers],[product_name]],products[#Headers],0))</f>
        <v>Rice</v>
      </c>
      <c r="H88" s="52">
        <v>80</v>
      </c>
      <c r="I88">
        <f>orders[[#This Row],[qty]]*orders[[#This Row],[price(Rs.)]]</f>
        <v>640</v>
      </c>
    </row>
    <row r="89" spans="1:9">
      <c r="A89" s="42">
        <v>1536</v>
      </c>
      <c r="B89" s="43">
        <v>44975</v>
      </c>
      <c r="C89" s="42">
        <v>29</v>
      </c>
      <c r="D89" s="42">
        <v>392</v>
      </c>
      <c r="E89">
        <v>4</v>
      </c>
      <c r="F89" t="str">
        <f>VLOOKUP(orders[[#This Row],[customer_id]],customers[#All],2,0)</f>
        <v>john</v>
      </c>
      <c r="G89" s="45" t="str">
        <f>INDEX(products[], MATCH(orders[[#This Row],[product_id]],products[product_id],0),MATCH(products[[#Headers],[product_name]],products[#Headers],0))</f>
        <v>Yogurt</v>
      </c>
      <c r="H89" s="53">
        <v>30</v>
      </c>
      <c r="I89">
        <f>orders[[#This Row],[qty]]*orders[[#This Row],[price(Rs.)]]</f>
        <v>120</v>
      </c>
    </row>
    <row r="90" spans="1:9">
      <c r="A90" s="42">
        <v>1540</v>
      </c>
      <c r="B90" s="43">
        <v>44975</v>
      </c>
      <c r="C90" s="42">
        <v>35</v>
      </c>
      <c r="D90" s="42">
        <v>294</v>
      </c>
      <c r="E90">
        <v>5</v>
      </c>
      <c r="F90" t="str">
        <f>VLOOKUP(orders[[#This Row],[customer_id]],customers[#All],2,0)</f>
        <v>mike</v>
      </c>
      <c r="G90" s="45" t="str">
        <f>INDEX(products[], MATCH(orders[[#This Row],[product_id]],products[product_id],0),MATCH(products[[#Headers],[product_name]],products[#Headers],0))</f>
        <v>Rice</v>
      </c>
      <c r="H90" s="52">
        <v>80</v>
      </c>
      <c r="I90">
        <f>orders[[#This Row],[qty]]*orders[[#This Row],[price(Rs.)]]</f>
        <v>400</v>
      </c>
    </row>
    <row r="91" spans="1:9">
      <c r="A91" s="42">
        <v>1547</v>
      </c>
      <c r="B91" s="43">
        <v>44975</v>
      </c>
      <c r="C91" s="42">
        <v>34</v>
      </c>
      <c r="D91" s="42">
        <v>862</v>
      </c>
      <c r="E91">
        <v>3</v>
      </c>
      <c r="F91" t="str">
        <f>VLOOKUP(orders[[#This Row],[customer_id]],customers[#All],2,0)</f>
        <v>jay</v>
      </c>
      <c r="G91" s="45" t="str">
        <f>INDEX(products[], MATCH(orders[[#This Row],[product_id]],products[product_id],0),MATCH(products[[#Headers],[product_name]],products[#Headers],0))</f>
        <v>Chocolate Cake</v>
      </c>
      <c r="H91" s="53">
        <v>200</v>
      </c>
      <c r="I91">
        <f>orders[[#This Row],[qty]]*orders[[#This Row],[price(Rs.)]]</f>
        <v>600</v>
      </c>
    </row>
    <row r="92" spans="1:9">
      <c r="A92" s="42">
        <v>1552</v>
      </c>
      <c r="B92" s="43">
        <v>44975</v>
      </c>
      <c r="C92" s="42">
        <v>79</v>
      </c>
      <c r="D92" s="42">
        <v>163</v>
      </c>
      <c r="E92">
        <v>3</v>
      </c>
      <c r="F92" t="str">
        <f>VLOOKUP(orders[[#This Row],[customer_id]],customers[#All],2,0)</f>
        <v>tim</v>
      </c>
      <c r="G92" s="45" t="str">
        <f>INDEX(products[], MATCH(orders[[#This Row],[product_id]],products[product_id],0),MATCH(products[[#Headers],[product_name]],products[#Headers],0))</f>
        <v>Grape Juice</v>
      </c>
      <c r="H92" s="52">
        <v>40</v>
      </c>
      <c r="I92">
        <f>orders[[#This Row],[qty]]*orders[[#This Row],[price(Rs.)]]</f>
        <v>120</v>
      </c>
    </row>
    <row r="93" spans="1:9">
      <c r="A93" s="42">
        <v>1557</v>
      </c>
      <c r="B93" s="43">
        <v>44975</v>
      </c>
      <c r="C93" s="42">
        <v>21</v>
      </c>
      <c r="D93" s="42">
        <v>628</v>
      </c>
      <c r="E93">
        <v>6</v>
      </c>
      <c r="F93" t="str">
        <f>VLOOKUP(orders[[#This Row],[customer_id]],customers[#All],2,0)</f>
        <v>lisa</v>
      </c>
      <c r="G93" s="45" t="str">
        <f>INDEX(products[], MATCH(orders[[#This Row],[product_id]],products[product_id],0),MATCH(products[[#Headers],[product_name]],products[#Headers],0))</f>
        <v>Fish</v>
      </c>
      <c r="H93" s="53">
        <v>120</v>
      </c>
      <c r="I93">
        <f>orders[[#This Row],[qty]]*orders[[#This Row],[price(Rs.)]]</f>
        <v>720</v>
      </c>
    </row>
    <row r="94" spans="1:9">
      <c r="A94" s="42">
        <v>1569</v>
      </c>
      <c r="B94" s="43">
        <v>44976</v>
      </c>
      <c r="C94" s="42">
        <v>35</v>
      </c>
      <c r="D94" s="42">
        <v>862</v>
      </c>
      <c r="E94">
        <v>5</v>
      </c>
      <c r="F94" t="str">
        <f>VLOOKUP(orders[[#This Row],[customer_id]],customers[#All],2,0)</f>
        <v>mike</v>
      </c>
      <c r="G94" s="45" t="str">
        <f>INDEX(products[], MATCH(orders[[#This Row],[product_id]],products[product_id],0),MATCH(products[[#Headers],[product_name]],products[#Headers],0))</f>
        <v>Chocolate Cake</v>
      </c>
      <c r="H94" s="52">
        <v>200</v>
      </c>
      <c r="I94">
        <f>orders[[#This Row],[qty]]*orders[[#This Row],[price(Rs.)]]</f>
        <v>1000</v>
      </c>
    </row>
    <row r="95" spans="1:9">
      <c r="A95" s="42">
        <v>1572</v>
      </c>
      <c r="B95" s="43">
        <v>44976</v>
      </c>
      <c r="C95" s="42">
        <v>21</v>
      </c>
      <c r="D95" s="42">
        <v>704</v>
      </c>
      <c r="E95">
        <v>4</v>
      </c>
      <c r="F95" t="str">
        <f>VLOOKUP(orders[[#This Row],[customer_id]],customers[#All],2,0)</f>
        <v>lisa</v>
      </c>
      <c r="G95" s="45" t="str">
        <f>INDEX(products[], MATCH(orders[[#This Row],[product_id]],products[product_id],0),MATCH(products[[#Headers],[product_name]],products[#Headers],0))</f>
        <v>Eggs</v>
      </c>
      <c r="H95" s="53">
        <v>65</v>
      </c>
      <c r="I95">
        <f>orders[[#This Row],[qty]]*orders[[#This Row],[price(Rs.)]]</f>
        <v>260</v>
      </c>
    </row>
    <row r="96" spans="1:9">
      <c r="A96" s="42">
        <v>1573</v>
      </c>
      <c r="B96" s="43">
        <v>44976</v>
      </c>
      <c r="C96" s="42">
        <v>19</v>
      </c>
      <c r="D96" s="42">
        <v>646</v>
      </c>
      <c r="E96" t="s">
        <v>82</v>
      </c>
      <c r="F96" t="str">
        <f>VLOOKUP(orders[[#This Row],[customer_id]],customers[#All],2,0)</f>
        <v>ahmed</v>
      </c>
      <c r="G96" s="45" t="str">
        <f>INDEX(products[], MATCH(orders[[#This Row],[product_id]],products[product_id],0),MATCH(products[[#Headers],[product_name]],products[#Headers],0))</f>
        <v>Apple</v>
      </c>
      <c r="H96" s="52">
        <v>200</v>
      </c>
      <c r="I96" t="e">
        <f>orders[[#This Row],[qty]]*orders[[#This Row],[price(Rs.)]]</f>
        <v>#VALUE!</v>
      </c>
    </row>
    <row r="97" spans="1:9">
      <c r="A97" s="42">
        <v>1574</v>
      </c>
      <c r="B97" s="43">
        <v>44976</v>
      </c>
      <c r="C97" s="42">
        <v>79</v>
      </c>
      <c r="D97" s="42">
        <v>590</v>
      </c>
      <c r="E97">
        <v>2</v>
      </c>
      <c r="F97" t="str">
        <f>VLOOKUP(orders[[#This Row],[customer_id]],customers[#All],2,0)</f>
        <v>tim</v>
      </c>
      <c r="G97" s="45" t="str">
        <f>INDEX(products[], MATCH(orders[[#This Row],[product_id]],products[product_id],0),MATCH(products[[#Headers],[product_name]],products[#Headers],0))</f>
        <v>French Fries</v>
      </c>
      <c r="H97" s="53">
        <v>50</v>
      </c>
      <c r="I97">
        <f>orders[[#This Row],[qty]]*orders[[#This Row],[price(Rs.)]]</f>
        <v>100</v>
      </c>
    </row>
    <row r="98" spans="1:9">
      <c r="A98" s="42">
        <v>1576</v>
      </c>
      <c r="B98" s="43">
        <v>44976</v>
      </c>
      <c r="C98" s="42">
        <v>11</v>
      </c>
      <c r="D98" s="42">
        <v>392</v>
      </c>
      <c r="E98">
        <v>3</v>
      </c>
      <c r="F98" t="str">
        <f>VLOOKUP(orders[[#This Row],[customer_id]],customers[#All],2,0)</f>
        <v>anthony</v>
      </c>
      <c r="G98" s="45" t="str">
        <f>INDEX(products[], MATCH(orders[[#This Row],[product_id]],products[product_id],0),MATCH(products[[#Headers],[product_name]],products[#Headers],0))</f>
        <v>Yogurt</v>
      </c>
      <c r="H98" s="52">
        <v>30</v>
      </c>
      <c r="I98">
        <f>orders[[#This Row],[qty]]*orders[[#This Row],[price(Rs.)]]</f>
        <v>90</v>
      </c>
    </row>
    <row r="99" spans="1:9">
      <c r="A99" s="42">
        <v>1580</v>
      </c>
      <c r="B99" s="43">
        <v>44977</v>
      </c>
      <c r="C99" s="42">
        <v>14</v>
      </c>
      <c r="D99" s="42">
        <v>392</v>
      </c>
      <c r="E99">
        <v>2</v>
      </c>
      <c r="F99" t="str">
        <f>VLOOKUP(orders[[#This Row],[customer_id]],customers[#All],2,0)</f>
        <v>ravi</v>
      </c>
      <c r="G99" s="45" t="str">
        <f>INDEX(products[], MATCH(orders[[#This Row],[product_id]],products[product_id],0),MATCH(products[[#Headers],[product_name]],products[#Headers],0))</f>
        <v>Yogurt</v>
      </c>
      <c r="H99" s="53">
        <v>30</v>
      </c>
      <c r="I99">
        <f>orders[[#This Row],[qty]]*orders[[#This Row],[price(Rs.)]]</f>
        <v>60</v>
      </c>
    </row>
    <row r="100" spans="1:9">
      <c r="A100" s="42">
        <v>1582</v>
      </c>
      <c r="B100" s="43">
        <v>44977</v>
      </c>
      <c r="C100" s="42">
        <v>35</v>
      </c>
      <c r="D100" s="42">
        <v>811</v>
      </c>
      <c r="E100">
        <v>4</v>
      </c>
      <c r="F100" t="str">
        <f>VLOOKUP(orders[[#This Row],[customer_id]],customers[#All],2,0)</f>
        <v>mike</v>
      </c>
      <c r="G100" s="45" t="str">
        <f>INDEX(products[], MATCH(orders[[#This Row],[product_id]],products[product_id],0),MATCH(products[[#Headers],[product_name]],products[#Headers],0))</f>
        <v>Celery</v>
      </c>
      <c r="H100" s="52">
        <v>50</v>
      </c>
      <c r="I100">
        <f>orders[[#This Row],[qty]]*orders[[#This Row],[price(Rs.)]]</f>
        <v>200</v>
      </c>
    </row>
    <row r="101" spans="1:9">
      <c r="A101" s="42">
        <v>1584</v>
      </c>
      <c r="B101" s="43">
        <v>44977</v>
      </c>
      <c r="C101" s="42">
        <v>21</v>
      </c>
      <c r="D101" s="42">
        <v>651</v>
      </c>
      <c r="E101" t="s">
        <v>82</v>
      </c>
      <c r="F101" t="str">
        <f>VLOOKUP(orders[[#This Row],[customer_id]],customers[#All],2,0)</f>
        <v>lisa</v>
      </c>
      <c r="G101" s="45" t="str">
        <f>INDEX(products[], MATCH(orders[[#This Row],[product_id]],products[product_id],0),MATCH(products[[#Headers],[product_name]],products[#Headers],0))</f>
        <v>Banana</v>
      </c>
      <c r="H101" s="53">
        <v>80</v>
      </c>
      <c r="I101" t="e">
        <f>orders[[#This Row],[qty]]*orders[[#This Row],[price(Rs.)]]</f>
        <v>#VALUE!</v>
      </c>
    </row>
    <row r="102" spans="1:9">
      <c r="A102" s="42">
        <v>1587</v>
      </c>
      <c r="B102" s="43">
        <v>44977</v>
      </c>
      <c r="C102" s="42">
        <v>11</v>
      </c>
      <c r="D102" s="42">
        <v>804</v>
      </c>
      <c r="E102">
        <v>8</v>
      </c>
      <c r="F102" t="str">
        <f>VLOOKUP(orders[[#This Row],[customer_id]],customers[#All],2,0)</f>
        <v>anthony</v>
      </c>
      <c r="G102" s="45" t="str">
        <f>INDEX(products[], MATCH(orders[[#This Row],[product_id]],products[product_id],0),MATCH(products[[#Headers],[product_name]],products[#Headers],0))</f>
        <v>Broccoli</v>
      </c>
      <c r="H102" s="52">
        <v>30</v>
      </c>
      <c r="I102">
        <f>orders[[#This Row],[qty]]*orders[[#This Row],[price(Rs.)]]</f>
        <v>240</v>
      </c>
    </row>
    <row r="103" spans="1:9">
      <c r="A103" s="42">
        <v>1597</v>
      </c>
      <c r="B103" s="43">
        <v>44977</v>
      </c>
      <c r="C103" s="42">
        <v>29</v>
      </c>
      <c r="D103" s="42">
        <v>739</v>
      </c>
      <c r="E103">
        <v>12</v>
      </c>
      <c r="F103" t="str">
        <f>VLOOKUP(orders[[#This Row],[customer_id]],customers[#All],2,0)</f>
        <v>john</v>
      </c>
      <c r="G103" s="45" t="str">
        <f>INDEX(products[], MATCH(orders[[#This Row],[product_id]],products[product_id],0),MATCH(products[[#Headers],[product_name]],products[#Headers],0))</f>
        <v>Donut</v>
      </c>
      <c r="H103" s="54">
        <v>40</v>
      </c>
      <c r="I103">
        <f>orders[[#This Row],[qty]]*orders[[#This Row],[price(Rs.)]]</f>
        <v>480</v>
      </c>
    </row>
    <row r="109" spans="1:9">
      <c r="B109" s="49" t="s">
        <v>272</v>
      </c>
    </row>
    <row r="110" spans="1:9" ht="15" thickBot="1"/>
    <row r="111" spans="1:9">
      <c r="B111" s="19"/>
      <c r="C111" s="20"/>
      <c r="D111" s="20"/>
      <c r="E111" s="21"/>
    </row>
    <row r="112" spans="1:9">
      <c r="B112" s="22"/>
      <c r="C112" t="s">
        <v>244</v>
      </c>
      <c r="E112" s="23"/>
    </row>
    <row r="113" spans="1:5">
      <c r="B113" s="22"/>
      <c r="C113" t="s">
        <v>245</v>
      </c>
      <c r="E113" s="23"/>
    </row>
    <row r="114" spans="1:5">
      <c r="B114" s="22"/>
      <c r="C114" t="s">
        <v>257</v>
      </c>
      <c r="E114" s="23"/>
    </row>
    <row r="115" spans="1:5">
      <c r="B115" s="22"/>
      <c r="C115" t="s">
        <v>256</v>
      </c>
      <c r="E115" s="23"/>
    </row>
    <row r="116" spans="1:5">
      <c r="B116" s="22"/>
      <c r="C116" t="s">
        <v>258</v>
      </c>
      <c r="E116" s="23"/>
    </row>
    <row r="117" spans="1:5">
      <c r="B117" s="22"/>
      <c r="D117" s="44"/>
      <c r="E117" s="46"/>
    </row>
    <row r="118" spans="1:5" ht="15" thickBot="1">
      <c r="B118" s="24"/>
      <c r="C118" s="47"/>
      <c r="D118" s="47"/>
      <c r="E118" s="48"/>
    </row>
    <row r="126" spans="1:5">
      <c r="A126" s="50" t="s">
        <v>259</v>
      </c>
    </row>
    <row r="129" spans="1:7">
      <c r="A129" s="42" t="s">
        <v>221</v>
      </c>
      <c r="B129" t="s">
        <v>223</v>
      </c>
      <c r="C129" t="s">
        <v>224</v>
      </c>
      <c r="D129" t="s">
        <v>225</v>
      </c>
      <c r="E129" t="s">
        <v>226</v>
      </c>
      <c r="F129" t="s">
        <v>227</v>
      </c>
      <c r="G129" s="42" t="s">
        <v>269</v>
      </c>
    </row>
    <row r="130" spans="1:7">
      <c r="A130" s="42">
        <v>646</v>
      </c>
      <c r="B130" t="s">
        <v>263</v>
      </c>
      <c r="C130">
        <v>52</v>
      </c>
      <c r="D130">
        <v>0.26</v>
      </c>
      <c r="E130">
        <v>13.8</v>
      </c>
      <c r="F130">
        <v>0.17</v>
      </c>
      <c r="G130">
        <v>200</v>
      </c>
    </row>
    <row r="131" spans="1:7">
      <c r="A131" s="42">
        <v>651</v>
      </c>
      <c r="B131" t="s">
        <v>228</v>
      </c>
      <c r="C131">
        <v>89</v>
      </c>
      <c r="D131">
        <v>1.0900000000000001</v>
      </c>
      <c r="E131">
        <v>22.8</v>
      </c>
      <c r="F131">
        <v>0.33</v>
      </c>
      <c r="G131">
        <v>80</v>
      </c>
    </row>
    <row r="132" spans="1:7">
      <c r="A132" s="42">
        <v>886</v>
      </c>
      <c r="B132" t="s">
        <v>229</v>
      </c>
      <c r="C132">
        <v>322</v>
      </c>
      <c r="D132">
        <v>4.0199999999999996</v>
      </c>
      <c r="E132">
        <v>17.149999999999999</v>
      </c>
      <c r="F132">
        <v>29.47</v>
      </c>
      <c r="G132">
        <v>100</v>
      </c>
    </row>
    <row r="133" spans="1:7">
      <c r="A133" s="42">
        <v>804</v>
      </c>
      <c r="B133" t="s">
        <v>230</v>
      </c>
      <c r="C133">
        <v>34</v>
      </c>
      <c r="D133">
        <v>2.82</v>
      </c>
      <c r="E133">
        <v>6.64</v>
      </c>
      <c r="F133">
        <v>0.37</v>
      </c>
      <c r="G133">
        <v>30</v>
      </c>
    </row>
    <row r="134" spans="1:7">
      <c r="A134" s="42">
        <v>594</v>
      </c>
      <c r="B134" t="s">
        <v>231</v>
      </c>
      <c r="C134">
        <v>335</v>
      </c>
      <c r="D134">
        <v>31.02</v>
      </c>
      <c r="E134">
        <v>0</v>
      </c>
      <c r="F134">
        <v>23.11</v>
      </c>
      <c r="G134">
        <v>250</v>
      </c>
    </row>
    <row r="135" spans="1:7">
      <c r="A135" s="42">
        <v>628</v>
      </c>
      <c r="B135" t="s">
        <v>232</v>
      </c>
      <c r="C135">
        <v>206</v>
      </c>
      <c r="D135">
        <v>20.260000000000002</v>
      </c>
      <c r="E135">
        <v>0</v>
      </c>
      <c r="F135">
        <v>13.92</v>
      </c>
      <c r="G135">
        <v>120</v>
      </c>
    </row>
    <row r="136" spans="1:7">
      <c r="A136" s="42">
        <v>294</v>
      </c>
      <c r="B136" t="s">
        <v>233</v>
      </c>
      <c r="C136">
        <v>130</v>
      </c>
      <c r="D136">
        <v>2.69</v>
      </c>
      <c r="E136">
        <v>28.73</v>
      </c>
      <c r="F136">
        <v>0.28000000000000003</v>
      </c>
      <c r="G136">
        <v>80</v>
      </c>
    </row>
    <row r="137" spans="1:7">
      <c r="A137" s="42">
        <v>328</v>
      </c>
      <c r="B137" t="s">
        <v>234</v>
      </c>
      <c r="C137">
        <v>131</v>
      </c>
      <c r="D137">
        <v>5.47</v>
      </c>
      <c r="E137">
        <v>25.77</v>
      </c>
      <c r="F137">
        <v>1.03</v>
      </c>
      <c r="G137">
        <v>60</v>
      </c>
    </row>
    <row r="138" spans="1:7">
      <c r="A138" s="42">
        <v>521</v>
      </c>
      <c r="B138" t="s">
        <v>235</v>
      </c>
      <c r="C138">
        <v>41</v>
      </c>
      <c r="D138">
        <v>0.93</v>
      </c>
      <c r="E138">
        <v>9.58</v>
      </c>
      <c r="F138">
        <v>0.24</v>
      </c>
      <c r="G138">
        <v>40</v>
      </c>
    </row>
    <row r="139" spans="1:7">
      <c r="A139" s="42">
        <v>811</v>
      </c>
      <c r="B139" t="s">
        <v>236</v>
      </c>
      <c r="C139">
        <v>16</v>
      </c>
      <c r="D139">
        <v>0.69</v>
      </c>
      <c r="E139">
        <v>3.06</v>
      </c>
      <c r="F139">
        <v>0.17</v>
      </c>
      <c r="G139">
        <v>50</v>
      </c>
    </row>
    <row r="140" spans="1:7">
      <c r="A140" s="42">
        <v>797</v>
      </c>
      <c r="B140" t="s">
        <v>264</v>
      </c>
      <c r="C140">
        <v>402</v>
      </c>
      <c r="D140">
        <v>25.09</v>
      </c>
      <c r="E140">
        <v>3.09</v>
      </c>
      <c r="F140">
        <v>33.82</v>
      </c>
      <c r="G140">
        <v>80</v>
      </c>
    </row>
    <row r="141" spans="1:7">
      <c r="A141" s="42">
        <v>862</v>
      </c>
      <c r="B141" t="s">
        <v>237</v>
      </c>
      <c r="C141">
        <v>452</v>
      </c>
      <c r="D141">
        <v>3.75</v>
      </c>
      <c r="E141">
        <v>44.61</v>
      </c>
      <c r="F141">
        <v>29.11</v>
      </c>
      <c r="G141">
        <v>200</v>
      </c>
    </row>
    <row r="142" spans="1:7">
      <c r="A142" s="42">
        <v>392</v>
      </c>
      <c r="B142" t="s">
        <v>238</v>
      </c>
      <c r="C142">
        <v>118</v>
      </c>
      <c r="D142">
        <v>6.38</v>
      </c>
      <c r="E142">
        <v>14.02</v>
      </c>
      <c r="F142">
        <v>4.0999999999999996</v>
      </c>
      <c r="G142">
        <v>30</v>
      </c>
    </row>
    <row r="143" spans="1:7">
      <c r="A143" s="42">
        <v>739</v>
      </c>
      <c r="B143" t="s">
        <v>265</v>
      </c>
      <c r="C143">
        <v>452</v>
      </c>
      <c r="D143">
        <v>4.09</v>
      </c>
      <c r="E143">
        <v>50.44</v>
      </c>
      <c r="F143">
        <v>27.51</v>
      </c>
      <c r="G143">
        <v>40</v>
      </c>
    </row>
    <row r="144" spans="1:7">
      <c r="A144" s="42">
        <v>704</v>
      </c>
      <c r="B144" t="s">
        <v>239</v>
      </c>
      <c r="C144">
        <v>155</v>
      </c>
      <c r="D144">
        <v>12.58</v>
      </c>
      <c r="E144">
        <v>0.77</v>
      </c>
      <c r="F144">
        <v>10.61</v>
      </c>
      <c r="G144">
        <v>65</v>
      </c>
    </row>
    <row r="145" spans="1:7">
      <c r="A145" s="42">
        <v>590</v>
      </c>
      <c r="B145" t="s">
        <v>240</v>
      </c>
      <c r="C145">
        <v>365</v>
      </c>
      <c r="D145">
        <v>4.34</v>
      </c>
      <c r="E145">
        <v>49.74</v>
      </c>
      <c r="F145">
        <v>17.53</v>
      </c>
      <c r="G145">
        <v>50</v>
      </c>
    </row>
    <row r="146" spans="1:7">
      <c r="A146" s="42">
        <v>600</v>
      </c>
      <c r="B146" t="s">
        <v>266</v>
      </c>
      <c r="C146">
        <v>42</v>
      </c>
      <c r="D146">
        <v>0.79</v>
      </c>
      <c r="E146">
        <v>10.66</v>
      </c>
      <c r="F146">
        <v>0.14000000000000001</v>
      </c>
      <c r="G146">
        <v>20</v>
      </c>
    </row>
    <row r="147" spans="1:7">
      <c r="A147" s="42">
        <v>163</v>
      </c>
      <c r="B147" t="s">
        <v>241</v>
      </c>
      <c r="C147">
        <v>152</v>
      </c>
      <c r="D147">
        <v>1.72</v>
      </c>
      <c r="E147">
        <v>37.130000000000003</v>
      </c>
      <c r="F147">
        <v>0.37</v>
      </c>
      <c r="G147">
        <v>40</v>
      </c>
    </row>
    <row r="148" spans="1:7">
      <c r="A148" s="42">
        <v>794</v>
      </c>
      <c r="B148" t="s">
        <v>242</v>
      </c>
      <c r="C148">
        <v>440</v>
      </c>
      <c r="D148">
        <v>21.73</v>
      </c>
      <c r="E148">
        <v>33.46</v>
      </c>
      <c r="F148">
        <v>26.27</v>
      </c>
      <c r="G148">
        <v>100</v>
      </c>
    </row>
    <row r="149" spans="1:7">
      <c r="A149" s="42">
        <v>484</v>
      </c>
      <c r="B149" t="s">
        <v>267</v>
      </c>
      <c r="C149">
        <v>250</v>
      </c>
      <c r="D149">
        <v>13.29</v>
      </c>
      <c r="E149">
        <v>17.32</v>
      </c>
      <c r="F149">
        <v>14.62</v>
      </c>
      <c r="G149">
        <v>70</v>
      </c>
    </row>
    <row r="150" spans="1:7" ht="15" thickBot="1"/>
    <row r="151" spans="1:7">
      <c r="A151" s="49" t="s">
        <v>272</v>
      </c>
      <c r="C151" s="19"/>
      <c r="D151" s="20"/>
      <c r="E151" s="20"/>
      <c r="F151" s="21"/>
    </row>
    <row r="152" spans="1:7">
      <c r="C152" s="22"/>
      <c r="F152" s="23"/>
    </row>
    <row r="153" spans="1:7">
      <c r="C153" s="22"/>
      <c r="D153" t="s">
        <v>262</v>
      </c>
      <c r="F153" s="23"/>
    </row>
    <row r="154" spans="1:7">
      <c r="C154" s="22"/>
      <c r="D154" t="s">
        <v>268</v>
      </c>
      <c r="F154" s="23"/>
    </row>
    <row r="155" spans="1:7">
      <c r="C155" s="22"/>
      <c r="D155" t="s">
        <v>270</v>
      </c>
      <c r="F155" s="23"/>
    </row>
    <row r="156" spans="1:7" ht="15" thickBot="1">
      <c r="C156" s="24"/>
      <c r="D156" s="25"/>
      <c r="E156" s="25"/>
      <c r="F156" s="26"/>
    </row>
    <row r="157" spans="1:7">
      <c r="A157" t="s">
        <v>261</v>
      </c>
    </row>
    <row r="160" spans="1:7">
      <c r="A160" s="42" t="s">
        <v>220</v>
      </c>
      <c r="B160" t="s">
        <v>243</v>
      </c>
    </row>
    <row r="161" spans="1:5">
      <c r="A161" s="44">
        <v>34</v>
      </c>
      <c r="B161" t="s">
        <v>246</v>
      </c>
    </row>
    <row r="162" spans="1:5">
      <c r="A162" s="44">
        <v>29</v>
      </c>
      <c r="B162" t="s">
        <v>247</v>
      </c>
    </row>
    <row r="163" spans="1:5">
      <c r="A163" s="44">
        <v>79</v>
      </c>
      <c r="B163" t="s">
        <v>248</v>
      </c>
    </row>
    <row r="164" spans="1:5">
      <c r="A164" s="44">
        <v>14</v>
      </c>
      <c r="B164" t="s">
        <v>249</v>
      </c>
      <c r="E164" s="44"/>
    </row>
    <row r="165" spans="1:5">
      <c r="A165" s="44">
        <v>21</v>
      </c>
      <c r="B165" t="s">
        <v>250</v>
      </c>
    </row>
    <row r="166" spans="1:5">
      <c r="A166" s="44">
        <v>19</v>
      </c>
      <c r="B166" t="s">
        <v>251</v>
      </c>
    </row>
    <row r="167" spans="1:5">
      <c r="A167" s="44">
        <v>35</v>
      </c>
      <c r="B167" t="s">
        <v>252</v>
      </c>
    </row>
    <row r="168" spans="1:5">
      <c r="A168" s="44">
        <v>50</v>
      </c>
      <c r="B168" t="s">
        <v>253</v>
      </c>
    </row>
    <row r="169" spans="1:5">
      <c r="A169" s="44">
        <v>35</v>
      </c>
      <c r="B169" t="s">
        <v>254</v>
      </c>
    </row>
    <row r="170" spans="1:5">
      <c r="A170" s="44">
        <v>11</v>
      </c>
      <c r="B170" t="s">
        <v>255</v>
      </c>
    </row>
    <row r="172" spans="1:5">
      <c r="A172" s="49" t="s">
        <v>272</v>
      </c>
    </row>
    <row r="173" spans="1:5">
      <c r="B173" t="s">
        <v>271</v>
      </c>
    </row>
  </sheetData>
  <phoneticPr fontId="2" type="noConversion"/>
  <conditionalFormatting sqref="A3:A103">
    <cfRule type="duplicateValues" dxfId="4" priority="1"/>
  </conditionalFormatting>
  <conditionalFormatting sqref="A130:A149">
    <cfRule type="duplicateValues" dxfId="3" priority="3"/>
    <cfRule type="duplicateValues" dxfId="2" priority="4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</vt:lpstr>
      <vt:lpstr>financials</vt:lpstr>
      <vt:lpstr>Cleaning Bad Data</vt:lpstr>
      <vt:lpstr>VLOOKUP</vt:lpstr>
      <vt:lpstr>INDEXMATCH</vt:lpstr>
      <vt:lpstr>XLOOKUP</vt:lpstr>
      <vt:lpstr>Practice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Modassir Ashraf</dc:creator>
  <cp:lastModifiedBy>Modassir Ashraf</cp:lastModifiedBy>
  <dcterms:created xsi:type="dcterms:W3CDTF">2024-01-03T20:20:50Z</dcterms:created>
  <dcterms:modified xsi:type="dcterms:W3CDTF">2024-01-12T05:57:06Z</dcterms:modified>
</cp:coreProperties>
</file>