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Y:\حسابات 2022\مشروع سنتر المدينة طلخا\"/>
    </mc:Choice>
  </mc:AlternateContent>
  <xr:revisionPtr revIDLastSave="0" documentId="13_ncr:1_{E568FCB2-9ADB-4BC9-A7D6-6D429831D341}" xr6:coauthVersionLast="47" xr6:coauthVersionMax="47" xr10:uidLastSave="{00000000-0000-0000-0000-000000000000}"/>
  <bookViews>
    <workbookView xWindow="-120" yWindow="-120" windowWidth="29040" windowHeight="17640" tabRatio="944" xr2:uid="{00000000-000D-0000-FFFF-FFFF00000000}"/>
  </bookViews>
  <sheets>
    <sheet name="مخزون سيتي سنتر " sheetId="4" r:id="rId1"/>
  </sheets>
  <definedNames>
    <definedName name="_xlnm.Print_Area" localSheetId="0">'مخزون سيتي سنتر '!$A$1:$R$272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8" i="4" l="1"/>
  <c r="H129" i="4"/>
  <c r="H130" i="4"/>
  <c r="H131" i="4"/>
  <c r="H132" i="4"/>
  <c r="H127" i="4"/>
  <c r="H122" i="4"/>
  <c r="H118" i="4"/>
  <c r="H115" i="4"/>
  <c r="H116" i="4"/>
  <c r="H114" i="4"/>
  <c r="H110" i="4"/>
  <c r="H111" i="4"/>
  <c r="H112" i="4"/>
  <c r="H109" i="4"/>
  <c r="H107" i="4" l="1"/>
  <c r="H103" i="4"/>
  <c r="H102" i="4"/>
  <c r="H100" i="4"/>
  <c r="H99" i="4"/>
  <c r="H41" i="4"/>
  <c r="H39" i="4"/>
  <c r="H35" i="4"/>
  <c r="H36" i="4"/>
  <c r="H37" i="4"/>
  <c r="H38" i="4"/>
  <c r="H34" i="4"/>
  <c r="H26" i="4"/>
  <c r="H27" i="4"/>
  <c r="H28" i="4"/>
  <c r="H29" i="4"/>
  <c r="H30" i="4"/>
  <c r="H25" i="4"/>
  <c r="H15" i="4"/>
  <c r="H16" i="4"/>
  <c r="H17" i="4"/>
  <c r="H18" i="4"/>
  <c r="H14" i="4"/>
  <c r="H12" i="4"/>
  <c r="H8" i="4"/>
  <c r="H9" i="4"/>
  <c r="H10" i="4"/>
  <c r="H11" i="4"/>
  <c r="H7" i="4"/>
  <c r="O210" i="4"/>
  <c r="N217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70" i="4"/>
  <c r="N271" i="4"/>
  <c r="N185" i="4"/>
  <c r="O232" i="4"/>
  <c r="K262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1" i="4"/>
  <c r="O212" i="4"/>
  <c r="O213" i="4"/>
  <c r="O214" i="4"/>
  <c r="O216" i="4"/>
  <c r="O217" i="4"/>
  <c r="O218" i="4"/>
  <c r="O219" i="4"/>
  <c r="O220" i="4"/>
  <c r="O221" i="4"/>
  <c r="O222" i="4"/>
  <c r="O223" i="4"/>
  <c r="O225" i="4"/>
  <c r="O226" i="4"/>
  <c r="O227" i="4"/>
  <c r="O228" i="4"/>
  <c r="O229" i="4"/>
  <c r="O230" i="4"/>
  <c r="O231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70" i="4"/>
  <c r="O271" i="4"/>
  <c r="L215" i="4"/>
  <c r="R128" i="4"/>
  <c r="R117" i="4"/>
  <c r="R126" i="4"/>
  <c r="Q13" i="4"/>
  <c r="K13" i="4"/>
  <c r="R132" i="4"/>
  <c r="R131" i="4"/>
  <c r="R130" i="4"/>
  <c r="R129" i="4"/>
  <c r="R127" i="4"/>
  <c r="R122" i="4"/>
  <c r="R118" i="4"/>
  <c r="R115" i="4"/>
  <c r="R114" i="4"/>
  <c r="R113" i="4"/>
  <c r="R112" i="4"/>
  <c r="R111" i="4"/>
  <c r="R110" i="4"/>
  <c r="Q101" i="4"/>
  <c r="R107" i="4"/>
  <c r="R103" i="4"/>
  <c r="R102" i="4"/>
  <c r="R100" i="4"/>
  <c r="R99" i="4"/>
  <c r="I13" i="4"/>
  <c r="R80" i="4"/>
  <c r="R83" i="4"/>
  <c r="R52" i="4"/>
  <c r="R53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1" i="4"/>
  <c r="R84" i="4"/>
  <c r="R85" i="4"/>
  <c r="R86" i="4"/>
  <c r="R87" i="4"/>
  <c r="R88" i="4"/>
  <c r="P41" i="4"/>
  <c r="R41" i="4"/>
  <c r="R34" i="4" l="1"/>
  <c r="R25" i="4"/>
  <c r="R15" i="4"/>
  <c r="R14" i="4"/>
  <c r="O10" i="4"/>
  <c r="N10" i="4"/>
  <c r="M10" i="4"/>
  <c r="L10" i="4"/>
  <c r="P10" i="4" s="1"/>
  <c r="R10" i="4" s="1"/>
  <c r="P8" i="4"/>
  <c r="P9" i="4"/>
  <c r="R9" i="4"/>
  <c r="L8" i="4"/>
  <c r="M8" i="4"/>
  <c r="N8" i="4"/>
  <c r="O8" i="4"/>
  <c r="F90" i="4"/>
  <c r="E90" i="4"/>
  <c r="D90" i="4"/>
  <c r="G82" i="4"/>
  <c r="G83" i="4"/>
  <c r="G248" i="4"/>
  <c r="J248" i="4"/>
  <c r="J249" i="4"/>
  <c r="G250" i="4"/>
  <c r="J250" i="4"/>
  <c r="G251" i="4"/>
  <c r="J251" i="4"/>
  <c r="G252" i="4"/>
  <c r="J252" i="4"/>
  <c r="G253" i="4"/>
  <c r="J253" i="4"/>
  <c r="G254" i="4"/>
  <c r="J254" i="4"/>
  <c r="G255" i="4"/>
  <c r="J255" i="4"/>
  <c r="G256" i="4"/>
  <c r="J256" i="4"/>
  <c r="G257" i="4"/>
  <c r="J257" i="4"/>
  <c r="G258" i="4"/>
  <c r="J258" i="4"/>
  <c r="G259" i="4"/>
  <c r="J259" i="4"/>
  <c r="G260" i="4"/>
  <c r="J260" i="4"/>
  <c r="G261" i="4"/>
  <c r="J261" i="4"/>
  <c r="G262" i="4"/>
  <c r="J262" i="4"/>
  <c r="G263" i="4"/>
  <c r="J263" i="4"/>
  <c r="G264" i="4"/>
  <c r="J264" i="4"/>
  <c r="G265" i="4"/>
  <c r="J265" i="4"/>
  <c r="G266" i="4"/>
  <c r="J266" i="4"/>
  <c r="G267" i="4"/>
  <c r="J267" i="4"/>
  <c r="G268" i="4"/>
  <c r="J268" i="4"/>
  <c r="J269" i="4"/>
  <c r="G270" i="4"/>
  <c r="J270" i="4"/>
  <c r="G271" i="4"/>
  <c r="J271" i="4"/>
  <c r="K257" i="4" l="1"/>
  <c r="M257" i="4" s="1"/>
  <c r="K268" i="4"/>
  <c r="K266" i="4"/>
  <c r="K264" i="4"/>
  <c r="K258" i="4"/>
  <c r="M258" i="4" s="1"/>
  <c r="K256" i="4"/>
  <c r="K254" i="4"/>
  <c r="K252" i="4"/>
  <c r="K250" i="4"/>
  <c r="K248" i="4"/>
  <c r="K260" i="4"/>
  <c r="K270" i="4"/>
  <c r="M262" i="4"/>
  <c r="R8" i="4"/>
  <c r="K269" i="4"/>
  <c r="K267" i="4"/>
  <c r="K265" i="4"/>
  <c r="K263" i="4"/>
  <c r="M263" i="4" s="1"/>
  <c r="K261" i="4"/>
  <c r="M261" i="4" s="1"/>
  <c r="K259" i="4"/>
  <c r="K255" i="4"/>
  <c r="L255" i="4" s="1"/>
  <c r="M255" i="4" s="1"/>
  <c r="K253" i="4"/>
  <c r="L253" i="4" s="1"/>
  <c r="M253" i="4" s="1"/>
  <c r="K251" i="4"/>
  <c r="K249" i="4"/>
  <c r="K271" i="4"/>
  <c r="L256" i="4"/>
  <c r="M256" i="4" s="1"/>
  <c r="M252" i="4"/>
  <c r="M248" i="4"/>
  <c r="L266" i="4"/>
  <c r="M266" i="4" s="1"/>
  <c r="M265" i="4"/>
  <c r="M264" i="4"/>
  <c r="M260" i="4"/>
  <c r="L254" i="4"/>
  <c r="M254" i="4" s="1"/>
  <c r="M250" i="4"/>
  <c r="M270" i="4"/>
  <c r="M268" i="4"/>
  <c r="O269" i="4" l="1"/>
  <c r="N269" i="4"/>
  <c r="O249" i="4"/>
  <c r="N249" i="4"/>
  <c r="M251" i="4"/>
  <c r="P250" i="4"/>
  <c r="P257" i="4"/>
  <c r="Q257" i="4" s="1"/>
  <c r="P248" i="4"/>
  <c r="Q248" i="4" s="1"/>
  <c r="M271" i="4"/>
  <c r="P255" i="4"/>
  <c r="P253" i="4"/>
  <c r="Q253" i="4" s="1"/>
  <c r="P263" i="4"/>
  <c r="L267" i="4"/>
  <c r="M267" i="4" s="1"/>
  <c r="M259" i="4"/>
  <c r="P259" i="4" s="1"/>
  <c r="M249" i="4"/>
  <c r="P256" i="4"/>
  <c r="R256" i="4" s="1"/>
  <c r="P251" i="4"/>
  <c r="R251" i="4" s="1"/>
  <c r="P261" i="4"/>
  <c r="R261" i="4" s="1"/>
  <c r="P258" i="4"/>
  <c r="Q258" i="4" s="1"/>
  <c r="M269" i="4"/>
  <c r="P264" i="4"/>
  <c r="Q264" i="4" s="1"/>
  <c r="P252" i="4"/>
  <c r="Q252" i="4" s="1"/>
  <c r="P262" i="4"/>
  <c r="Q262" i="4" s="1"/>
  <c r="P270" i="4"/>
  <c r="R270" i="4" s="1"/>
  <c r="P268" i="4"/>
  <c r="R268" i="4" s="1"/>
  <c r="P266" i="4"/>
  <c r="Q266" i="4" s="1"/>
  <c r="P265" i="4"/>
  <c r="Q265" i="4" s="1"/>
  <c r="P260" i="4"/>
  <c r="Q260" i="4" s="1"/>
  <c r="P254" i="4"/>
  <c r="R254" i="4" s="1"/>
  <c r="Q251" i="4"/>
  <c r="Q256" i="4" l="1"/>
  <c r="R258" i="4"/>
  <c r="R257" i="4"/>
  <c r="Q268" i="4"/>
  <c r="Q250" i="4"/>
  <c r="R250" i="4"/>
  <c r="P249" i="4"/>
  <c r="R249" i="4" s="1"/>
  <c r="R248" i="4"/>
  <c r="R259" i="4"/>
  <c r="Q259" i="4"/>
  <c r="Q263" i="4"/>
  <c r="R263" i="4"/>
  <c r="Q255" i="4"/>
  <c r="R255" i="4"/>
  <c r="Q261" i="4"/>
  <c r="R264" i="4"/>
  <c r="R262" i="4"/>
  <c r="P269" i="4"/>
  <c r="P271" i="4"/>
  <c r="R252" i="4"/>
  <c r="R265" i="4"/>
  <c r="P267" i="4"/>
  <c r="Q267" i="4" s="1"/>
  <c r="Q270" i="4"/>
  <c r="R266" i="4"/>
  <c r="R260" i="4"/>
  <c r="Q254" i="4"/>
  <c r="R253" i="4"/>
  <c r="Q249" i="4" l="1"/>
  <c r="Q271" i="4"/>
  <c r="R271" i="4"/>
  <c r="R267" i="4"/>
  <c r="G222" i="4" l="1"/>
  <c r="G223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J222" i="4"/>
  <c r="J223" i="4"/>
  <c r="K223" i="4" s="1"/>
  <c r="J224" i="4"/>
  <c r="K224" i="4" s="1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O224" i="4" l="1"/>
  <c r="K247" i="4"/>
  <c r="K243" i="4"/>
  <c r="K239" i="4"/>
  <c r="K235" i="4"/>
  <c r="K231" i="4"/>
  <c r="K227" i="4"/>
  <c r="K222" i="4"/>
  <c r="K246" i="4"/>
  <c r="K245" i="4"/>
  <c r="K244" i="4"/>
  <c r="L244" i="4" s="1"/>
  <c r="M244" i="4" s="1"/>
  <c r="K242" i="4"/>
  <c r="K241" i="4"/>
  <c r="M241" i="4" s="1"/>
  <c r="K240" i="4"/>
  <c r="K236" i="4"/>
  <c r="K234" i="4"/>
  <c r="K233" i="4"/>
  <c r="M233" i="4" s="1"/>
  <c r="K232" i="4"/>
  <c r="K228" i="4"/>
  <c r="K226" i="4"/>
  <c r="K225" i="4"/>
  <c r="K238" i="4"/>
  <c r="L238" i="4" s="1"/>
  <c r="M238" i="4" s="1"/>
  <c r="K230" i="4"/>
  <c r="K237" i="4"/>
  <c r="K229" i="4"/>
  <c r="L229" i="4" s="1"/>
  <c r="M229" i="4" s="1"/>
  <c r="M245" i="4"/>
  <c r="M242" i="4"/>
  <c r="M224" i="4"/>
  <c r="L240" i="4"/>
  <c r="M240" i="4" s="1"/>
  <c r="L236" i="4"/>
  <c r="M236" i="4" s="1"/>
  <c r="L234" i="4"/>
  <c r="M234" i="4" s="1"/>
  <c r="L228" i="4"/>
  <c r="M228" i="4" s="1"/>
  <c r="L226" i="4"/>
  <c r="M226" i="4" s="1"/>
  <c r="M247" i="4"/>
  <c r="M243" i="4"/>
  <c r="L239" i="4"/>
  <c r="M239" i="4" s="1"/>
  <c r="L231" i="4"/>
  <c r="M231" i="4" s="1"/>
  <c r="L227" i="4"/>
  <c r="M227" i="4" s="1"/>
  <c r="L223" i="4"/>
  <c r="M223" i="4" s="1"/>
  <c r="L222" i="4" l="1"/>
  <c r="M222" i="4" s="1"/>
  <c r="M225" i="4"/>
  <c r="L235" i="4"/>
  <c r="M235" i="4" s="1"/>
  <c r="M246" i="4"/>
  <c r="P222" i="4"/>
  <c r="R222" i="4" s="1"/>
  <c r="P240" i="4"/>
  <c r="R240" i="4" s="1"/>
  <c r="P224" i="4"/>
  <c r="P244" i="4"/>
  <c r="P241" i="4"/>
  <c r="P238" i="4"/>
  <c r="P236" i="4"/>
  <c r="Q236" i="4" s="1"/>
  <c r="L232" i="4"/>
  <c r="M232" i="4" s="1"/>
  <c r="L230" i="4"/>
  <c r="M230" i="4" s="1"/>
  <c r="P229" i="4"/>
  <c r="P228" i="4"/>
  <c r="Q228" i="4" s="1"/>
  <c r="P242" i="4"/>
  <c r="R242" i="4" s="1"/>
  <c r="P234" i="4"/>
  <c r="Q234" i="4" s="1"/>
  <c r="L237" i="4"/>
  <c r="M237" i="4" s="1"/>
  <c r="P226" i="4"/>
  <c r="Q226" i="4" s="1"/>
  <c r="Q222" i="4"/>
  <c r="P227" i="4"/>
  <c r="P243" i="4"/>
  <c r="P246" i="4"/>
  <c r="P223" i="4"/>
  <c r="P231" i="4"/>
  <c r="P239" i="4"/>
  <c r="P247" i="4"/>
  <c r="P225" i="4"/>
  <c r="P245" i="4"/>
  <c r="Q240" i="4"/>
  <c r="R228" i="4" l="1"/>
  <c r="P233" i="4"/>
  <c r="P235" i="4"/>
  <c r="R236" i="4"/>
  <c r="R226" i="4"/>
  <c r="R234" i="4"/>
  <c r="R238" i="4"/>
  <c r="Q238" i="4"/>
  <c r="Q244" i="4"/>
  <c r="R244" i="4"/>
  <c r="Q242" i="4"/>
  <c r="P232" i="4"/>
  <c r="R232" i="4" s="1"/>
  <c r="P230" i="4"/>
  <c r="P237" i="4"/>
  <c r="Q237" i="4" s="1"/>
  <c r="Q225" i="4"/>
  <c r="R225" i="4"/>
  <c r="Q247" i="4"/>
  <c r="R247" i="4"/>
  <c r="R246" i="4"/>
  <c r="Q246" i="4"/>
  <c r="Q241" i="4"/>
  <c r="R241" i="4"/>
  <c r="Q239" i="4"/>
  <c r="R239" i="4"/>
  <c r="Q243" i="4"/>
  <c r="R243" i="4"/>
  <c r="R245" i="4"/>
  <c r="Q245" i="4"/>
  <c r="Q231" i="4"/>
  <c r="R231" i="4"/>
  <c r="Q235" i="4"/>
  <c r="R235" i="4"/>
  <c r="Q233" i="4"/>
  <c r="R233" i="4"/>
  <c r="Q229" i="4"/>
  <c r="R229" i="4"/>
  <c r="Q223" i="4"/>
  <c r="R223" i="4"/>
  <c r="Q227" i="4"/>
  <c r="R227" i="4"/>
  <c r="R237" i="4" l="1"/>
  <c r="Q232" i="4"/>
  <c r="R230" i="4"/>
  <c r="Q230" i="4"/>
  <c r="J187" i="4" l="1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6" i="4"/>
  <c r="J217" i="4"/>
  <c r="J218" i="4"/>
  <c r="J219" i="4"/>
  <c r="J220" i="4"/>
  <c r="J221" i="4"/>
  <c r="J186" i="4"/>
  <c r="J185" i="4"/>
  <c r="G158" i="4"/>
  <c r="G87" i="4"/>
  <c r="G221" i="4"/>
  <c r="G220" i="4"/>
  <c r="G219" i="4"/>
  <c r="G218" i="4"/>
  <c r="G217" i="4"/>
  <c r="G216" i="4"/>
  <c r="G214" i="4"/>
  <c r="G213" i="4"/>
  <c r="G212" i="4"/>
  <c r="K212" i="4" s="1"/>
  <c r="G211" i="4"/>
  <c r="K211" i="4" s="1"/>
  <c r="G210" i="4"/>
  <c r="G209" i="4"/>
  <c r="K209" i="4" s="1"/>
  <c r="G208" i="4"/>
  <c r="G207" i="4"/>
  <c r="G206" i="4"/>
  <c r="G205" i="4"/>
  <c r="K205" i="4" s="1"/>
  <c r="G204" i="4"/>
  <c r="G203" i="4"/>
  <c r="G202" i="4"/>
  <c r="G201" i="4"/>
  <c r="K201" i="4" s="1"/>
  <c r="M201" i="4" s="1"/>
  <c r="G200" i="4"/>
  <c r="K200" i="4" s="1"/>
  <c r="G199" i="4"/>
  <c r="K199" i="4" s="1"/>
  <c r="M199" i="4" s="1"/>
  <c r="G197" i="4"/>
  <c r="K197" i="4" s="1"/>
  <c r="G196" i="4"/>
  <c r="G195" i="4"/>
  <c r="G194" i="4"/>
  <c r="G193" i="4"/>
  <c r="K193" i="4" s="1"/>
  <c r="G192" i="4"/>
  <c r="G191" i="4"/>
  <c r="G190" i="4"/>
  <c r="G189" i="4"/>
  <c r="K189" i="4" s="1"/>
  <c r="G188" i="4"/>
  <c r="K188" i="4" s="1"/>
  <c r="G187" i="4"/>
  <c r="K187" i="4" s="1"/>
  <c r="G186" i="4"/>
  <c r="G185" i="4"/>
  <c r="I175" i="4"/>
  <c r="J175" i="4" s="1"/>
  <c r="G175" i="4"/>
  <c r="I174" i="4"/>
  <c r="J174" i="4" s="1"/>
  <c r="G174" i="4"/>
  <c r="I173" i="4"/>
  <c r="J173" i="4" s="1"/>
  <c r="G173" i="4"/>
  <c r="I172" i="4"/>
  <c r="J172" i="4" s="1"/>
  <c r="G172" i="4"/>
  <c r="I171" i="4"/>
  <c r="J171" i="4" s="1"/>
  <c r="G171" i="4"/>
  <c r="I170" i="4"/>
  <c r="J170" i="4" s="1"/>
  <c r="G170" i="4"/>
  <c r="I169" i="4"/>
  <c r="J169" i="4" s="1"/>
  <c r="G169" i="4"/>
  <c r="I168" i="4"/>
  <c r="J168" i="4" s="1"/>
  <c r="G168" i="4"/>
  <c r="I167" i="4"/>
  <c r="J167" i="4" s="1"/>
  <c r="G167" i="4"/>
  <c r="I166" i="4"/>
  <c r="J166" i="4" s="1"/>
  <c r="G166" i="4"/>
  <c r="I165" i="4"/>
  <c r="J165" i="4" s="1"/>
  <c r="G165" i="4"/>
  <c r="I164" i="4"/>
  <c r="J164" i="4" s="1"/>
  <c r="G164" i="4"/>
  <c r="I163" i="4"/>
  <c r="J163" i="4" s="1"/>
  <c r="G163" i="4"/>
  <c r="I162" i="4"/>
  <c r="J162" i="4" s="1"/>
  <c r="G162" i="4"/>
  <c r="I161" i="4"/>
  <c r="J161" i="4" s="1"/>
  <c r="G161" i="4"/>
  <c r="I160" i="4"/>
  <c r="J160" i="4" s="1"/>
  <c r="G160" i="4"/>
  <c r="I159" i="4"/>
  <c r="J159" i="4" s="1"/>
  <c r="I158" i="4"/>
  <c r="J158" i="4" s="1"/>
  <c r="I157" i="4"/>
  <c r="J157" i="4" s="1"/>
  <c r="G157" i="4"/>
  <c r="I156" i="4"/>
  <c r="J156" i="4" s="1"/>
  <c r="G156" i="4"/>
  <c r="I155" i="4"/>
  <c r="J155" i="4" s="1"/>
  <c r="G155" i="4"/>
  <c r="I154" i="4"/>
  <c r="J154" i="4" s="1"/>
  <c r="G154" i="4"/>
  <c r="I153" i="4"/>
  <c r="J153" i="4" s="1"/>
  <c r="G153" i="4"/>
  <c r="I152" i="4"/>
  <c r="J152" i="4" s="1"/>
  <c r="G152" i="4"/>
  <c r="I151" i="4"/>
  <c r="J151" i="4" s="1"/>
  <c r="G151" i="4"/>
  <c r="I150" i="4"/>
  <c r="J150" i="4" s="1"/>
  <c r="G150" i="4"/>
  <c r="I149" i="4"/>
  <c r="J149" i="4" s="1"/>
  <c r="G149" i="4"/>
  <c r="I148" i="4"/>
  <c r="J148" i="4" s="1"/>
  <c r="G148" i="4"/>
  <c r="I147" i="4"/>
  <c r="J147" i="4" s="1"/>
  <c r="G147" i="4"/>
  <c r="I146" i="4"/>
  <c r="J146" i="4" s="1"/>
  <c r="G146" i="4"/>
  <c r="I145" i="4"/>
  <c r="J145" i="4" s="1"/>
  <c r="G145" i="4"/>
  <c r="I144" i="4"/>
  <c r="J144" i="4" s="1"/>
  <c r="G144" i="4"/>
  <c r="I143" i="4"/>
  <c r="J143" i="4" s="1"/>
  <c r="G143" i="4"/>
  <c r="I142" i="4"/>
  <c r="J142" i="4" s="1"/>
  <c r="G142" i="4"/>
  <c r="I141" i="4"/>
  <c r="J141" i="4" s="1"/>
  <c r="G141" i="4"/>
  <c r="I140" i="4"/>
  <c r="J140" i="4" s="1"/>
  <c r="G140" i="4"/>
  <c r="I139" i="4"/>
  <c r="J139" i="4" s="1"/>
  <c r="G139" i="4"/>
  <c r="I126" i="4"/>
  <c r="J126" i="4" s="1"/>
  <c r="G126" i="4"/>
  <c r="I125" i="4"/>
  <c r="J125" i="4" s="1"/>
  <c r="G125" i="4"/>
  <c r="I124" i="4"/>
  <c r="J124" i="4" s="1"/>
  <c r="G124" i="4"/>
  <c r="I123" i="4"/>
  <c r="J123" i="4" s="1"/>
  <c r="G123" i="4"/>
  <c r="I121" i="4"/>
  <c r="J121" i="4" s="1"/>
  <c r="G121" i="4"/>
  <c r="I120" i="4"/>
  <c r="J120" i="4" s="1"/>
  <c r="G120" i="4"/>
  <c r="I119" i="4"/>
  <c r="J119" i="4" s="1"/>
  <c r="G119" i="4"/>
  <c r="I117" i="4"/>
  <c r="J117" i="4" s="1"/>
  <c r="G117" i="4"/>
  <c r="I113" i="4"/>
  <c r="J113" i="4" s="1"/>
  <c r="G113" i="4"/>
  <c r="I108" i="4"/>
  <c r="J108" i="4" s="1"/>
  <c r="G108" i="4"/>
  <c r="I106" i="4"/>
  <c r="J106" i="4" s="1"/>
  <c r="G106" i="4"/>
  <c r="I105" i="4"/>
  <c r="J105" i="4" s="1"/>
  <c r="G105" i="4"/>
  <c r="I104" i="4"/>
  <c r="J104" i="4" s="1"/>
  <c r="G104" i="4"/>
  <c r="I101" i="4"/>
  <c r="J101" i="4" s="1"/>
  <c r="G101" i="4"/>
  <c r="I98" i="4"/>
  <c r="J98" i="4" s="1"/>
  <c r="G98" i="4"/>
  <c r="I97" i="4"/>
  <c r="J97" i="4" s="1"/>
  <c r="G97" i="4"/>
  <c r="I96" i="4"/>
  <c r="J96" i="4" s="1"/>
  <c r="G96" i="4"/>
  <c r="I88" i="4"/>
  <c r="J88" i="4" s="1"/>
  <c r="G88" i="4"/>
  <c r="I87" i="4"/>
  <c r="J87" i="4" s="1"/>
  <c r="I86" i="4"/>
  <c r="J86" i="4" s="1"/>
  <c r="G86" i="4"/>
  <c r="I85" i="4"/>
  <c r="J85" i="4" s="1"/>
  <c r="G85" i="4"/>
  <c r="I84" i="4"/>
  <c r="J84" i="4" s="1"/>
  <c r="G84" i="4"/>
  <c r="I83" i="4"/>
  <c r="J83" i="4" s="1"/>
  <c r="I82" i="4"/>
  <c r="J82" i="4" s="1"/>
  <c r="I81" i="4"/>
  <c r="J81" i="4" s="1"/>
  <c r="G81" i="4"/>
  <c r="I80" i="4"/>
  <c r="J80" i="4" s="1"/>
  <c r="G80" i="4"/>
  <c r="I79" i="4"/>
  <c r="J79" i="4" s="1"/>
  <c r="G79" i="4"/>
  <c r="I78" i="4"/>
  <c r="J78" i="4" s="1"/>
  <c r="G78" i="4"/>
  <c r="I77" i="4"/>
  <c r="J77" i="4" s="1"/>
  <c r="G77" i="4"/>
  <c r="I76" i="4"/>
  <c r="J76" i="4" s="1"/>
  <c r="G76" i="4"/>
  <c r="I75" i="4"/>
  <c r="J75" i="4" s="1"/>
  <c r="G75" i="4"/>
  <c r="I74" i="4"/>
  <c r="J74" i="4" s="1"/>
  <c r="G74" i="4"/>
  <c r="I73" i="4"/>
  <c r="J73" i="4" s="1"/>
  <c r="G73" i="4"/>
  <c r="I72" i="4"/>
  <c r="J72" i="4" s="1"/>
  <c r="G72" i="4"/>
  <c r="I71" i="4"/>
  <c r="J71" i="4" s="1"/>
  <c r="G71" i="4"/>
  <c r="I70" i="4"/>
  <c r="J70" i="4" s="1"/>
  <c r="G70" i="4"/>
  <c r="I69" i="4"/>
  <c r="J69" i="4" s="1"/>
  <c r="G69" i="4"/>
  <c r="I68" i="4"/>
  <c r="J68" i="4" s="1"/>
  <c r="G68" i="4"/>
  <c r="I67" i="4"/>
  <c r="J67" i="4" s="1"/>
  <c r="G67" i="4"/>
  <c r="I66" i="4"/>
  <c r="J66" i="4" s="1"/>
  <c r="G66" i="4"/>
  <c r="I65" i="4"/>
  <c r="J65" i="4" s="1"/>
  <c r="G65" i="4"/>
  <c r="I64" i="4"/>
  <c r="J64" i="4" s="1"/>
  <c r="G64" i="4"/>
  <c r="I63" i="4"/>
  <c r="J63" i="4" s="1"/>
  <c r="G63" i="4"/>
  <c r="I62" i="4"/>
  <c r="J62" i="4" s="1"/>
  <c r="G62" i="4"/>
  <c r="I61" i="4"/>
  <c r="J61" i="4" s="1"/>
  <c r="G61" i="4"/>
  <c r="I60" i="4"/>
  <c r="J60" i="4" s="1"/>
  <c r="G60" i="4"/>
  <c r="I59" i="4"/>
  <c r="J59" i="4" s="1"/>
  <c r="G59" i="4"/>
  <c r="I58" i="4"/>
  <c r="J58" i="4" s="1"/>
  <c r="K58" i="4" s="1"/>
  <c r="G58" i="4"/>
  <c r="I57" i="4"/>
  <c r="J57" i="4" s="1"/>
  <c r="G57" i="4"/>
  <c r="I56" i="4"/>
  <c r="J56" i="4" s="1"/>
  <c r="G56" i="4"/>
  <c r="I55" i="4"/>
  <c r="J55" i="4" s="1"/>
  <c r="G55" i="4"/>
  <c r="I54" i="4"/>
  <c r="J54" i="4" s="1"/>
  <c r="G54" i="4"/>
  <c r="I53" i="4"/>
  <c r="J53" i="4" s="1"/>
  <c r="G53" i="4"/>
  <c r="I52" i="4"/>
  <c r="J52" i="4" s="1"/>
  <c r="G52" i="4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31" i="4"/>
  <c r="J31" i="4" s="1"/>
  <c r="I32" i="4"/>
  <c r="J32" i="4" s="1"/>
  <c r="I33" i="4"/>
  <c r="J33" i="4" s="1"/>
  <c r="I40" i="4"/>
  <c r="J40" i="4" s="1"/>
  <c r="I42" i="4"/>
  <c r="J42" i="4" s="1"/>
  <c r="I43" i="4"/>
  <c r="J43" i="4" s="1"/>
  <c r="J13" i="4"/>
  <c r="G19" i="4"/>
  <c r="G20" i="4"/>
  <c r="G21" i="4"/>
  <c r="K21" i="4" s="1"/>
  <c r="M21" i="4" s="1"/>
  <c r="G22" i="4"/>
  <c r="G23" i="4"/>
  <c r="G24" i="4"/>
  <c r="M25" i="4"/>
  <c r="L26" i="4"/>
  <c r="G31" i="4"/>
  <c r="G32" i="4"/>
  <c r="G33" i="4"/>
  <c r="K33" i="4" s="1"/>
  <c r="M33" i="4" s="1"/>
  <c r="M37" i="4"/>
  <c r="G40" i="4"/>
  <c r="G42" i="4"/>
  <c r="G43" i="4"/>
  <c r="K202" i="4" l="1"/>
  <c r="M202" i="4" s="1"/>
  <c r="K210" i="4"/>
  <c r="L210" i="4" s="1"/>
  <c r="M210" i="4" s="1"/>
  <c r="K218" i="4"/>
  <c r="L218" i="4" s="1"/>
  <c r="M218" i="4" s="1"/>
  <c r="G90" i="4"/>
  <c r="M17" i="4"/>
  <c r="N16" i="4"/>
  <c r="M12" i="4"/>
  <c r="K164" i="4"/>
  <c r="M164" i="4" s="1"/>
  <c r="K213" i="4"/>
  <c r="L213" i="4" s="1"/>
  <c r="M213" i="4" s="1"/>
  <c r="O102" i="4"/>
  <c r="K19" i="4"/>
  <c r="M19" i="4" s="1"/>
  <c r="O35" i="4"/>
  <c r="M129" i="4"/>
  <c r="K150" i="4"/>
  <c r="M150" i="4" s="1"/>
  <c r="M200" i="4"/>
  <c r="N28" i="4"/>
  <c r="N7" i="4"/>
  <c r="O100" i="4"/>
  <c r="K151" i="4"/>
  <c r="N151" i="4" s="1"/>
  <c r="K221" i="4"/>
  <c r="L187" i="4"/>
  <c r="M187" i="4" s="1"/>
  <c r="O27" i="4"/>
  <c r="L38" i="4"/>
  <c r="K22" i="4"/>
  <c r="L22" i="4" s="1"/>
  <c r="M18" i="4"/>
  <c r="O39" i="4"/>
  <c r="K23" i="4"/>
  <c r="O23" i="4" s="1"/>
  <c r="K96" i="4"/>
  <c r="K113" i="4"/>
  <c r="O113" i="4" s="1"/>
  <c r="L209" i="4"/>
  <c r="M209" i="4" s="1"/>
  <c r="L212" i="4"/>
  <c r="M212" i="4" s="1"/>
  <c r="M205" i="4"/>
  <c r="L211" i="4"/>
  <c r="M211" i="4" s="1"/>
  <c r="L221" i="4"/>
  <c r="M221" i="4" s="1"/>
  <c r="L197" i="4"/>
  <c r="M197" i="4" s="1"/>
  <c r="L193" i="4"/>
  <c r="M193" i="4" s="1"/>
  <c r="L189" i="4"/>
  <c r="M189" i="4" s="1"/>
  <c r="L188" i="4"/>
  <c r="M188" i="4" s="1"/>
  <c r="K186" i="4"/>
  <c r="K185" i="4"/>
  <c r="O11" i="4"/>
  <c r="L11" i="4"/>
  <c r="P11" i="4" s="1"/>
  <c r="M11" i="4"/>
  <c r="M7" i="4"/>
  <c r="O112" i="4"/>
  <c r="O116" i="4"/>
  <c r="K217" i="4"/>
  <c r="L217" i="4" s="1"/>
  <c r="L9" i="4"/>
  <c r="O9" i="4"/>
  <c r="N9" i="4"/>
  <c r="M9" i="4"/>
  <c r="O128" i="4"/>
  <c r="N132" i="4"/>
  <c r="L12" i="4"/>
  <c r="O115" i="4"/>
  <c r="K121" i="4"/>
  <c r="O121" i="4" s="1"/>
  <c r="M131" i="4"/>
  <c r="K145" i="4"/>
  <c r="N145" i="4" s="1"/>
  <c r="K149" i="4"/>
  <c r="L149" i="4" s="1"/>
  <c r="K166" i="4"/>
  <c r="L166" i="4" s="1"/>
  <c r="K194" i="4"/>
  <c r="K204" i="4"/>
  <c r="N12" i="4"/>
  <c r="K31" i="4"/>
  <c r="K24" i="4"/>
  <c r="N24" i="4" s="1"/>
  <c r="N103" i="4"/>
  <c r="K161" i="4"/>
  <c r="O161" i="4" s="1"/>
  <c r="O107" i="4"/>
  <c r="O114" i="4"/>
  <c r="O122" i="4"/>
  <c r="L130" i="4"/>
  <c r="K148" i="4"/>
  <c r="M148" i="4" s="1"/>
  <c r="K190" i="4"/>
  <c r="K198" i="4"/>
  <c r="K203" i="4"/>
  <c r="K214" i="4"/>
  <c r="K220" i="4"/>
  <c r="K175" i="4"/>
  <c r="M175" i="4" s="1"/>
  <c r="K174" i="4"/>
  <c r="M174" i="4" s="1"/>
  <c r="K172" i="4"/>
  <c r="O172" i="4" s="1"/>
  <c r="K171" i="4"/>
  <c r="M171" i="4" s="1"/>
  <c r="K170" i="4"/>
  <c r="M170" i="4" s="1"/>
  <c r="K168" i="4"/>
  <c r="L168" i="4" s="1"/>
  <c r="K167" i="4"/>
  <c r="N167" i="4" s="1"/>
  <c r="L164" i="4"/>
  <c r="K163" i="4"/>
  <c r="O163" i="4" s="1"/>
  <c r="K162" i="4"/>
  <c r="O162" i="4" s="1"/>
  <c r="L159" i="4"/>
  <c r="K158" i="4"/>
  <c r="M158" i="4" s="1"/>
  <c r="K156" i="4"/>
  <c r="L156" i="4" s="1"/>
  <c r="K155" i="4"/>
  <c r="O155" i="4" s="1"/>
  <c r="K154" i="4"/>
  <c r="N154" i="4" s="1"/>
  <c r="K152" i="4"/>
  <c r="M152" i="4" s="1"/>
  <c r="K147" i="4"/>
  <c r="O147" i="4" s="1"/>
  <c r="K146" i="4"/>
  <c r="M146" i="4" s="1"/>
  <c r="K143" i="4"/>
  <c r="M143" i="4" s="1"/>
  <c r="K142" i="4"/>
  <c r="M142" i="4" s="1"/>
  <c r="K140" i="4"/>
  <c r="L140" i="4" s="1"/>
  <c r="K139" i="4"/>
  <c r="N139" i="4" s="1"/>
  <c r="K124" i="4"/>
  <c r="O124" i="4" s="1"/>
  <c r="K123" i="4"/>
  <c r="O123" i="4" s="1"/>
  <c r="K120" i="4"/>
  <c r="O120" i="4" s="1"/>
  <c r="K108" i="4"/>
  <c r="N108" i="4" s="1"/>
  <c r="K106" i="4"/>
  <c r="N106" i="4" s="1"/>
  <c r="K105" i="4"/>
  <c r="L105" i="4" s="1"/>
  <c r="K104" i="4"/>
  <c r="O104" i="4" s="1"/>
  <c r="K101" i="4"/>
  <c r="O101" i="4" s="1"/>
  <c r="K87" i="4"/>
  <c r="N87" i="4" s="1"/>
  <c r="K86" i="4"/>
  <c r="M86" i="4" s="1"/>
  <c r="K80" i="4"/>
  <c r="N80" i="4" s="1"/>
  <c r="K77" i="4"/>
  <c r="N77" i="4" s="1"/>
  <c r="K61" i="4"/>
  <c r="O61" i="4" s="1"/>
  <c r="K57" i="4"/>
  <c r="M57" i="4" s="1"/>
  <c r="K74" i="4"/>
  <c r="M74" i="4" s="1"/>
  <c r="K66" i="4"/>
  <c r="N66" i="4" s="1"/>
  <c r="K56" i="4"/>
  <c r="L56" i="4" s="1"/>
  <c r="L54" i="4"/>
  <c r="K53" i="4"/>
  <c r="O53" i="4" s="1"/>
  <c r="K52" i="4"/>
  <c r="O52" i="4" s="1"/>
  <c r="K195" i="4"/>
  <c r="K196" i="4"/>
  <c r="K206" i="4"/>
  <c r="K207" i="4"/>
  <c r="K208" i="4"/>
  <c r="K219" i="4"/>
  <c r="K191" i="4"/>
  <c r="K192" i="4"/>
  <c r="P212" i="4"/>
  <c r="K216" i="4"/>
  <c r="L216" i="4" s="1"/>
  <c r="N143" i="4"/>
  <c r="N156" i="4"/>
  <c r="M156" i="4"/>
  <c r="M166" i="4"/>
  <c r="O140" i="4"/>
  <c r="N140" i="4"/>
  <c r="L152" i="4"/>
  <c r="O171" i="4"/>
  <c r="K165" i="4"/>
  <c r="L167" i="4"/>
  <c r="K141" i="4"/>
  <c r="M147" i="4"/>
  <c r="O148" i="4"/>
  <c r="K157" i="4"/>
  <c r="O164" i="4"/>
  <c r="N164" i="4"/>
  <c r="K173" i="4"/>
  <c r="N175" i="4"/>
  <c r="L175" i="4"/>
  <c r="K144" i="4"/>
  <c r="K153" i="4"/>
  <c r="K160" i="4"/>
  <c r="L163" i="4"/>
  <c r="K169" i="4"/>
  <c r="O175" i="4"/>
  <c r="N96" i="4"/>
  <c r="M96" i="4"/>
  <c r="L96" i="4"/>
  <c r="L106" i="4"/>
  <c r="N113" i="4"/>
  <c r="N121" i="4"/>
  <c r="L122" i="4"/>
  <c r="N131" i="4"/>
  <c r="K97" i="4"/>
  <c r="K98" i="4"/>
  <c r="K119" i="4"/>
  <c r="M120" i="4"/>
  <c r="L121" i="4"/>
  <c r="K125" i="4"/>
  <c r="L129" i="4"/>
  <c r="L124" i="4"/>
  <c r="O96" i="4"/>
  <c r="N104" i="4"/>
  <c r="N123" i="4"/>
  <c r="L132" i="4"/>
  <c r="K63" i="4"/>
  <c r="L63" i="4" s="1"/>
  <c r="K65" i="4"/>
  <c r="O65" i="4" s="1"/>
  <c r="K72" i="4"/>
  <c r="N72" i="4" s="1"/>
  <c r="K83" i="4"/>
  <c r="N83" i="4" s="1"/>
  <c r="K85" i="4"/>
  <c r="O85" i="4" s="1"/>
  <c r="K73" i="4"/>
  <c r="O73" i="4" s="1"/>
  <c r="K78" i="4"/>
  <c r="O78" i="4" s="1"/>
  <c r="K60" i="4"/>
  <c r="O60" i="4" s="1"/>
  <c r="K67" i="4"/>
  <c r="N67" i="4" s="1"/>
  <c r="K69" i="4"/>
  <c r="L69" i="4" s="1"/>
  <c r="K76" i="4"/>
  <c r="L76" i="4" s="1"/>
  <c r="K81" i="4"/>
  <c r="O81" i="4" s="1"/>
  <c r="K70" i="4"/>
  <c r="O70" i="4" s="1"/>
  <c r="K62" i="4"/>
  <c r="M62" i="4" s="1"/>
  <c r="M80" i="4"/>
  <c r="L65" i="4"/>
  <c r="K55" i="4"/>
  <c r="L57" i="4"/>
  <c r="L58" i="4"/>
  <c r="O58" i="4"/>
  <c r="N58" i="4"/>
  <c r="M58" i="4"/>
  <c r="K64" i="4"/>
  <c r="K71" i="4"/>
  <c r="K79" i="4"/>
  <c r="K88" i="4"/>
  <c r="K59" i="4"/>
  <c r="L61" i="4"/>
  <c r="N62" i="4"/>
  <c r="K68" i="4"/>
  <c r="K75" i="4"/>
  <c r="K84" i="4"/>
  <c r="M82" i="4"/>
  <c r="N82" i="4"/>
  <c r="O82" i="4"/>
  <c r="L82" i="4"/>
  <c r="K43" i="4"/>
  <c r="L43" i="4" s="1"/>
  <c r="K42" i="4"/>
  <c r="O42" i="4" s="1"/>
  <c r="K40" i="4"/>
  <c r="N40" i="4" s="1"/>
  <c r="K32" i="4"/>
  <c r="N32" i="4" s="1"/>
  <c r="K20" i="4"/>
  <c r="O20" i="4" s="1"/>
  <c r="O12" i="4"/>
  <c r="L15" i="4"/>
  <c r="N36" i="4"/>
  <c r="O7" i="4"/>
  <c r="L7" i="4"/>
  <c r="N41" i="4"/>
  <c r="O41" i="4"/>
  <c r="M34" i="4"/>
  <c r="O34" i="4"/>
  <c r="N34" i="4"/>
  <c r="L31" i="4"/>
  <c r="M31" i="4"/>
  <c r="N31" i="4"/>
  <c r="N29" i="4"/>
  <c r="O29" i="4"/>
  <c r="L29" i="4"/>
  <c r="N15" i="4"/>
  <c r="M30" i="4"/>
  <c r="O30" i="4"/>
  <c r="N30" i="4"/>
  <c r="N25" i="4"/>
  <c r="O25" i="4"/>
  <c r="L25" i="4"/>
  <c r="O16" i="4"/>
  <c r="M16" i="4"/>
  <c r="L16" i="4"/>
  <c r="M14" i="4"/>
  <c r="N14" i="4"/>
  <c r="O14" i="4"/>
  <c r="M41" i="4"/>
  <c r="L39" i="4"/>
  <c r="N39" i="4"/>
  <c r="M39" i="4"/>
  <c r="N37" i="4"/>
  <c r="O37" i="4"/>
  <c r="L37" i="4"/>
  <c r="L28" i="4"/>
  <c r="M28" i="4"/>
  <c r="M26" i="4"/>
  <c r="O26" i="4"/>
  <c r="N26" i="4"/>
  <c r="N21" i="4"/>
  <c r="O21" i="4"/>
  <c r="L21" i="4"/>
  <c r="L41" i="4"/>
  <c r="M38" i="4"/>
  <c r="O38" i="4"/>
  <c r="N38" i="4"/>
  <c r="N35" i="4"/>
  <c r="M35" i="4"/>
  <c r="L34" i="4"/>
  <c r="N33" i="4"/>
  <c r="O33" i="4"/>
  <c r="L33" i="4"/>
  <c r="O31" i="4"/>
  <c r="M29" i="4"/>
  <c r="L24" i="4"/>
  <c r="L19" i="4"/>
  <c r="N17" i="4"/>
  <c r="O17" i="4"/>
  <c r="L17" i="4"/>
  <c r="O15" i="4"/>
  <c r="O36" i="4"/>
  <c r="M36" i="4"/>
  <c r="N11" i="4"/>
  <c r="N150" i="4" l="1"/>
  <c r="O150" i="4"/>
  <c r="L150" i="4"/>
  <c r="N174" i="4"/>
  <c r="N149" i="4"/>
  <c r="O132" i="4"/>
  <c r="P132" i="4" s="1"/>
  <c r="M132" i="4"/>
  <c r="O131" i="4"/>
  <c r="N122" i="4"/>
  <c r="M122" i="4"/>
  <c r="L115" i="4"/>
  <c r="N114" i="4"/>
  <c r="N112" i="4"/>
  <c r="L102" i="4"/>
  <c r="M102" i="4"/>
  <c r="N102" i="4"/>
  <c r="P102" i="4" s="1"/>
  <c r="Q102" i="4" s="1"/>
  <c r="L100" i="4"/>
  <c r="P100" i="4" s="1"/>
  <c r="M100" i="4"/>
  <c r="N100" i="4"/>
  <c r="N53" i="4"/>
  <c r="L53" i="4"/>
  <c r="N74" i="4"/>
  <c r="O28" i="4"/>
  <c r="N18" i="4"/>
  <c r="L18" i="4"/>
  <c r="O18" i="4"/>
  <c r="P17" i="4"/>
  <c r="R17" i="4" s="1"/>
  <c r="P16" i="4"/>
  <c r="R16" i="4" s="1"/>
  <c r="M15" i="4"/>
  <c r="P15" i="4" s="1"/>
  <c r="L14" i="4"/>
  <c r="P14" i="4" s="1"/>
  <c r="P12" i="4"/>
  <c r="R12" i="4" s="1"/>
  <c r="P200" i="4"/>
  <c r="Q200" i="4" s="1"/>
  <c r="M27" i="4"/>
  <c r="O32" i="4"/>
  <c r="M61" i="4"/>
  <c r="O87" i="4"/>
  <c r="M124" i="4"/>
  <c r="M106" i="4"/>
  <c r="L154" i="4"/>
  <c r="P210" i="4"/>
  <c r="Q210" i="4" s="1"/>
  <c r="N19" i="4"/>
  <c r="L23" i="4"/>
  <c r="N61" i="4"/>
  <c r="L87" i="4"/>
  <c r="N124" i="4"/>
  <c r="L172" i="4"/>
  <c r="O19" i="4"/>
  <c r="M87" i="4"/>
  <c r="L116" i="4"/>
  <c r="O106" i="4"/>
  <c r="L151" i="4"/>
  <c r="P213" i="4"/>
  <c r="R213" i="4" s="1"/>
  <c r="L20" i="4"/>
  <c r="N57" i="4"/>
  <c r="N105" i="4"/>
  <c r="L123" i="4"/>
  <c r="M128" i="4"/>
  <c r="L113" i="4"/>
  <c r="N129" i="4"/>
  <c r="L114" i="4"/>
  <c r="O166" i="4"/>
  <c r="O142" i="4"/>
  <c r="N166" i="4"/>
  <c r="L161" i="4"/>
  <c r="P161" i="4" s="1"/>
  <c r="Q161" i="4" s="1"/>
  <c r="O57" i="4"/>
  <c r="M123" i="4"/>
  <c r="N128" i="4"/>
  <c r="O129" i="4"/>
  <c r="M121" i="4"/>
  <c r="M113" i="4"/>
  <c r="N142" i="4"/>
  <c r="M161" i="4"/>
  <c r="L142" i="4"/>
  <c r="P39" i="4"/>
  <c r="R39" i="4" s="1"/>
  <c r="M20" i="4"/>
  <c r="M105" i="4"/>
  <c r="L128" i="4"/>
  <c r="M114" i="4"/>
  <c r="P114" i="4" s="1"/>
  <c r="N161" i="4"/>
  <c r="N171" i="4"/>
  <c r="N152" i="4"/>
  <c r="O158" i="4"/>
  <c r="P202" i="4"/>
  <c r="R202" i="4" s="1"/>
  <c r="P187" i="4"/>
  <c r="R187" i="4" s="1"/>
  <c r="M217" i="4"/>
  <c r="N22" i="4"/>
  <c r="O24" i="4"/>
  <c r="N27" i="4"/>
  <c r="P7" i="4"/>
  <c r="O77" i="4"/>
  <c r="P122" i="4"/>
  <c r="L107" i="4"/>
  <c r="M101" i="4"/>
  <c r="O174" i="4"/>
  <c r="O151" i="4"/>
  <c r="L155" i="4"/>
  <c r="O22" i="4"/>
  <c r="M23" i="4"/>
  <c r="M42" i="4"/>
  <c r="L27" i="4"/>
  <c r="P27" i="4" s="1"/>
  <c r="R27" i="4" s="1"/>
  <c r="L73" i="4"/>
  <c r="L52" i="4"/>
  <c r="O108" i="4"/>
  <c r="N130" i="4"/>
  <c r="M107" i="4"/>
  <c r="P164" i="4"/>
  <c r="R164" i="4" s="1"/>
  <c r="M145" i="4"/>
  <c r="M151" i="4"/>
  <c r="M22" i="4"/>
  <c r="N23" i="4"/>
  <c r="P37" i="4"/>
  <c r="R37" i="4" s="1"/>
  <c r="P34" i="4"/>
  <c r="M78" i="4"/>
  <c r="M130" i="4"/>
  <c r="M112" i="4"/>
  <c r="O130" i="4"/>
  <c r="L162" i="4"/>
  <c r="M185" i="4"/>
  <c r="M208" i="4"/>
  <c r="P211" i="4"/>
  <c r="R211" i="4" s="1"/>
  <c r="L214" i="4"/>
  <c r="M214" i="4" s="1"/>
  <c r="M216" i="4"/>
  <c r="M219" i="4"/>
  <c r="M207" i="4"/>
  <c r="M203" i="4"/>
  <c r="L220" i="4"/>
  <c r="M220" i="4" s="1"/>
  <c r="M215" i="4"/>
  <c r="M206" i="4"/>
  <c r="M198" i="4"/>
  <c r="M196" i="4"/>
  <c r="M195" i="4"/>
  <c r="L194" i="4"/>
  <c r="M194" i="4" s="1"/>
  <c r="L192" i="4"/>
  <c r="M192" i="4" s="1"/>
  <c r="L191" i="4"/>
  <c r="M191" i="4" s="1"/>
  <c r="L186" i="4"/>
  <c r="M186" i="4" s="1"/>
  <c r="P205" i="4"/>
  <c r="R205" i="4" s="1"/>
  <c r="P30" i="4"/>
  <c r="R30" i="4" s="1"/>
  <c r="N115" i="4"/>
  <c r="P113" i="4"/>
  <c r="M116" i="4"/>
  <c r="L108" i="4"/>
  <c r="N101" i="4"/>
  <c r="O167" i="4"/>
  <c r="M172" i="4"/>
  <c r="M154" i="4"/>
  <c r="P218" i="4"/>
  <c r="R218" i="4" s="1"/>
  <c r="R11" i="4"/>
  <c r="L40" i="4"/>
  <c r="L32" i="4"/>
  <c r="L42" i="4"/>
  <c r="O74" i="4"/>
  <c r="O80" i="4"/>
  <c r="N107" i="4"/>
  <c r="L101" i="4"/>
  <c r="P101" i="4" s="1"/>
  <c r="O103" i="4"/>
  <c r="L112" i="4"/>
  <c r="P112" i="4" s="1"/>
  <c r="Q112" i="4" s="1"/>
  <c r="P131" i="4"/>
  <c r="N116" i="4"/>
  <c r="M108" i="4"/>
  <c r="N147" i="4"/>
  <c r="L174" i="4"/>
  <c r="M167" i="4"/>
  <c r="M159" i="4"/>
  <c r="P150" i="4"/>
  <c r="R150" i="4" s="1"/>
  <c r="N168" i="4"/>
  <c r="O145" i="4"/>
  <c r="N172" i="4"/>
  <c r="O149" i="4"/>
  <c r="M155" i="4"/>
  <c r="P193" i="4"/>
  <c r="R193" i="4" s="1"/>
  <c r="P201" i="4"/>
  <c r="Q201" i="4" s="1"/>
  <c r="P197" i="4"/>
  <c r="R197" i="4" s="1"/>
  <c r="P189" i="4"/>
  <c r="Q189" i="4" s="1"/>
  <c r="L148" i="4"/>
  <c r="N52" i="4"/>
  <c r="M103" i="4"/>
  <c r="M115" i="4"/>
  <c r="O159" i="4"/>
  <c r="M149" i="4"/>
  <c r="P209" i="4"/>
  <c r="Q209" i="4" s="1"/>
  <c r="P199" i="4"/>
  <c r="R199" i="4" s="1"/>
  <c r="M24" i="4"/>
  <c r="P24" i="4" s="1"/>
  <c r="O40" i="4"/>
  <c r="M32" i="4"/>
  <c r="L77" i="4"/>
  <c r="L81" i="4"/>
  <c r="O83" i="4"/>
  <c r="L80" i="4"/>
  <c r="L120" i="4"/>
  <c r="L147" i="4"/>
  <c r="N148" i="4"/>
  <c r="M140" i="4"/>
  <c r="P140" i="4" s="1"/>
  <c r="O168" i="4"/>
  <c r="L145" i="4"/>
  <c r="N155" i="4"/>
  <c r="P221" i="4"/>
  <c r="R221" i="4" s="1"/>
  <c r="P188" i="4"/>
  <c r="Q188" i="4" s="1"/>
  <c r="M13" i="4"/>
  <c r="L13" i="4"/>
  <c r="P13" i="4" s="1"/>
  <c r="R13" i="4" s="1"/>
  <c r="N13" i="4"/>
  <c r="O13" i="4"/>
  <c r="P175" i="4"/>
  <c r="Q175" i="4" s="1"/>
  <c r="L171" i="4"/>
  <c r="P171" i="4" s="1"/>
  <c r="O170" i="4"/>
  <c r="L170" i="4"/>
  <c r="N170" i="4"/>
  <c r="M168" i="4"/>
  <c r="M163" i="4"/>
  <c r="N163" i="4"/>
  <c r="N162" i="4"/>
  <c r="M162" i="4"/>
  <c r="N159" i="4"/>
  <c r="L158" i="4"/>
  <c r="N158" i="4"/>
  <c r="O156" i="4"/>
  <c r="P156" i="4" s="1"/>
  <c r="Q156" i="4" s="1"/>
  <c r="O154" i="4"/>
  <c r="O152" i="4"/>
  <c r="L146" i="4"/>
  <c r="O146" i="4"/>
  <c r="N146" i="4"/>
  <c r="O143" i="4"/>
  <c r="L143" i="4"/>
  <c r="M139" i="4"/>
  <c r="O139" i="4"/>
  <c r="L139" i="4"/>
  <c r="P124" i="4"/>
  <c r="R124" i="4" s="1"/>
  <c r="P123" i="4"/>
  <c r="Q123" i="4" s="1"/>
  <c r="P121" i="4"/>
  <c r="R121" i="4" s="1"/>
  <c r="N120" i="4"/>
  <c r="P120" i="4" s="1"/>
  <c r="P106" i="4"/>
  <c r="Q106" i="4" s="1"/>
  <c r="O105" i="4"/>
  <c r="L104" i="4"/>
  <c r="M104" i="4"/>
  <c r="P96" i="4"/>
  <c r="Q96" i="4" s="1"/>
  <c r="N86" i="4"/>
  <c r="L86" i="4"/>
  <c r="O86" i="4"/>
  <c r="L85" i="4"/>
  <c r="L78" i="4"/>
  <c r="N78" i="4"/>
  <c r="M77" i="4"/>
  <c r="M76" i="4"/>
  <c r="N76" i="4"/>
  <c r="O76" i="4"/>
  <c r="L74" i="4"/>
  <c r="L72" i="4"/>
  <c r="M72" i="4"/>
  <c r="O72" i="4"/>
  <c r="L70" i="4"/>
  <c r="M66" i="4"/>
  <c r="O66" i="4"/>
  <c r="L66" i="4"/>
  <c r="M85" i="4"/>
  <c r="O67" i="4"/>
  <c r="N63" i="4"/>
  <c r="P57" i="4"/>
  <c r="L67" i="4"/>
  <c r="M63" i="4"/>
  <c r="M70" i="4"/>
  <c r="P80" i="4"/>
  <c r="O62" i="4"/>
  <c r="M73" i="4"/>
  <c r="M65" i="4"/>
  <c r="M69" i="4"/>
  <c r="L62" i="4"/>
  <c r="P62" i="4" s="1"/>
  <c r="O63" i="4"/>
  <c r="N73" i="4"/>
  <c r="N65" i="4"/>
  <c r="N85" i="4"/>
  <c r="N70" i="4"/>
  <c r="O69" i="4"/>
  <c r="M67" i="4"/>
  <c r="L60" i="4"/>
  <c r="M56" i="4"/>
  <c r="O56" i="4"/>
  <c r="N56" i="4"/>
  <c r="O54" i="4"/>
  <c r="M54" i="4"/>
  <c r="N54" i="4"/>
  <c r="M53" i="4"/>
  <c r="P53" i="4" s="1"/>
  <c r="M52" i="4"/>
  <c r="P52" i="4" s="1"/>
  <c r="Q212" i="4"/>
  <c r="R212" i="4"/>
  <c r="Q150" i="4"/>
  <c r="O160" i="4"/>
  <c r="N160" i="4"/>
  <c r="M160" i="4"/>
  <c r="L160" i="4"/>
  <c r="L173" i="4"/>
  <c r="O173" i="4"/>
  <c r="N173" i="4"/>
  <c r="M173" i="4"/>
  <c r="L141" i="4"/>
  <c r="O141" i="4"/>
  <c r="N141" i="4"/>
  <c r="M141" i="4"/>
  <c r="L165" i="4"/>
  <c r="O165" i="4"/>
  <c r="M165" i="4"/>
  <c r="N165" i="4"/>
  <c r="L153" i="4"/>
  <c r="O153" i="4"/>
  <c r="N153" i="4"/>
  <c r="M153" i="4"/>
  <c r="L169" i="4"/>
  <c r="O169" i="4"/>
  <c r="N169" i="4"/>
  <c r="M169" i="4"/>
  <c r="L157" i="4"/>
  <c r="O157" i="4"/>
  <c r="N157" i="4"/>
  <c r="M157" i="4"/>
  <c r="P152" i="4"/>
  <c r="O144" i="4"/>
  <c r="N144" i="4"/>
  <c r="M144" i="4"/>
  <c r="L144" i="4"/>
  <c r="R123" i="4"/>
  <c r="O109" i="4"/>
  <c r="N109" i="4"/>
  <c r="M109" i="4"/>
  <c r="L109" i="4"/>
  <c r="O97" i="4"/>
  <c r="N97" i="4"/>
  <c r="M97" i="4"/>
  <c r="L97" i="4"/>
  <c r="L126" i="4"/>
  <c r="O126" i="4"/>
  <c r="N126" i="4"/>
  <c r="M126" i="4"/>
  <c r="M119" i="4"/>
  <c r="L119" i="4"/>
  <c r="O119" i="4"/>
  <c r="N119" i="4"/>
  <c r="Q113" i="4"/>
  <c r="O117" i="4"/>
  <c r="N117" i="4"/>
  <c r="M117" i="4"/>
  <c r="L117" i="4"/>
  <c r="L110" i="4"/>
  <c r="O110" i="4"/>
  <c r="N110" i="4"/>
  <c r="M110" i="4"/>
  <c r="L98" i="4"/>
  <c r="O98" i="4"/>
  <c r="N98" i="4"/>
  <c r="M98" i="4"/>
  <c r="M127" i="4"/>
  <c r="L127" i="4"/>
  <c r="O127" i="4"/>
  <c r="N127" i="4"/>
  <c r="O125" i="4"/>
  <c r="N125" i="4"/>
  <c r="M125" i="4"/>
  <c r="L125" i="4"/>
  <c r="L118" i="4"/>
  <c r="O118" i="4"/>
  <c r="N118" i="4"/>
  <c r="M118" i="4"/>
  <c r="M111" i="4"/>
  <c r="L111" i="4"/>
  <c r="O111" i="4"/>
  <c r="N111" i="4"/>
  <c r="M99" i="4"/>
  <c r="L99" i="4"/>
  <c r="O99" i="4"/>
  <c r="N99" i="4"/>
  <c r="M81" i="4"/>
  <c r="L83" i="4"/>
  <c r="N69" i="4"/>
  <c r="M60" i="4"/>
  <c r="N81" i="4"/>
  <c r="M83" i="4"/>
  <c r="N60" i="4"/>
  <c r="P61" i="4"/>
  <c r="P74" i="4"/>
  <c r="P58" i="4"/>
  <c r="P82" i="4"/>
  <c r="M71" i="4"/>
  <c r="L71" i="4"/>
  <c r="O71" i="4"/>
  <c r="N71" i="4"/>
  <c r="M79" i="4"/>
  <c r="L79" i="4"/>
  <c r="O79" i="4"/>
  <c r="N79" i="4"/>
  <c r="N64" i="4"/>
  <c r="M64" i="4"/>
  <c r="L64" i="4"/>
  <c r="O64" i="4"/>
  <c r="M75" i="4"/>
  <c r="L75" i="4"/>
  <c r="O75" i="4"/>
  <c r="N75" i="4"/>
  <c r="M59" i="4"/>
  <c r="L59" i="4"/>
  <c r="O59" i="4"/>
  <c r="N59" i="4"/>
  <c r="N84" i="4"/>
  <c r="M84" i="4"/>
  <c r="L84" i="4"/>
  <c r="O84" i="4"/>
  <c r="M55" i="4"/>
  <c r="L55" i="4"/>
  <c r="O55" i="4"/>
  <c r="N55" i="4"/>
  <c r="N68" i="4"/>
  <c r="M68" i="4"/>
  <c r="L68" i="4"/>
  <c r="O68" i="4"/>
  <c r="N88" i="4"/>
  <c r="M88" i="4"/>
  <c r="L88" i="4"/>
  <c r="O88" i="4"/>
  <c r="O43" i="4"/>
  <c r="M43" i="4"/>
  <c r="N43" i="4"/>
  <c r="N42" i="4"/>
  <c r="M40" i="4"/>
  <c r="N20" i="4"/>
  <c r="P28" i="4"/>
  <c r="R28" i="4" s="1"/>
  <c r="P25" i="4"/>
  <c r="P21" i="4"/>
  <c r="P33" i="4"/>
  <c r="P36" i="4"/>
  <c r="R36" i="4" s="1"/>
  <c r="P35" i="4"/>
  <c r="R35" i="4" s="1"/>
  <c r="P26" i="4"/>
  <c r="R26" i="4" s="1"/>
  <c r="P29" i="4"/>
  <c r="R29" i="4" s="1"/>
  <c r="P31" i="4"/>
  <c r="P19" i="4"/>
  <c r="P38" i="4"/>
  <c r="R38" i="4" s="1"/>
  <c r="P128" i="4" l="1"/>
  <c r="R200" i="4"/>
  <c r="Q187" i="4"/>
  <c r="R210" i="4"/>
  <c r="Q213" i="4"/>
  <c r="P151" i="4"/>
  <c r="P149" i="4"/>
  <c r="R149" i="4" s="1"/>
  <c r="P172" i="4"/>
  <c r="Q172" i="4" s="1"/>
  <c r="P158" i="4"/>
  <c r="Q158" i="4" s="1"/>
  <c r="P142" i="4"/>
  <c r="R142" i="4" s="1"/>
  <c r="P166" i="4"/>
  <c r="Q166" i="4" s="1"/>
  <c r="P154" i="4"/>
  <c r="R154" i="4" s="1"/>
  <c r="P167" i="4"/>
  <c r="Q167" i="4" s="1"/>
  <c r="P129" i="4"/>
  <c r="Q114" i="4"/>
  <c r="Q61" i="4"/>
  <c r="Q53" i="4"/>
  <c r="Q82" i="4"/>
  <c r="P18" i="4"/>
  <c r="R18" i="4" s="1"/>
  <c r="R7" i="4"/>
  <c r="R188" i="4"/>
  <c r="P108" i="4"/>
  <c r="Q108" i="4" s="1"/>
  <c r="P148" i="4"/>
  <c r="R148" i="4" s="1"/>
  <c r="P20" i="4"/>
  <c r="P87" i="4"/>
  <c r="Q129" i="4"/>
  <c r="Q164" i="4"/>
  <c r="R161" i="4"/>
  <c r="Q202" i="4"/>
  <c r="P105" i="4"/>
  <c r="Q105" i="4" s="1"/>
  <c r="P40" i="4"/>
  <c r="P147" i="4"/>
  <c r="R147" i="4" s="1"/>
  <c r="R96" i="4"/>
  <c r="P159" i="4"/>
  <c r="P220" i="4"/>
  <c r="Q220" i="4" s="1"/>
  <c r="P107" i="4"/>
  <c r="P43" i="4"/>
  <c r="R43" i="4" s="1"/>
  <c r="P130" i="4"/>
  <c r="Q130" i="4" s="1"/>
  <c r="P103" i="4"/>
  <c r="P155" i="4"/>
  <c r="Q155" i="4" s="1"/>
  <c r="P23" i="4"/>
  <c r="Q23" i="4" s="1"/>
  <c r="P22" i="4"/>
  <c r="R22" i="4" s="1"/>
  <c r="P203" i="4"/>
  <c r="R203" i="4" s="1"/>
  <c r="P198" i="4"/>
  <c r="R198" i="4" s="1"/>
  <c r="Q151" i="4"/>
  <c r="R151" i="4"/>
  <c r="P163" i="4"/>
  <c r="R163" i="4" s="1"/>
  <c r="P168" i="4"/>
  <c r="R168" i="4" s="1"/>
  <c r="P174" i="4"/>
  <c r="Q174" i="4" s="1"/>
  <c r="P32" i="4"/>
  <c r="Q124" i="4"/>
  <c r="P192" i="4"/>
  <c r="Q192" i="4" s="1"/>
  <c r="Q211" i="4"/>
  <c r="P116" i="4"/>
  <c r="P99" i="4"/>
  <c r="P111" i="4"/>
  <c r="Q111" i="4" s="1"/>
  <c r="P127" i="4"/>
  <c r="P126" i="4"/>
  <c r="P77" i="4"/>
  <c r="P86" i="4"/>
  <c r="P145" i="4"/>
  <c r="Q145" i="4" s="1"/>
  <c r="P115" i="4"/>
  <c r="P214" i="4"/>
  <c r="Q214" i="4" s="1"/>
  <c r="M204" i="4"/>
  <c r="P204" i="4" s="1"/>
  <c r="Q199" i="4"/>
  <c r="P217" i="4"/>
  <c r="R217" i="4" s="1"/>
  <c r="M190" i="4"/>
  <c r="P190" i="4" s="1"/>
  <c r="R189" i="4"/>
  <c r="Q218" i="4"/>
  <c r="Q205" i="4"/>
  <c r="Q193" i="4"/>
  <c r="R209" i="4"/>
  <c r="P194" i="4"/>
  <c r="P186" i="4"/>
  <c r="Q186" i="4" s="1"/>
  <c r="Q197" i="4"/>
  <c r="Q221" i="4"/>
  <c r="R201" i="4"/>
  <c r="P185" i="4"/>
  <c r="Q185" i="4" s="1"/>
  <c r="R155" i="4"/>
  <c r="Q120" i="4"/>
  <c r="R120" i="4"/>
  <c r="R167" i="4"/>
  <c r="Q31" i="4"/>
  <c r="R31" i="4"/>
  <c r="Q21" i="4"/>
  <c r="R21" i="4"/>
  <c r="P109" i="4"/>
  <c r="R109" i="4" s="1"/>
  <c r="P196" i="4"/>
  <c r="Q196" i="4" s="1"/>
  <c r="P206" i="4"/>
  <c r="R206" i="4" s="1"/>
  <c r="P139" i="4"/>
  <c r="Q139" i="4" s="1"/>
  <c r="P118" i="4"/>
  <c r="P125" i="4"/>
  <c r="Q125" i="4" s="1"/>
  <c r="R101" i="4"/>
  <c r="P110" i="4"/>
  <c r="R106" i="4"/>
  <c r="Q154" i="4"/>
  <c r="P219" i="4"/>
  <c r="P191" i="4"/>
  <c r="R191" i="4" s="1"/>
  <c r="P195" i="4"/>
  <c r="R195" i="4" s="1"/>
  <c r="Q215" i="4"/>
  <c r="P66" i="4"/>
  <c r="P76" i="4"/>
  <c r="P104" i="4"/>
  <c r="Q104" i="4" s="1"/>
  <c r="Q19" i="4"/>
  <c r="R19" i="4"/>
  <c r="Q24" i="4"/>
  <c r="R24" i="4"/>
  <c r="Q20" i="4"/>
  <c r="R20" i="4"/>
  <c r="P42" i="4"/>
  <c r="Q42" i="4" s="1"/>
  <c r="P208" i="4"/>
  <c r="R208" i="4" s="1"/>
  <c r="P216" i="4"/>
  <c r="R216" i="4" s="1"/>
  <c r="Q33" i="4"/>
  <c r="R33" i="4"/>
  <c r="R172" i="4"/>
  <c r="P207" i="4"/>
  <c r="R207" i="4" s="1"/>
  <c r="P56" i="4"/>
  <c r="P143" i="4"/>
  <c r="R143" i="4" s="1"/>
  <c r="R175" i="4"/>
  <c r="P173" i="4"/>
  <c r="Q173" i="4" s="1"/>
  <c r="R171" i="4"/>
  <c r="Q171" i="4"/>
  <c r="P170" i="4"/>
  <c r="Q170" i="4" s="1"/>
  <c r="P169" i="4"/>
  <c r="Q169" i="4" s="1"/>
  <c r="R166" i="4"/>
  <c r="P165" i="4"/>
  <c r="Q165" i="4" s="1"/>
  <c r="P162" i="4"/>
  <c r="R162" i="4" s="1"/>
  <c r="P160" i="4"/>
  <c r="Q160" i="4" s="1"/>
  <c r="P157" i="4"/>
  <c r="R157" i="4" s="1"/>
  <c r="R156" i="4"/>
  <c r="P153" i="4"/>
  <c r="R153" i="4" s="1"/>
  <c r="Q149" i="4"/>
  <c r="Q148" i="4"/>
  <c r="P146" i="4"/>
  <c r="Q146" i="4" s="1"/>
  <c r="P144" i="4"/>
  <c r="Q144" i="4" s="1"/>
  <c r="P141" i="4"/>
  <c r="Q141" i="4" s="1"/>
  <c r="Q121" i="4"/>
  <c r="P119" i="4"/>
  <c r="Q119" i="4" s="1"/>
  <c r="P117" i="4"/>
  <c r="P98" i="4"/>
  <c r="Q98" i="4" s="1"/>
  <c r="P97" i="4"/>
  <c r="R97" i="4" s="1"/>
  <c r="P85" i="4"/>
  <c r="P78" i="4"/>
  <c r="P73" i="4"/>
  <c r="P72" i="4"/>
  <c r="P70" i="4"/>
  <c r="P67" i="4"/>
  <c r="P63" i="4"/>
  <c r="P69" i="4"/>
  <c r="P65" i="4"/>
  <c r="Q57" i="4"/>
  <c r="Q80" i="4"/>
  <c r="Q74" i="4"/>
  <c r="P84" i="4"/>
  <c r="P83" i="4"/>
  <c r="Q62" i="4"/>
  <c r="P81" i="4"/>
  <c r="P60" i="4"/>
  <c r="P55" i="4"/>
  <c r="P54" i="4"/>
  <c r="R54" i="4" s="1"/>
  <c r="Q52" i="4"/>
  <c r="R140" i="4"/>
  <c r="Q140" i="4"/>
  <c r="R152" i="4"/>
  <c r="Q152" i="4"/>
  <c r="R125" i="4"/>
  <c r="Q110" i="4"/>
  <c r="P59" i="4"/>
  <c r="P71" i="4"/>
  <c r="Q58" i="4"/>
  <c r="P68" i="4"/>
  <c r="P64" i="4"/>
  <c r="Q86" i="4"/>
  <c r="P88" i="4"/>
  <c r="P75" i="4"/>
  <c r="P79" i="4"/>
  <c r="Q43" i="4"/>
  <c r="R42" i="4"/>
  <c r="Q40" i="4"/>
  <c r="R40" i="4"/>
  <c r="Q32" i="4"/>
  <c r="R32" i="4"/>
  <c r="Q198" i="4" l="1"/>
  <c r="R220" i="4"/>
  <c r="R139" i="4"/>
  <c r="R160" i="4"/>
  <c r="Q143" i="4"/>
  <c r="R158" i="4"/>
  <c r="Q147" i="4"/>
  <c r="Q142" i="4"/>
  <c r="Q168" i="4"/>
  <c r="R116" i="4"/>
  <c r="Q54" i="4"/>
  <c r="Q63" i="4"/>
  <c r="Q77" i="4"/>
  <c r="Q75" i="4"/>
  <c r="Q67" i="4"/>
  <c r="Q78" i="4"/>
  <c r="Q88" i="4"/>
  <c r="Q60" i="4"/>
  <c r="Q84" i="4"/>
  <c r="Q65" i="4"/>
  <c r="Q71" i="4"/>
  <c r="Q87" i="4"/>
  <c r="Q81" i="4"/>
  <c r="Q127" i="4"/>
  <c r="Q22" i="4"/>
  <c r="R108" i="4"/>
  <c r="R174" i="4"/>
  <c r="Q97" i="4"/>
  <c r="Q163" i="4"/>
  <c r="R105" i="4"/>
  <c r="R23" i="4"/>
  <c r="R145" i="4"/>
  <c r="Q203" i="4"/>
  <c r="Q64" i="4"/>
  <c r="R192" i="4"/>
  <c r="Q56" i="4"/>
  <c r="R104" i="4"/>
  <c r="R214" i="4"/>
  <c r="Q115" i="4"/>
  <c r="R144" i="4"/>
  <c r="R98" i="4"/>
  <c r="R190" i="4"/>
  <c r="Q190" i="4"/>
  <c r="Q204" i="4"/>
  <c r="R204" i="4"/>
  <c r="Q217" i="4"/>
  <c r="Q208" i="4"/>
  <c r="Q195" i="4"/>
  <c r="Q216" i="4"/>
  <c r="Q191" i="4"/>
  <c r="Q206" i="4"/>
  <c r="Q207" i="4"/>
  <c r="R215" i="4"/>
  <c r="R194" i="4"/>
  <c r="Q194" i="4"/>
  <c r="R186" i="4"/>
  <c r="R185" i="4"/>
  <c r="R196" i="4"/>
  <c r="Q66" i="4"/>
  <c r="R119" i="4"/>
  <c r="Q157" i="4"/>
  <c r="Q76" i="4"/>
  <c r="R169" i="4"/>
  <c r="R173" i="4"/>
  <c r="R170" i="4"/>
  <c r="R165" i="4"/>
  <c r="Q162" i="4"/>
  <c r="Q153" i="4"/>
  <c r="R146" i="4"/>
  <c r="R141" i="4"/>
  <c r="Q85" i="4"/>
  <c r="Q73" i="4"/>
  <c r="Q72" i="4"/>
  <c r="Q70" i="4"/>
  <c r="Q69" i="4"/>
  <c r="Q59" i="4"/>
  <c r="Q79" i="4"/>
  <c r="Q83" i="4"/>
  <c r="Q55" i="4"/>
  <c r="Q6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pc8</author>
  </authors>
  <commentList>
    <comment ref="L30" authorId="0" shapeId="0" xr:uid="{C71EE53E-997F-4EE0-9392-AD0E46E318E5}">
      <text>
        <r>
          <rPr>
            <b/>
            <sz val="9"/>
            <color indexed="81"/>
            <rFont val="Tahoma"/>
            <family val="2"/>
          </rPr>
          <t>pc8:</t>
        </r>
        <r>
          <rPr>
            <sz val="9"/>
            <color indexed="81"/>
            <rFont val="Tahoma"/>
            <family val="2"/>
          </rPr>
          <t xml:space="preserve">
تعديل نسبة المقدم 
</t>
        </r>
      </text>
    </comment>
    <comment ref="L35" authorId="0" shapeId="0" xr:uid="{143D18F4-0571-4AFF-834B-8FCF8FB6BFEF}">
      <text>
        <r>
          <rPr>
            <b/>
            <sz val="9"/>
            <color indexed="81"/>
            <rFont val="Tahoma"/>
            <family val="2"/>
          </rPr>
          <t>pc8:</t>
        </r>
        <r>
          <rPr>
            <sz val="9"/>
            <color indexed="81"/>
            <rFont val="Tahoma"/>
            <family val="2"/>
          </rPr>
          <t xml:space="preserve">
تعديل نسبة المقدم 
</t>
        </r>
      </text>
    </comment>
    <comment ref="L36" authorId="0" shapeId="0" xr:uid="{D146D104-4836-46AA-AE05-5016792FE86D}">
      <text>
        <r>
          <rPr>
            <b/>
            <sz val="9"/>
            <color indexed="81"/>
            <rFont val="Tahoma"/>
            <family val="2"/>
          </rPr>
          <t>pc8:</t>
        </r>
        <r>
          <rPr>
            <sz val="9"/>
            <color indexed="81"/>
            <rFont val="Tahoma"/>
            <family val="2"/>
          </rPr>
          <t xml:space="preserve">
تعديل نسبة المقدم 
</t>
        </r>
      </text>
    </comment>
  </commentList>
</comments>
</file>

<file path=xl/sharedStrings.xml><?xml version="1.0" encoding="utf-8"?>
<sst xmlns="http://schemas.openxmlformats.org/spreadsheetml/2006/main" count="334" uniqueCount="37">
  <si>
    <t xml:space="preserve">رقم المحل </t>
  </si>
  <si>
    <t xml:space="preserve">المتبقي </t>
  </si>
  <si>
    <t xml:space="preserve">خدمات </t>
  </si>
  <si>
    <t xml:space="preserve">الطابق الارضي </t>
  </si>
  <si>
    <t xml:space="preserve">الحالة </t>
  </si>
  <si>
    <t>مساحة (صافى)</t>
  </si>
  <si>
    <t xml:space="preserve">ج المساحة </t>
  </si>
  <si>
    <t xml:space="preserve">السعر الافتتاحي </t>
  </si>
  <si>
    <t>زيادة 5%</t>
  </si>
  <si>
    <t>زيادة 20%</t>
  </si>
  <si>
    <t xml:space="preserve">الاجمالي </t>
  </si>
  <si>
    <t>المقدم 20%</t>
  </si>
  <si>
    <t xml:space="preserve">اقساط 16 ربع سنوي </t>
  </si>
  <si>
    <t xml:space="preserve">بيع </t>
  </si>
  <si>
    <t xml:space="preserve">حجز </t>
  </si>
  <si>
    <t xml:space="preserve">متاح </t>
  </si>
  <si>
    <t>دفعة تراخيص 4%</t>
  </si>
  <si>
    <t>دفعة بدء اعمال8%</t>
  </si>
  <si>
    <t>دفعة استلام 10%</t>
  </si>
  <si>
    <t>انتفاع</t>
  </si>
  <si>
    <t>مساحة 22متر</t>
  </si>
  <si>
    <t>شهري 48شهر</t>
  </si>
  <si>
    <t xml:space="preserve">الاول علوي </t>
  </si>
  <si>
    <t>فرش عرائس</t>
  </si>
  <si>
    <t xml:space="preserve">الثاني علوي </t>
  </si>
  <si>
    <t xml:space="preserve">ملابس </t>
  </si>
  <si>
    <t xml:space="preserve">الثالث علوي </t>
  </si>
  <si>
    <t xml:space="preserve">مواد غذائية </t>
  </si>
  <si>
    <t xml:space="preserve">الرابع علوي </t>
  </si>
  <si>
    <t xml:space="preserve">الكترونيات </t>
  </si>
  <si>
    <t>دفعة استلام 15%</t>
  </si>
  <si>
    <t xml:space="preserve">نسبة المقدم </t>
  </si>
  <si>
    <t xml:space="preserve">المقدم </t>
  </si>
  <si>
    <t>Column1</t>
  </si>
  <si>
    <t xml:space="preserve">السعر </t>
  </si>
  <si>
    <t>تعديل 4-5</t>
  </si>
  <si>
    <t>قسط شهري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</si>
</sst>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ج_._م_._‏_-;\-* #,##0.00\ _ج_._م_._‏_-;_-* &quot;-&quot;??\ _ج_._م_._‏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4" fillId="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horizontal="center" vertical="center"/>
    </xf>
    <xf numFmtId="43" fontId="3" fillId="0" borderId="0" xfId="3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43" fontId="5" fillId="0" borderId="0" xfId="3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9" fontId="5" fillId="0" borderId="0" xfId="4" applyFont="1" applyAlignment="1">
      <alignment horizontal="center" vertical="center"/>
    </xf>
    <xf numFmtId="43" fontId="3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0" fontId="5" fillId="0" borderId="0" xfId="3" applyNumberFormat="1" applyFont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164" fontId="5" fillId="5" borderId="0" xfId="0" applyNumberFormat="1" applyFon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5" fillId="0" borderId="0" xfId="3" applyNumberFormat="1" applyFont="1" applyAlignment="1">
      <alignment horizontal="center" vertical="center"/>
    </xf>
    <xf numFmtId="14" fontId="5" fillId="5" borderId="0" xfId="0" applyNumberFormat="1" applyFont="1" applyFill="1" applyAlignment="1">
      <alignment horizontal="center" vertical="center"/>
    </xf>
    <xf numFmtId="43" fontId="5" fillId="3" borderId="0" xfId="3" applyFont="1" applyFill="1" applyAlignment="1">
      <alignment horizontal="center" vertical="center"/>
    </xf>
    <xf numFmtId="9" fontId="5" fillId="3" borderId="0" xfId="4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43" fontId="5" fillId="5" borderId="0" xfId="3" applyFont="1" applyFill="1" applyAlignment="1">
      <alignment horizontal="center" vertical="center"/>
    </xf>
    <xf numFmtId="43" fontId="3" fillId="5" borderId="0" xfId="3" applyFont="1" applyFill="1" applyAlignment="1">
      <alignment horizontal="center" vertical="center"/>
    </xf>
  </cellXfs>
  <cellStyles count="5">
    <cellStyle name="60% - Accent1 2" xfId="2" xr:uid="{3AAC2685-4797-4571-9432-8B68EDE2B1DD}"/>
    <cellStyle name="Comma" xfId="3" builtinId="3"/>
    <cellStyle name="Normal" xfId="0" builtinId="0"/>
    <cellStyle name="Normal 2" xfId="1" xr:uid="{FD69AB30-5DF1-46D2-8F29-34E8D2BADD55}"/>
    <cellStyle name="Percent" xfId="4" builtinId="5"/>
  </cellStyles>
  <dxfs count="9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\ _ج_._م_._‏_-;\-* #,##0.00\ _ج_._م_._‏_-;_-* &quot;-&quot;??\ _ج_._م_._‏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.00\ _ج_._م_._‏_-;\-* #,##0.00\ _ج_._م_._‏_-;_-* &quot;-&quot;??\ _ج_._م_._‏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.00\ _ج_._م_._‏_-;\-* #,##0.00\ _ج_._م_._‏_-;_-* &quot;-&quot;??\ _ج_._م_._‏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.00\ _ج_._م_._‏_-;\-* #,##0.00\ _ج_._م_._‏_-;_-* &quot;-&quot;??\ _ج_._م_._‏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.00\ _ج_._م_._‏_-;\-* #,##0.00\ _ج_._م_._‏_-;_-* &quot;-&quot;??\ _ج_._م_._‏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F7438C-9106-4AD0-B6B2-533863DCF1ED}" name="Table1" displayName="Table1" ref="B138:R175" totalsRowShown="0" headerRowDxfId="94" dataDxfId="93" dataCellStyle="Comma">
  <autoFilter ref="B138:R175" xr:uid="{F4F7438C-9106-4AD0-B6B2-533863DCF1ED}"/>
  <tableColumns count="17">
    <tableColumn id="1" xr3:uid="{5D0E9A1D-3DFD-4509-BA7D-8F556A9B22A0}" name="رقم المحل " dataDxfId="92"/>
    <tableColumn id="2" xr3:uid="{B447A8B2-378C-40FB-8A47-C7E66762672E}" name="الحالة " dataDxfId="91"/>
    <tableColumn id="3" xr3:uid="{E61E07DE-62CE-47FB-802A-AA3A0133AB67}" name="مساحة (صافى)" dataDxfId="90" dataCellStyle="Comma"/>
    <tableColumn id="4" xr3:uid="{CC3301DB-C7B3-4850-89D7-7A3F45A55868}" name="خدمات " dataDxfId="89" dataCellStyle="Comma"/>
    <tableColumn id="5" xr3:uid="{6C0F37A0-DEFD-4B24-932E-333FD618CB9B}" name="انتفاع" dataDxfId="88" dataCellStyle="Comma"/>
    <tableColumn id="6" xr3:uid="{C20809AA-D876-4922-A4BE-D14D4F46E875}" name="ج المساحة " dataDxfId="87" dataCellStyle="Comma">
      <calculatedColumnFormula>D139+E139+F139</calculatedColumnFormula>
    </tableColumn>
    <tableColumn id="7" xr3:uid="{E2446884-1A4D-4C49-B0F4-F46FC20C017C}" name="السعر الافتتاحي " dataDxfId="86" dataCellStyle="Comma"/>
    <tableColumn id="8" xr3:uid="{E53FBD2F-1FCD-4A2C-BEA6-00C3D33B3C95}" name="زيادة 5%" dataDxfId="85" dataCellStyle="Comma">
      <calculatedColumnFormula>H139*$I$5+H139</calculatedColumnFormula>
    </tableColumn>
    <tableColumn id="9" xr3:uid="{FA4BF804-C146-48B2-88B5-14AD05896D82}" name="زيادة 20%" dataDxfId="84" dataCellStyle="Comma">
      <calculatedColumnFormula>I139*$J$5+I139</calculatedColumnFormula>
    </tableColumn>
    <tableColumn id="10" xr3:uid="{A63E8AB1-C938-4E7E-8690-2161B446B432}" name="الاجمالي " dataDxfId="83" dataCellStyle="Comma">
      <calculatedColumnFormula>G139*J139</calculatedColumnFormula>
    </tableColumn>
    <tableColumn id="11" xr3:uid="{3441F729-F05B-40B0-AB0F-863CA5ACCFAA}" name="المقدم 20%" dataDxfId="82" dataCellStyle="Comma">
      <calculatedColumnFormula>K139*$L$5</calculatedColumnFormula>
    </tableColumn>
    <tableColumn id="12" xr3:uid="{B09ADE55-0108-4434-936D-2AAAFA7BF391}" name="دفعة تراخيص 4%" dataDxfId="81" dataCellStyle="Comma">
      <calculatedColumnFormula>K139*$M$5</calculatedColumnFormula>
    </tableColumn>
    <tableColumn id="13" xr3:uid="{F27A91AA-E0BE-430D-9A92-0AD8C40E8FC7}" name="دفعة بدء اعمال8%" dataDxfId="80" dataCellStyle="Comma">
      <calculatedColumnFormula>K139*$N$5</calculatedColumnFormula>
    </tableColumn>
    <tableColumn id="14" xr3:uid="{6B3A3C46-43F0-4ACC-966D-7A9D99A5665B}" name="دفعة استلام 10%" dataDxfId="79" dataCellStyle="Comma">
      <calculatedColumnFormula>K139*$O$5</calculatedColumnFormula>
    </tableColumn>
    <tableColumn id="15" xr3:uid="{58841B92-69C1-4F9F-94B6-71622C459EE5}" name="المتبقي " dataDxfId="78" dataCellStyle="Comma">
      <calculatedColumnFormula>K139-L139-M139-N139-O139</calculatedColumnFormula>
    </tableColumn>
    <tableColumn id="16" xr3:uid="{28256678-77E2-4BD2-99B2-963EE3468BA4}" name="اقساط 16 ربع سنوي " dataDxfId="77" dataCellStyle="Comma">
      <calculatedColumnFormula>P139/$Q$5</calculatedColumnFormula>
    </tableColumn>
    <tableColumn id="17" xr3:uid="{8ADB6262-A102-48E8-B95A-F43A68116E60}" name="شهري 48شهر" dataDxfId="76">
      <calculatedColumnFormula>P139/48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A67C2-4C08-4373-8FD2-E732EEDD60BF}" name="Table2" displayName="Table2" ref="B51:R88" totalsRowShown="0" headerRowDxfId="75" dataDxfId="74" dataCellStyle="Comma">
  <autoFilter ref="B51:R88" xr:uid="{B50A67C2-4C08-4373-8FD2-E732EEDD60BF}"/>
  <tableColumns count="17">
    <tableColumn id="1" xr3:uid="{2BDB7DDC-900D-419B-9F57-E15F2F86343A}" name="رقم المحل " dataDxfId="73"/>
    <tableColumn id="2" xr3:uid="{8516FD32-40C5-4277-8985-C73FF797E722}" name="الحالة " dataDxfId="72"/>
    <tableColumn id="3" xr3:uid="{BBCB8BF8-2D94-45C8-B16F-91417D8439BA}" name="مساحة (صافى)" dataDxfId="71" dataCellStyle="Comma"/>
    <tableColumn id="4" xr3:uid="{142EB668-917F-4E89-8ED3-A8AA2F784A38}" name="خدمات " dataDxfId="70" dataCellStyle="Comma"/>
    <tableColumn id="5" xr3:uid="{98F1A181-1B57-4DE8-BAA6-1A9C49370044}" name="انتفاع" dataDxfId="69" dataCellStyle="Comma"/>
    <tableColumn id="6" xr3:uid="{0B48CF91-929F-4DAD-8FFC-77896FD905A5}" name="ج المساحة " dataDxfId="68" dataCellStyle="Comma">
      <calculatedColumnFormula>D52+E52+F52</calculatedColumnFormula>
    </tableColumn>
    <tableColumn id="7" xr3:uid="{43C34F92-EE0D-4F0A-B3CA-8933E6A267C1}" name="السعر الافتتاحي " dataDxfId="67" dataCellStyle="Comma"/>
    <tableColumn id="8" xr3:uid="{46B5D26C-D193-47BC-906B-32A74D19D842}" name="زيادة 5%" dataDxfId="66" dataCellStyle="Comma">
      <calculatedColumnFormula>H52*$I$5+H52</calculatedColumnFormula>
    </tableColumn>
    <tableColumn id="9" xr3:uid="{C0F7535C-32FE-43C5-B052-A87A77285D02}" name="زيادة 20%" dataDxfId="65" dataCellStyle="Comma">
      <calculatedColumnFormula>I52*$J$5+I52</calculatedColumnFormula>
    </tableColumn>
    <tableColumn id="10" xr3:uid="{2194439C-B188-4A00-B2C3-435C8F86E6CA}" name="الاجمالي " dataDxfId="64" dataCellStyle="Comma">
      <calculatedColumnFormula>G52*J52</calculatedColumnFormula>
    </tableColumn>
    <tableColumn id="11" xr3:uid="{9253047B-5367-40E1-980A-754619ABA1FD}" name="المقدم 20%" dataDxfId="63" dataCellStyle="Comma">
      <calculatedColumnFormula>K52*$L$5</calculatedColumnFormula>
    </tableColumn>
    <tableColumn id="12" xr3:uid="{512FC035-6373-4BC8-B324-60792168C995}" name="دفعة تراخيص 4%" dataDxfId="62" dataCellStyle="Comma">
      <calculatedColumnFormula>K52*$M$5</calculatedColumnFormula>
    </tableColumn>
    <tableColumn id="13" xr3:uid="{94913248-F0A9-4DBF-B6E0-6E5A59E37AF2}" name="دفعة بدء اعمال8%" dataDxfId="61" dataCellStyle="Comma">
      <calculatedColumnFormula>K52*$N$5</calculatedColumnFormula>
    </tableColumn>
    <tableColumn id="14" xr3:uid="{A19FEF7B-2D7E-48A8-85B1-A4B9072AB273}" name="دفعة استلام 10%" dataDxfId="60" dataCellStyle="Comma">
      <calculatedColumnFormula>K52*$O$5</calculatedColumnFormula>
    </tableColumn>
    <tableColumn id="15" xr3:uid="{584EE541-8C1C-4001-93D1-D79A575B9A1E}" name="المتبقي " dataDxfId="59" dataCellStyle="Comma">
      <calculatedColumnFormula>K52-L52-M52-N52-O52</calculatedColumnFormula>
    </tableColumn>
    <tableColumn id="16" xr3:uid="{F4DB796B-2802-4397-A0D5-770BD165041B}" name="اقساط 16 ربع سنوي " dataDxfId="58" dataCellStyle="Comma">
      <calculatedColumnFormula>P52/$Q$5</calculatedColumnFormula>
    </tableColumn>
    <tableColumn id="17" xr3:uid="{E8A6BF2F-5E6B-4E80-A41F-FF929F2713E0}" name="شهري 48شهر" dataDxfId="57">
      <calculatedColumnFormula>Table2[[#This Row],[المتبقي ]]/48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26ECB3-D193-42E8-B4EE-4B1949A858C9}" name="Table4" displayName="Table4" ref="B184:R271" totalsRowShown="0" headerRowDxfId="56" dataDxfId="55" dataCellStyle="Comma">
  <autoFilter ref="B184:R271" xr:uid="{0526ECB3-D193-42E8-B4EE-4B1949A858C9}"/>
  <tableColumns count="17">
    <tableColumn id="1" xr3:uid="{A90643B3-9767-4184-B37E-35AB988119B8}" name="رقم المحل " dataDxfId="54"/>
    <tableColumn id="2" xr3:uid="{3619E3B2-ECE7-429C-BFB3-A346A1583EC0}" name="الحالة " dataDxfId="53"/>
    <tableColumn id="3" xr3:uid="{C1762A54-0B5A-4413-9254-819AA3215B62}" name="مساحة (صافى)" dataDxfId="52" dataCellStyle="Comma"/>
    <tableColumn id="4" xr3:uid="{D630DA44-C39D-4E43-8A13-B114CAEE45C5}" name="خدمات " dataDxfId="51" dataCellStyle="Comma"/>
    <tableColumn id="5" xr3:uid="{C9E1F652-1A96-4797-9B24-2B6615726E8B}" name="انتفاع" dataDxfId="50"/>
    <tableColumn id="6" xr3:uid="{7222C03B-0F8F-4F75-AB28-BE77442E836D}" name="ج المساحة " dataDxfId="49" dataCellStyle="Comma">
      <calculatedColumnFormula>D185+E185+F185</calculatedColumnFormula>
    </tableColumn>
    <tableColumn id="7" xr3:uid="{D1FEE0B0-3935-4107-A0E7-3AFEF342F26A}" name="السعر الافتتاحي " dataDxfId="48" dataCellStyle="Comma"/>
    <tableColumn id="8" xr3:uid="{CE004F3E-5A36-409A-AD80-2A2FB90D2554}" name="Column1" dataDxfId="47" dataCellStyle="Comma"/>
    <tableColumn id="9" xr3:uid="{09FDF82A-7BE5-4E95-94D1-EA06890C06B1}" name="السعر " dataDxfId="46" dataCellStyle="Comma">
      <calculatedColumnFormula>H185</calculatedColumnFormula>
    </tableColumn>
    <tableColumn id="10" xr3:uid="{D04F3BBB-F6D6-4467-8A2E-7B29149735EF}" name="الاجمالي " dataDxfId="45" dataCellStyle="Comma">
      <calculatedColumnFormula>G185*J185</calculatedColumnFormula>
    </tableColumn>
    <tableColumn id="11" xr3:uid="{12912BBA-210B-4E1E-B7C1-07ACF6D33848}" name="المقدم " dataDxfId="44" dataCellStyle="Comma">
      <calculatedColumnFormula>K185*$L$183</calculatedColumnFormula>
    </tableColumn>
    <tableColumn id="12" xr3:uid="{832F4303-D8B9-4655-8911-E4095F255981}" name="نسبة المقدم " dataDxfId="43" dataCellStyle="Percent">
      <calculatedColumnFormula>L185/K185</calculatedColumnFormula>
    </tableColumn>
    <tableColumn id="13" xr3:uid="{44F18200-599B-444A-A87C-815985874ED4}" name="دفعة بدء اعمال8%" dataDxfId="42" dataCellStyle="Comma">
      <calculatedColumnFormula>Table4[[#This Row],[الاجمالي ]]*$N$183</calculatedColumnFormula>
    </tableColumn>
    <tableColumn id="14" xr3:uid="{40F95A59-FC46-4E32-AE3E-FD452FBC0C00}" name="دفعة استلام 15%" dataDxfId="41" dataCellStyle="Comma">
      <calculatedColumnFormula>$O$183*K185</calculatedColumnFormula>
    </tableColumn>
    <tableColumn id="15" xr3:uid="{0ACD3421-9E66-4CA1-AE28-4F67F89F93BA}" name="المتبقي " dataDxfId="40" dataCellStyle="Comma">
      <calculatedColumnFormula>K185-L185-M185-N185-O185</calculatedColumnFormula>
    </tableColumn>
    <tableColumn id="16" xr3:uid="{D693A372-0FC0-4502-992B-70B8C2EE5BAD}" name="اقساط 16 ربع سنوي " dataDxfId="39" dataCellStyle="Comma">
      <calculatedColumnFormula>P185/$Q$5</calculatedColumnFormula>
    </tableColumn>
    <tableColumn id="17" xr3:uid="{C3585411-3F0E-453F-8A39-9AA9F685D392}" name="شهري 48شهر" dataDxfId="38">
      <calculatedColumnFormula>P185/48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FF9888-DDC3-4C31-809D-95C9A34D4321}" name="Table3" displayName="Table3" ref="B6:R44" totalsRowShown="0" headerRowDxfId="37" dataDxfId="36" dataCellStyle="Comma">
  <autoFilter ref="B6:R44" xr:uid="{DBFF9888-DDC3-4C31-809D-95C9A34D4321}"/>
  <tableColumns count="17">
    <tableColumn id="1" xr3:uid="{7541E42F-1002-4C43-8C3C-BB2D31038215}" name="رقم المحل " dataDxfId="35"/>
    <tableColumn id="2" xr3:uid="{87E3DEB4-F49D-4CC3-9C79-C31536F0AB88}" name="الحالة " dataDxfId="34"/>
    <tableColumn id="3" xr3:uid="{8C7E7136-4268-4902-82F1-59A50F258751}" name="مساحة (صافى)" dataDxfId="33" dataCellStyle="Comma"/>
    <tableColumn id="4" xr3:uid="{C4166CD7-8879-4F37-8F17-E1B9FD2F1F8B}" name="خدمات " dataDxfId="32" dataCellStyle="Comma"/>
    <tableColumn id="5" xr3:uid="{7DA81EB4-50E6-45B6-843F-C985C18A23F2}" name="انتفاع" dataDxfId="31" dataCellStyle="Comma"/>
    <tableColumn id="6" xr3:uid="{A9D6E9B5-4054-4CB5-A9F1-45F90B943770}" name="ج المساحة " dataDxfId="30" dataCellStyle="Comma"/>
    <tableColumn id="7" xr3:uid="{364A1241-A8FD-41A1-98B1-5EEFFABCF8F8}" name="السعر الافتتاحي " dataDxfId="29" dataCellStyle="Comma"/>
    <tableColumn id="8" xr3:uid="{A9840848-2B55-41E1-912A-3C1F1E32A86C}" name="زيادة 5%" dataDxfId="28" dataCellStyle="Comma"/>
    <tableColumn id="9" xr3:uid="{2C3AFC2F-54C3-4AB3-8C15-A35438D347E9}" name="زيادة 20%" dataDxfId="27" dataCellStyle="Comma"/>
    <tableColumn id="10" xr3:uid="{7CE392AC-F0A4-48B5-8603-65A2299BFFBC}" name="الاجمالي " dataDxfId="26" dataCellStyle="Comma"/>
    <tableColumn id="11" xr3:uid="{38446AD5-2E0A-4160-B614-6E50E53969B5}" name="المقدم 20%" dataDxfId="25" dataCellStyle="Comma"/>
    <tableColumn id="12" xr3:uid="{F796B8FB-209D-46CB-BAB5-6D29E375B11F}" name="دفعة تراخيص 4%" dataDxfId="24" dataCellStyle="Comma"/>
    <tableColumn id="13" xr3:uid="{302F4CFE-1AAE-4A37-BAED-169A81271E3F}" name="دفعة بدء اعمال8%" dataDxfId="23" dataCellStyle="Comma"/>
    <tableColumn id="14" xr3:uid="{C20E277F-D7B6-48A8-96BB-6E6AF1F75AD5}" name="دفعة استلام 10%" dataDxfId="22" dataCellStyle="Comma"/>
    <tableColumn id="15" xr3:uid="{F16315A5-7151-45AA-9513-CAEAFF9E04DE}" name="المتبقي " dataDxfId="21" dataCellStyle="Comma"/>
    <tableColumn id="16" xr3:uid="{0CFB805B-3BC6-43B5-9C31-9569BCCD5CC8}" name="اقساط 16 ربع سنوي " dataDxfId="20" dataCellStyle="Comma"/>
    <tableColumn id="17" xr3:uid="{D42FA4F5-3BD5-4F93-8838-5FED7246C0E7}" name="قسط شهري 48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594555-9E2A-48BE-A732-71BBA7E8FA62}" name="Table5" displayName="Table5" ref="B95:R132" totalsRowShown="0" headerRowDxfId="18" dataDxfId="17" dataCellStyle="Comma">
  <autoFilter ref="B95:R132" xr:uid="{A0594555-9E2A-48BE-A732-71BBA7E8FA62}"/>
  <tableColumns count="17">
    <tableColumn id="1" xr3:uid="{594DA869-023D-4A8A-8E94-9935365A7820}" name="رقم المحل " dataDxfId="16"/>
    <tableColumn id="2" xr3:uid="{657306FA-5EC2-436C-8FBA-4B5F42F09C4A}" name="الحالة " dataDxfId="15"/>
    <tableColumn id="3" xr3:uid="{75B2A9F0-25FE-4C46-8174-BDA2B4B2CFF2}" name="مساحة (صافى)" dataDxfId="14" dataCellStyle="Comma"/>
    <tableColumn id="4" xr3:uid="{908A9452-C753-44B4-B628-6FE650F0A538}" name="خدمات " dataDxfId="13" dataCellStyle="Comma"/>
    <tableColumn id="5" xr3:uid="{20F40565-E138-42ED-8D92-1EBBE98CE189}" name="انتفاع" dataDxfId="12" dataCellStyle="Comma"/>
    <tableColumn id="6" xr3:uid="{251D1EAD-72F1-4551-BA45-56FE828DB791}" name="ج المساحة " dataDxfId="11" dataCellStyle="Comma"/>
    <tableColumn id="7" xr3:uid="{0A942431-03E4-45D2-AB21-20261C1ADE2E}" name="السعر الافتتاحي " dataDxfId="10" dataCellStyle="Comma"/>
    <tableColumn id="8" xr3:uid="{81AB2BCB-18AE-4B0D-A159-DFEA332080E7}" name="زيادة 5%" dataDxfId="9" dataCellStyle="Comma">
      <calculatedColumnFormula>H96*$I$5+H96</calculatedColumnFormula>
    </tableColumn>
    <tableColumn id="9" xr3:uid="{FB718394-7DF1-49B3-A410-B094BE99EB1E}" name="زيادة 20%" dataDxfId="8" dataCellStyle="Comma">
      <calculatedColumnFormula>I96*$J$5+I96</calculatedColumnFormula>
    </tableColumn>
    <tableColumn id="10" xr3:uid="{284451E4-42B0-488D-A047-1E8C0B623D5C}" name="الاجمالي " dataDxfId="7" dataCellStyle="Comma"/>
    <tableColumn id="11" xr3:uid="{574D0802-99B4-4761-B50F-DC3BF86EAFC6}" name="المقدم 20%" dataDxfId="6" dataCellStyle="Comma">
      <calculatedColumnFormula>K96*$L$5</calculatedColumnFormula>
    </tableColumn>
    <tableColumn id="12" xr3:uid="{06D39C6C-E7C5-48BB-8A3C-F774518080DB}" name="دفعة تراخيص 4%" dataDxfId="5" dataCellStyle="Comma">
      <calculatedColumnFormula>K96*$M$5</calculatedColumnFormula>
    </tableColumn>
    <tableColumn id="13" xr3:uid="{5E8F9CFE-3B08-4698-84E7-982B5D09F018}" name="دفعة بدء اعمال8%" dataDxfId="4" dataCellStyle="Comma">
      <calculatedColumnFormula>K96*$N$5</calculatedColumnFormula>
    </tableColumn>
    <tableColumn id="14" xr3:uid="{31A8C147-513A-41C7-89A4-910B221C269F}" name="دفعة استلام 10%" dataDxfId="3" dataCellStyle="Comma">
      <calculatedColumnFormula>K96*$O$5</calculatedColumnFormula>
    </tableColumn>
    <tableColumn id="15" xr3:uid="{DEE0A59E-C636-494F-BE6E-ED03BFF55B2F}" name="المتبقي " dataDxfId="2" dataCellStyle="Comma">
      <calculatedColumnFormula>K96-L96-M96-N96-O96</calculatedColumnFormula>
    </tableColumn>
    <tableColumn id="16" xr3:uid="{BB213B3A-FD14-4963-A921-AFD6F0658E07}" name="اقساط 16 ربع سنوي " dataDxfId="1" dataCellStyle="Comma"/>
    <tableColumn id="17" xr3:uid="{D0963DE3-0336-4A34-A53F-82C0AC9BD664}" name="شهري 48شهر" dataDxfId="0">
      <calculatedColumnFormula>P96/42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8A2D-81B1-48E0-8609-C82829EBAC39}">
  <dimension ref="B2:U273"/>
  <sheetViews>
    <sheetView rightToLeft="1" tabSelected="1" topLeftCell="A259" zoomScaleNormal="100" workbookViewId="0">
      <selection activeCell="G124" sqref="G124"/>
    </sheetView>
  </sheetViews>
  <sheetFormatPr defaultColWidth="13.85546875" defaultRowHeight="15" x14ac:dyDescent="0.25"/>
  <cols>
    <col min="1" max="1" width="6.42578125" style="3" customWidth="1"/>
    <col min="2" max="2" width="11.42578125" style="3" customWidth="1"/>
    <col min="3" max="3" width="13.85546875" style="3"/>
    <col min="4" max="7" width="14.140625" style="3" bestFit="1" customWidth="1"/>
    <col min="8" max="8" width="15" style="3" customWidth="1"/>
    <col min="9" max="10" width="14.140625" style="3" bestFit="1" customWidth="1"/>
    <col min="11" max="11" width="16.140625" style="3" bestFit="1" customWidth="1"/>
    <col min="12" max="12" width="14.140625" style="3" bestFit="1" customWidth="1"/>
    <col min="13" max="13" width="16.85546875" style="3" customWidth="1"/>
    <col min="14" max="14" width="17.140625" style="3" customWidth="1"/>
    <col min="15" max="15" width="16.85546875" style="3" customWidth="1"/>
    <col min="16" max="16" width="15.5703125" style="3" bestFit="1" customWidth="1"/>
    <col min="17" max="17" width="19.28515625" style="3" customWidth="1"/>
    <col min="18" max="18" width="17.5703125" style="3" bestFit="1" customWidth="1"/>
    <col min="19" max="16384" width="13.85546875" style="3"/>
  </cols>
  <sheetData>
    <row r="2" spans="2:21" x14ac:dyDescent="0.25">
      <c r="M2" s="9"/>
      <c r="S2" s="5" t="s">
        <v>13</v>
      </c>
    </row>
    <row r="3" spans="2:21" x14ac:dyDescent="0.25">
      <c r="B3" s="3" t="s">
        <v>3</v>
      </c>
      <c r="R3" s="8"/>
      <c r="S3" s="5" t="s">
        <v>14</v>
      </c>
    </row>
    <row r="4" spans="2:21" x14ac:dyDescent="0.25">
      <c r="S4" s="5" t="s">
        <v>15</v>
      </c>
    </row>
    <row r="5" spans="2:21" x14ac:dyDescent="0.25">
      <c r="I5" s="6">
        <v>0.05</v>
      </c>
      <c r="J5" s="6">
        <v>0.2</v>
      </c>
      <c r="K5" s="7"/>
      <c r="L5" s="6">
        <v>0.2</v>
      </c>
      <c r="M5" s="6">
        <v>0.04</v>
      </c>
      <c r="N5" s="6">
        <v>0.08</v>
      </c>
      <c r="O5" s="6">
        <v>0.1</v>
      </c>
      <c r="P5" s="7"/>
      <c r="Q5" s="7">
        <v>16</v>
      </c>
    </row>
    <row r="6" spans="2:21" s="11" customFormat="1" ht="24.95" customHeight="1" x14ac:dyDescent="0.25">
      <c r="B6" s="15" t="s">
        <v>0</v>
      </c>
      <c r="C6" s="15" t="s">
        <v>4</v>
      </c>
      <c r="D6" s="15" t="s">
        <v>5</v>
      </c>
      <c r="E6" s="15" t="s">
        <v>2</v>
      </c>
      <c r="F6" s="15" t="s">
        <v>19</v>
      </c>
      <c r="G6" s="15" t="s">
        <v>6</v>
      </c>
      <c r="H6" s="15" t="s">
        <v>7</v>
      </c>
      <c r="I6" s="15" t="s">
        <v>8</v>
      </c>
      <c r="J6" s="15" t="s">
        <v>9</v>
      </c>
      <c r="K6" s="15" t="s">
        <v>10</v>
      </c>
      <c r="L6" s="15" t="s">
        <v>11</v>
      </c>
      <c r="M6" s="15" t="s">
        <v>16</v>
      </c>
      <c r="N6" s="15" t="s">
        <v>17</v>
      </c>
      <c r="O6" s="15" t="s">
        <v>18</v>
      </c>
      <c r="P6" s="15" t="s">
        <v>1</v>
      </c>
      <c r="Q6" s="15" t="s">
        <v>12</v>
      </c>
      <c r="R6" s="11" t="s">
        <v>36</v>
      </c>
    </row>
    <row r="7" spans="2:21" s="11" customFormat="1" ht="24.95" customHeight="1" x14ac:dyDescent="0.25">
      <c r="B7" s="11">
        <v>1</v>
      </c>
      <c r="C7" s="11" t="s">
        <v>13</v>
      </c>
      <c r="D7" s="12"/>
      <c r="E7" s="12"/>
      <c r="F7" s="12"/>
      <c r="G7" s="12">
        <v>43.55</v>
      </c>
      <c r="H7" s="30">
        <f>Table3[[#This Row],[الاجمالي ]]/Table3[[#This Row],[ج المساحة ]]</f>
        <v>19292.766934557982</v>
      </c>
      <c r="I7" s="12"/>
      <c r="J7" s="12"/>
      <c r="K7" s="12">
        <v>840200</v>
      </c>
      <c r="L7" s="12">
        <f>K7*$L$5</f>
        <v>168040</v>
      </c>
      <c r="M7" s="12">
        <f>K7*$M$5</f>
        <v>33608</v>
      </c>
      <c r="N7" s="12">
        <f>K7*$N$5</f>
        <v>67216</v>
      </c>
      <c r="O7" s="12">
        <f>K7*$O$5</f>
        <v>84020</v>
      </c>
      <c r="P7" s="12">
        <f>K7-L7-M7-N7-O7</f>
        <v>487316</v>
      </c>
      <c r="Q7" s="12"/>
      <c r="R7" s="13">
        <f>Table3[[#This Row],[المتبقي ]]/S7</f>
        <v>11602.761904761905</v>
      </c>
      <c r="S7" s="11">
        <v>42</v>
      </c>
      <c r="T7" s="18">
        <v>44727</v>
      </c>
    </row>
    <row r="8" spans="2:21" s="11" customFormat="1" ht="24.95" customHeight="1" x14ac:dyDescent="0.25">
      <c r="B8" s="11">
        <v>2</v>
      </c>
      <c r="C8" s="11" t="s">
        <v>13</v>
      </c>
      <c r="D8" s="12"/>
      <c r="E8" s="12"/>
      <c r="F8" s="12"/>
      <c r="G8" s="12">
        <v>40.090000000000003</v>
      </c>
      <c r="H8" s="30">
        <f>Table3[[#This Row],[الاجمالي ]]/Table3[[#This Row],[ج المساحة ]]</f>
        <v>19997.505612372162</v>
      </c>
      <c r="I8" s="12"/>
      <c r="J8" s="12"/>
      <c r="K8" s="12">
        <v>801700</v>
      </c>
      <c r="L8" s="12">
        <f>K8*$L$5</f>
        <v>160340</v>
      </c>
      <c r="M8" s="12">
        <f>K8*$M$5</f>
        <v>32068</v>
      </c>
      <c r="N8" s="12">
        <f>K8*$N$5</f>
        <v>64136</v>
      </c>
      <c r="O8" s="12">
        <f>K8*$O$5</f>
        <v>80170</v>
      </c>
      <c r="P8" s="12">
        <f>K8-L8-M8-N8-O8</f>
        <v>464986</v>
      </c>
      <c r="Q8" s="12"/>
      <c r="R8" s="13">
        <f>Table3[[#This Row],[المتبقي ]]/S8</f>
        <v>11071.095238095239</v>
      </c>
      <c r="S8" s="11">
        <v>42</v>
      </c>
      <c r="T8" s="18">
        <v>44641</v>
      </c>
    </row>
    <row r="9" spans="2:21" s="11" customFormat="1" ht="24.95" customHeight="1" x14ac:dyDescent="0.25">
      <c r="B9" s="11">
        <v>3</v>
      </c>
      <c r="C9" s="11" t="s">
        <v>13</v>
      </c>
      <c r="D9" s="12"/>
      <c r="E9" s="12"/>
      <c r="F9" s="12"/>
      <c r="G9" s="12">
        <v>26.43</v>
      </c>
      <c r="H9" s="30">
        <f>Table3[[#This Row],[الاجمالي ]]/Table3[[#This Row],[ج المساحة ]]</f>
        <v>20001.891789632991</v>
      </c>
      <c r="I9" s="12"/>
      <c r="J9" s="12"/>
      <c r="K9" s="12">
        <v>528650</v>
      </c>
      <c r="L9" s="12">
        <f t="shared" ref="L9:L43" si="0">K9*$L$5</f>
        <v>105730</v>
      </c>
      <c r="M9" s="12">
        <f t="shared" ref="M9:M13" si="1">K9*$M$5</f>
        <v>21146</v>
      </c>
      <c r="N9" s="12">
        <f t="shared" ref="N9:N13" si="2">K9*$N$5</f>
        <v>42292</v>
      </c>
      <c r="O9" s="12">
        <f t="shared" ref="O9:O13" si="3">K9*$O$5</f>
        <v>52865</v>
      </c>
      <c r="P9" s="12">
        <f t="shared" ref="P9:P13" si="4">K9-L9-M9-N9-O9</f>
        <v>306617</v>
      </c>
      <c r="Q9" s="12"/>
      <c r="R9" s="13">
        <f>Table3[[#This Row],[المتبقي ]]/S9</f>
        <v>7300.4047619047615</v>
      </c>
      <c r="S9" s="11">
        <v>42</v>
      </c>
      <c r="T9" s="18">
        <v>44636</v>
      </c>
    </row>
    <row r="10" spans="2:21" s="11" customFormat="1" ht="24.95" customHeight="1" x14ac:dyDescent="0.25">
      <c r="B10" s="11">
        <v>4</v>
      </c>
      <c r="C10" s="11" t="s">
        <v>13</v>
      </c>
      <c r="D10" s="12"/>
      <c r="E10" s="12"/>
      <c r="F10" s="12"/>
      <c r="G10" s="12">
        <v>25.11</v>
      </c>
      <c r="H10" s="30">
        <f>Table3[[#This Row],[الاجمالي ]]/Table3[[#This Row],[ج المساحة ]]</f>
        <v>20000</v>
      </c>
      <c r="I10" s="12"/>
      <c r="J10" s="12"/>
      <c r="K10" s="12">
        <v>502200</v>
      </c>
      <c r="L10" s="12">
        <f t="shared" ref="L10" si="5">K10*$L$5</f>
        <v>100440</v>
      </c>
      <c r="M10" s="12">
        <f t="shared" ref="M10" si="6">K10*$M$5</f>
        <v>20088</v>
      </c>
      <c r="N10" s="12">
        <f t="shared" ref="N10" si="7">K10*$N$5</f>
        <v>40176</v>
      </c>
      <c r="O10" s="12">
        <f t="shared" ref="O10" si="8">K10*$O$5</f>
        <v>50220</v>
      </c>
      <c r="P10" s="12">
        <f t="shared" ref="P10" si="9">K10-L10-M10-N10-O10</f>
        <v>291276</v>
      </c>
      <c r="Q10" s="12"/>
      <c r="R10" s="13">
        <f>Table3[[#This Row],[المتبقي ]]/S10</f>
        <v>6935.1428571428569</v>
      </c>
      <c r="S10" s="11">
        <v>42</v>
      </c>
      <c r="T10" s="18">
        <v>44630</v>
      </c>
      <c r="U10" s="11" t="s">
        <v>35</v>
      </c>
    </row>
    <row r="11" spans="2:21" s="11" customFormat="1" ht="24.95" customHeight="1" x14ac:dyDescent="0.25">
      <c r="B11" s="11">
        <v>5</v>
      </c>
      <c r="C11" s="11" t="s">
        <v>13</v>
      </c>
      <c r="D11" s="12"/>
      <c r="E11" s="12"/>
      <c r="F11" s="12"/>
      <c r="G11" s="12">
        <v>25.75</v>
      </c>
      <c r="H11" s="30">
        <f>Table3[[#This Row],[الاجمالي ]]/Table3[[#This Row],[ج المساحة ]]</f>
        <v>20478.058252427185</v>
      </c>
      <c r="I11" s="12"/>
      <c r="J11" s="12"/>
      <c r="K11" s="12">
        <v>527310</v>
      </c>
      <c r="L11" s="12">
        <f t="shared" si="0"/>
        <v>105462</v>
      </c>
      <c r="M11" s="12">
        <f t="shared" si="1"/>
        <v>21092.400000000001</v>
      </c>
      <c r="N11" s="12">
        <f t="shared" si="2"/>
        <v>42184.800000000003</v>
      </c>
      <c r="O11" s="12">
        <f t="shared" si="3"/>
        <v>52731</v>
      </c>
      <c r="P11" s="12">
        <f t="shared" si="4"/>
        <v>305839.8</v>
      </c>
      <c r="Q11" s="12"/>
      <c r="R11" s="13">
        <f>Table3[[#This Row],[المتبقي ]]/S11</f>
        <v>7281.9</v>
      </c>
      <c r="S11" s="11">
        <v>42</v>
      </c>
      <c r="T11" s="18">
        <v>44693</v>
      </c>
    </row>
    <row r="12" spans="2:21" s="11" customFormat="1" ht="24.95" customHeight="1" x14ac:dyDescent="0.25">
      <c r="B12" s="11">
        <v>6</v>
      </c>
      <c r="C12" s="11" t="s">
        <v>13</v>
      </c>
      <c r="D12" s="12"/>
      <c r="E12" s="12"/>
      <c r="F12" s="12"/>
      <c r="G12" s="12">
        <v>46.89</v>
      </c>
      <c r="H12" s="30">
        <f>Table3[[#This Row],[الاجمالي ]]/Table3[[#This Row],[ج المساحة ]]</f>
        <v>20000</v>
      </c>
      <c r="I12" s="12"/>
      <c r="J12" s="12"/>
      <c r="K12" s="12">
        <v>937800</v>
      </c>
      <c r="L12" s="12">
        <f t="shared" si="0"/>
        <v>187560</v>
      </c>
      <c r="M12" s="12">
        <f t="shared" si="1"/>
        <v>37512</v>
      </c>
      <c r="N12" s="12">
        <f t="shared" si="2"/>
        <v>75024</v>
      </c>
      <c r="O12" s="12">
        <f t="shared" si="3"/>
        <v>93780</v>
      </c>
      <c r="P12" s="12">
        <f t="shared" si="4"/>
        <v>543924</v>
      </c>
      <c r="Q12" s="12"/>
      <c r="R12" s="13">
        <f>Table3[[#This Row],[المتبقي ]]/S12</f>
        <v>12950.571428571429</v>
      </c>
      <c r="S12" s="11">
        <v>42</v>
      </c>
      <c r="T12" s="18">
        <v>44693</v>
      </c>
    </row>
    <row r="13" spans="2:21" s="11" customFormat="1" ht="24.95" customHeight="1" x14ac:dyDescent="0.25">
      <c r="B13" s="11">
        <v>7</v>
      </c>
      <c r="C13" s="11" t="s">
        <v>13</v>
      </c>
      <c r="D13" s="12">
        <v>15.6</v>
      </c>
      <c r="E13" s="12">
        <v>5.46</v>
      </c>
      <c r="F13" s="12">
        <v>7.02</v>
      </c>
      <c r="G13" s="12">
        <v>22.62</v>
      </c>
      <c r="H13" s="12">
        <v>19500</v>
      </c>
      <c r="I13" s="12">
        <f>H13*$I$5+H13</f>
        <v>20475</v>
      </c>
      <c r="J13" s="12">
        <f t="shared" ref="J9:J43" si="10">I13*$J$5+I13</f>
        <v>24570</v>
      </c>
      <c r="K13" s="12">
        <f>G13*J13</f>
        <v>555773.4</v>
      </c>
      <c r="L13" s="12">
        <f t="shared" si="0"/>
        <v>111154.68000000001</v>
      </c>
      <c r="M13" s="12">
        <f t="shared" si="1"/>
        <v>22230.936000000002</v>
      </c>
      <c r="N13" s="12">
        <f t="shared" si="2"/>
        <v>44461.872000000003</v>
      </c>
      <c r="O13" s="12">
        <f t="shared" si="3"/>
        <v>55577.340000000004</v>
      </c>
      <c r="P13" s="12">
        <f t="shared" si="4"/>
        <v>322348.57199999999</v>
      </c>
      <c r="Q13" s="12">
        <f>Table3[[#This Row],[المتبقي ]]/16</f>
        <v>20146.785749999999</v>
      </c>
      <c r="R13" s="13">
        <f>P13/48</f>
        <v>6715.5952499999994</v>
      </c>
      <c r="S13" s="11" t="s">
        <v>20</v>
      </c>
      <c r="T13" s="18">
        <v>44761</v>
      </c>
    </row>
    <row r="14" spans="2:21" s="11" customFormat="1" ht="24.95" customHeight="1" x14ac:dyDescent="0.25">
      <c r="B14" s="11">
        <v>8</v>
      </c>
      <c r="C14" s="11" t="s">
        <v>13</v>
      </c>
      <c r="D14" s="12"/>
      <c r="E14" s="12"/>
      <c r="F14" s="12"/>
      <c r="G14" s="12">
        <v>28.08</v>
      </c>
      <c r="H14" s="30">
        <f>Table3[[#This Row],[الاجمالي ]]/Table3[[#This Row],[ج المساحة ]]</f>
        <v>20475</v>
      </c>
      <c r="I14" s="12"/>
      <c r="J14" s="12"/>
      <c r="K14" s="12">
        <v>574938</v>
      </c>
      <c r="L14" s="12">
        <f t="shared" si="0"/>
        <v>114987.6</v>
      </c>
      <c r="M14" s="12">
        <f t="shared" ref="M14:M43" si="11">K14*$M$5</f>
        <v>22997.52</v>
      </c>
      <c r="N14" s="12">
        <f t="shared" ref="N14:N43" si="12">K14*$N$5</f>
        <v>45995.040000000001</v>
      </c>
      <c r="O14" s="12">
        <f t="shared" ref="O14:O43" si="13">K14*$O$5</f>
        <v>57493.8</v>
      </c>
      <c r="P14" s="12">
        <f t="shared" ref="P14:P43" si="14">K14-L14-M14-N14-O14</f>
        <v>333464.04000000004</v>
      </c>
      <c r="Q14" s="12"/>
      <c r="R14" s="13">
        <f>Table3[[#This Row],[المتبقي ]]/S14</f>
        <v>7939.6200000000008</v>
      </c>
      <c r="S14" s="11">
        <v>42</v>
      </c>
      <c r="T14" s="18">
        <v>44692</v>
      </c>
    </row>
    <row r="15" spans="2:21" s="11" customFormat="1" ht="24.95" customHeight="1" x14ac:dyDescent="0.25">
      <c r="B15" s="11">
        <v>9</v>
      </c>
      <c r="C15" s="11" t="s">
        <v>13</v>
      </c>
      <c r="D15" s="12"/>
      <c r="E15" s="12"/>
      <c r="F15" s="12"/>
      <c r="G15" s="12">
        <v>30</v>
      </c>
      <c r="H15" s="30">
        <f>Table3[[#This Row],[الاجمالي ]]/Table3[[#This Row],[ج المساحة ]]</f>
        <v>19501.966666666667</v>
      </c>
      <c r="I15" s="12"/>
      <c r="J15" s="12"/>
      <c r="K15" s="12">
        <v>585059</v>
      </c>
      <c r="L15" s="12">
        <f>K15*$L$5</f>
        <v>117011.8</v>
      </c>
      <c r="M15" s="12">
        <f>K15*$M$5</f>
        <v>23402.36</v>
      </c>
      <c r="N15" s="12">
        <f t="shared" si="12"/>
        <v>46804.72</v>
      </c>
      <c r="O15" s="12">
        <f t="shared" si="13"/>
        <v>58505.9</v>
      </c>
      <c r="P15" s="12">
        <f t="shared" si="14"/>
        <v>339334.22</v>
      </c>
      <c r="Q15" s="12"/>
      <c r="R15" s="13">
        <f>Table3[[#This Row],[المتبقي ]]/S15</f>
        <v>8079.3861904761898</v>
      </c>
      <c r="S15" s="11">
        <v>42</v>
      </c>
      <c r="T15" s="18">
        <v>44647</v>
      </c>
    </row>
    <row r="16" spans="2:21" s="11" customFormat="1" ht="24.95" customHeight="1" x14ac:dyDescent="0.25">
      <c r="B16" s="11">
        <v>10</v>
      </c>
      <c r="C16" s="11" t="s">
        <v>13</v>
      </c>
      <c r="D16" s="12"/>
      <c r="E16" s="12"/>
      <c r="F16" s="12"/>
      <c r="G16" s="12">
        <v>30.03</v>
      </c>
      <c r="H16" s="30">
        <f>Table3[[#This Row],[الاجمالي ]]/Table3[[#This Row],[ج المساحة ]]</f>
        <v>20474.991674991674</v>
      </c>
      <c r="I16" s="12"/>
      <c r="J16" s="12"/>
      <c r="K16" s="12">
        <v>614864</v>
      </c>
      <c r="L16" s="12">
        <f t="shared" si="0"/>
        <v>122972.8</v>
      </c>
      <c r="M16" s="12">
        <f t="shared" si="11"/>
        <v>24594.560000000001</v>
      </c>
      <c r="N16" s="12">
        <f>K16*$N$5</f>
        <v>49189.120000000003</v>
      </c>
      <c r="O16" s="12">
        <f t="shared" si="13"/>
        <v>61486.400000000001</v>
      </c>
      <c r="P16" s="12">
        <f t="shared" si="14"/>
        <v>356621.12</v>
      </c>
      <c r="Q16" s="12"/>
      <c r="R16" s="13">
        <f>Table3[[#This Row],[المتبقي ]]/S16</f>
        <v>8490.9790476190483</v>
      </c>
      <c r="S16" s="11">
        <v>42</v>
      </c>
      <c r="T16" s="18">
        <v>44663</v>
      </c>
    </row>
    <row r="17" spans="2:20" s="11" customFormat="1" ht="24.95" customHeight="1" x14ac:dyDescent="0.25">
      <c r="B17" s="11">
        <v>11</v>
      </c>
      <c r="C17" s="11" t="s">
        <v>13</v>
      </c>
      <c r="D17" s="12"/>
      <c r="E17" s="12"/>
      <c r="F17" s="12"/>
      <c r="G17" s="12">
        <v>30.03</v>
      </c>
      <c r="H17" s="30">
        <f>Table3[[#This Row],[الاجمالي ]]/Table3[[#This Row],[ج المساحة ]]</f>
        <v>20474.991674991674</v>
      </c>
      <c r="I17" s="12"/>
      <c r="J17" s="12"/>
      <c r="K17" s="12">
        <v>614864</v>
      </c>
      <c r="L17" s="12">
        <f t="shared" si="0"/>
        <v>122972.8</v>
      </c>
      <c r="M17" s="12">
        <f t="shared" si="11"/>
        <v>24594.560000000001</v>
      </c>
      <c r="N17" s="12">
        <f t="shared" si="12"/>
        <v>49189.120000000003</v>
      </c>
      <c r="O17" s="12">
        <f t="shared" si="13"/>
        <v>61486.400000000001</v>
      </c>
      <c r="P17" s="12">
        <f t="shared" si="14"/>
        <v>356621.12</v>
      </c>
      <c r="Q17" s="12"/>
      <c r="R17" s="13">
        <f>Table3[[#This Row],[المتبقي ]]/S17</f>
        <v>8490.9790476190483</v>
      </c>
      <c r="S17" s="11">
        <v>42</v>
      </c>
      <c r="T17" s="18">
        <v>44688</v>
      </c>
    </row>
    <row r="18" spans="2:20" s="11" customFormat="1" ht="24.95" customHeight="1" x14ac:dyDescent="0.25">
      <c r="B18" s="11">
        <v>12</v>
      </c>
      <c r="C18" s="11" t="s">
        <v>13</v>
      </c>
      <c r="D18" s="12"/>
      <c r="E18" s="12"/>
      <c r="F18" s="12"/>
      <c r="G18" s="12">
        <v>28.16</v>
      </c>
      <c r="H18" s="30">
        <f>Table3[[#This Row],[الاجمالي ]]/Table3[[#This Row],[ج المساحة ]]</f>
        <v>15000</v>
      </c>
      <c r="I18" s="12"/>
      <c r="J18" s="12"/>
      <c r="K18" s="12">
        <v>422400</v>
      </c>
      <c r="L18" s="12">
        <f t="shared" si="0"/>
        <v>84480</v>
      </c>
      <c r="M18" s="12">
        <f t="shared" si="11"/>
        <v>16896</v>
      </c>
      <c r="N18" s="12">
        <f t="shared" si="12"/>
        <v>33792</v>
      </c>
      <c r="O18" s="12">
        <f t="shared" si="13"/>
        <v>42240</v>
      </c>
      <c r="P18" s="12">
        <f>K18-L18-M18-N18-O18</f>
        <v>244992</v>
      </c>
      <c r="Q18" s="12"/>
      <c r="R18" s="13">
        <f>Table3[[#This Row],[المتبقي ]]/S18</f>
        <v>4536.8888888888887</v>
      </c>
      <c r="S18" s="11">
        <v>54</v>
      </c>
      <c r="T18" s="18">
        <v>44693</v>
      </c>
    </row>
    <row r="19" spans="2:20" s="11" customFormat="1" ht="24.95" customHeight="1" x14ac:dyDescent="0.25">
      <c r="B19" s="11">
        <v>13</v>
      </c>
      <c r="C19" s="11" t="s">
        <v>15</v>
      </c>
      <c r="D19" s="12">
        <v>16.079999999999998</v>
      </c>
      <c r="E19" s="12">
        <v>5.63</v>
      </c>
      <c r="F19" s="12">
        <v>19.27</v>
      </c>
      <c r="G19" s="12">
        <f t="shared" ref="G19:G43" si="15">D19+E19+F19</f>
        <v>40.98</v>
      </c>
      <c r="H19" s="12">
        <v>19300</v>
      </c>
      <c r="I19" s="12">
        <f t="shared" ref="I9:I43" si="16">H19*$I$5+H19</f>
        <v>20265</v>
      </c>
      <c r="J19" s="12">
        <f t="shared" si="10"/>
        <v>24318</v>
      </c>
      <c r="K19" s="12">
        <f t="shared" ref="K19:K43" si="17">G19*J19</f>
        <v>996551.6399999999</v>
      </c>
      <c r="L19" s="12">
        <f t="shared" si="0"/>
        <v>199310.32799999998</v>
      </c>
      <c r="M19" s="12">
        <f t="shared" si="11"/>
        <v>39862.065599999994</v>
      </c>
      <c r="N19" s="12">
        <f t="shared" si="12"/>
        <v>79724.131199999989</v>
      </c>
      <c r="O19" s="12">
        <f t="shared" si="13"/>
        <v>99655.16399999999</v>
      </c>
      <c r="P19" s="12">
        <f t="shared" si="14"/>
        <v>577999.95120000001</v>
      </c>
      <c r="Q19" s="12">
        <f t="shared" ref="Q19:Q43" si="18">P19/$Q$5</f>
        <v>36124.996950000001</v>
      </c>
      <c r="R19" s="13">
        <f t="shared" ref="R19:R43" si="19">P19/48</f>
        <v>12041.665650000001</v>
      </c>
    </row>
    <row r="20" spans="2:20" s="11" customFormat="1" ht="24.95" customHeight="1" x14ac:dyDescent="0.25">
      <c r="B20" s="11">
        <v>14</v>
      </c>
      <c r="C20" s="11" t="s">
        <v>15</v>
      </c>
      <c r="D20" s="12">
        <v>15.48</v>
      </c>
      <c r="E20" s="12">
        <v>5.0199999999999996</v>
      </c>
      <c r="F20" s="12">
        <v>1.5</v>
      </c>
      <c r="G20" s="12">
        <f t="shared" si="15"/>
        <v>22</v>
      </c>
      <c r="H20" s="12">
        <v>19300</v>
      </c>
      <c r="I20" s="12">
        <f t="shared" si="16"/>
        <v>20265</v>
      </c>
      <c r="J20" s="12">
        <f t="shared" si="10"/>
        <v>24318</v>
      </c>
      <c r="K20" s="12">
        <f t="shared" si="17"/>
        <v>534996</v>
      </c>
      <c r="L20" s="12">
        <f t="shared" si="0"/>
        <v>106999.20000000001</v>
      </c>
      <c r="M20" s="12">
        <f t="shared" si="11"/>
        <v>21399.84</v>
      </c>
      <c r="N20" s="12">
        <f t="shared" si="12"/>
        <v>42799.68</v>
      </c>
      <c r="O20" s="12">
        <f t="shared" si="13"/>
        <v>53499.600000000006</v>
      </c>
      <c r="P20" s="12">
        <f t="shared" si="14"/>
        <v>310297.67999999993</v>
      </c>
      <c r="Q20" s="12">
        <f t="shared" si="18"/>
        <v>19393.604999999996</v>
      </c>
      <c r="R20" s="13">
        <f t="shared" si="19"/>
        <v>6464.5349999999989</v>
      </c>
    </row>
    <row r="21" spans="2:20" s="11" customFormat="1" ht="24.95" customHeight="1" x14ac:dyDescent="0.25">
      <c r="B21" s="11">
        <v>15</v>
      </c>
      <c r="C21" s="11" t="s">
        <v>15</v>
      </c>
      <c r="D21" s="12">
        <v>25.74</v>
      </c>
      <c r="E21" s="12">
        <v>9.01</v>
      </c>
      <c r="F21" s="12">
        <v>2.4900000000000002</v>
      </c>
      <c r="G21" s="12">
        <f t="shared" si="15"/>
        <v>37.24</v>
      </c>
      <c r="H21" s="12">
        <v>19300</v>
      </c>
      <c r="I21" s="12">
        <f t="shared" si="16"/>
        <v>20265</v>
      </c>
      <c r="J21" s="12">
        <f t="shared" si="10"/>
        <v>24318</v>
      </c>
      <c r="K21" s="12">
        <f t="shared" si="17"/>
        <v>905602.32000000007</v>
      </c>
      <c r="L21" s="12">
        <f t="shared" si="0"/>
        <v>181120.46400000004</v>
      </c>
      <c r="M21" s="12">
        <f t="shared" si="11"/>
        <v>36224.092800000006</v>
      </c>
      <c r="N21" s="12">
        <f t="shared" si="12"/>
        <v>72448.185600000012</v>
      </c>
      <c r="O21" s="12">
        <f t="shared" si="13"/>
        <v>90560.232000000018</v>
      </c>
      <c r="P21" s="12">
        <f t="shared" si="14"/>
        <v>525249.34560000012</v>
      </c>
      <c r="Q21" s="12">
        <f t="shared" si="18"/>
        <v>32828.084100000007</v>
      </c>
      <c r="R21" s="13">
        <f t="shared" si="19"/>
        <v>10942.694700000002</v>
      </c>
    </row>
    <row r="22" spans="2:20" s="11" customFormat="1" ht="24.95" customHeight="1" x14ac:dyDescent="0.25">
      <c r="B22" s="11">
        <v>16</v>
      </c>
      <c r="C22" s="11" t="s">
        <v>15</v>
      </c>
      <c r="D22" s="12">
        <v>25.74</v>
      </c>
      <c r="E22" s="12">
        <v>9.01</v>
      </c>
      <c r="F22" s="12">
        <v>2.4900000000000002</v>
      </c>
      <c r="G22" s="12">
        <f t="shared" si="15"/>
        <v>37.24</v>
      </c>
      <c r="H22" s="12">
        <v>19300</v>
      </c>
      <c r="I22" s="12">
        <f t="shared" si="16"/>
        <v>20265</v>
      </c>
      <c r="J22" s="12">
        <f t="shared" si="10"/>
        <v>24318</v>
      </c>
      <c r="K22" s="12">
        <f t="shared" si="17"/>
        <v>905602.32000000007</v>
      </c>
      <c r="L22" s="12">
        <f t="shared" si="0"/>
        <v>181120.46400000004</v>
      </c>
      <c r="M22" s="12">
        <f t="shared" si="11"/>
        <v>36224.092800000006</v>
      </c>
      <c r="N22" s="12">
        <f t="shared" si="12"/>
        <v>72448.185600000012</v>
      </c>
      <c r="O22" s="12">
        <f t="shared" si="13"/>
        <v>90560.232000000018</v>
      </c>
      <c r="P22" s="12">
        <f t="shared" si="14"/>
        <v>525249.34560000012</v>
      </c>
      <c r="Q22" s="12">
        <f t="shared" si="18"/>
        <v>32828.084100000007</v>
      </c>
      <c r="R22" s="13">
        <f t="shared" si="19"/>
        <v>10942.694700000002</v>
      </c>
    </row>
    <row r="23" spans="2:20" s="11" customFormat="1" ht="24.95" customHeight="1" x14ac:dyDescent="0.25">
      <c r="B23" s="11">
        <v>17</v>
      </c>
      <c r="C23" s="11" t="s">
        <v>15</v>
      </c>
      <c r="D23" s="12">
        <v>25.74</v>
      </c>
      <c r="E23" s="12">
        <v>9.01</v>
      </c>
      <c r="F23" s="12">
        <v>2.4900000000000002</v>
      </c>
      <c r="G23" s="12">
        <f t="shared" si="15"/>
        <v>37.24</v>
      </c>
      <c r="H23" s="12">
        <v>19300</v>
      </c>
      <c r="I23" s="12">
        <f t="shared" si="16"/>
        <v>20265</v>
      </c>
      <c r="J23" s="12">
        <f t="shared" si="10"/>
        <v>24318</v>
      </c>
      <c r="K23" s="12">
        <f t="shared" si="17"/>
        <v>905602.32000000007</v>
      </c>
      <c r="L23" s="12">
        <f t="shared" si="0"/>
        <v>181120.46400000004</v>
      </c>
      <c r="M23" s="12">
        <f t="shared" si="11"/>
        <v>36224.092800000006</v>
      </c>
      <c r="N23" s="12">
        <f t="shared" si="12"/>
        <v>72448.185600000012</v>
      </c>
      <c r="O23" s="12">
        <f>K23*$O$5</f>
        <v>90560.232000000018</v>
      </c>
      <c r="P23" s="12">
        <f t="shared" si="14"/>
        <v>525249.34560000012</v>
      </c>
      <c r="Q23" s="12">
        <f>P23/$Q$5</f>
        <v>32828.084100000007</v>
      </c>
      <c r="R23" s="13">
        <f t="shared" si="19"/>
        <v>10942.694700000002</v>
      </c>
    </row>
    <row r="24" spans="2:20" s="11" customFormat="1" ht="24.95" customHeight="1" x14ac:dyDescent="0.25">
      <c r="B24" s="11">
        <v>18</v>
      </c>
      <c r="C24" s="11" t="s">
        <v>15</v>
      </c>
      <c r="D24" s="12">
        <v>15.48</v>
      </c>
      <c r="E24" s="12">
        <v>1.5</v>
      </c>
      <c r="F24" s="12">
        <v>5.0199999999999996</v>
      </c>
      <c r="G24" s="12">
        <f t="shared" si="15"/>
        <v>22</v>
      </c>
      <c r="H24" s="12">
        <v>19300</v>
      </c>
      <c r="I24" s="12">
        <f t="shared" si="16"/>
        <v>20265</v>
      </c>
      <c r="J24" s="12">
        <f t="shared" si="10"/>
        <v>24318</v>
      </c>
      <c r="K24" s="12">
        <f t="shared" si="17"/>
        <v>534996</v>
      </c>
      <c r="L24" s="12">
        <f t="shared" si="0"/>
        <v>106999.20000000001</v>
      </c>
      <c r="M24" s="12">
        <f t="shared" si="11"/>
        <v>21399.84</v>
      </c>
      <c r="N24" s="12">
        <f t="shared" si="12"/>
        <v>42799.68</v>
      </c>
      <c r="O24" s="12">
        <f t="shared" si="13"/>
        <v>53499.600000000006</v>
      </c>
      <c r="P24" s="12">
        <f t="shared" si="14"/>
        <v>310297.67999999993</v>
      </c>
      <c r="Q24" s="12">
        <f t="shared" si="18"/>
        <v>19393.604999999996</v>
      </c>
      <c r="R24" s="13">
        <f t="shared" si="19"/>
        <v>6464.5349999999989</v>
      </c>
    </row>
    <row r="25" spans="2:20" s="11" customFormat="1" ht="24.95" customHeight="1" x14ac:dyDescent="0.25">
      <c r="B25" s="11">
        <v>19</v>
      </c>
      <c r="C25" s="11" t="s">
        <v>13</v>
      </c>
      <c r="D25" s="12"/>
      <c r="E25" s="12"/>
      <c r="F25" s="12"/>
      <c r="G25" s="12">
        <v>28.53</v>
      </c>
      <c r="H25" s="30">
        <f>Table3[[#This Row],[الاجمالي ]]/Table3[[#This Row],[ج المساحة ]]</f>
        <v>19496.600070101646</v>
      </c>
      <c r="I25" s="12"/>
      <c r="J25" s="12"/>
      <c r="K25" s="12">
        <v>556238</v>
      </c>
      <c r="L25" s="12">
        <f t="shared" si="0"/>
        <v>111247.6</v>
      </c>
      <c r="M25" s="12">
        <f t="shared" si="11"/>
        <v>22249.52</v>
      </c>
      <c r="N25" s="12">
        <f t="shared" si="12"/>
        <v>44499.040000000001</v>
      </c>
      <c r="O25" s="12">
        <f t="shared" si="13"/>
        <v>55623.8</v>
      </c>
      <c r="P25" s="12">
        <f t="shared" si="14"/>
        <v>322618.04000000004</v>
      </c>
      <c r="Q25" s="12"/>
      <c r="R25" s="13">
        <f>Table3[[#This Row],[المتبقي ]]/S25</f>
        <v>7681.3819047619054</v>
      </c>
      <c r="S25" s="11">
        <v>42</v>
      </c>
      <c r="T25" s="18">
        <v>44640</v>
      </c>
    </row>
    <row r="26" spans="2:20" s="11" customFormat="1" ht="24.95" customHeight="1" x14ac:dyDescent="0.25">
      <c r="B26" s="11">
        <v>20</v>
      </c>
      <c r="C26" s="11" t="s">
        <v>13</v>
      </c>
      <c r="D26" s="12"/>
      <c r="E26" s="12"/>
      <c r="F26" s="12"/>
      <c r="G26" s="12">
        <v>28.9</v>
      </c>
      <c r="H26" s="30">
        <f>Table3[[#This Row],[الاجمالي ]]/Table3[[#This Row],[ج المساحة ]]</f>
        <v>19496.643598615919</v>
      </c>
      <c r="I26" s="12"/>
      <c r="J26" s="12"/>
      <c r="K26" s="12">
        <v>563453</v>
      </c>
      <c r="L26" s="12">
        <f t="shared" si="0"/>
        <v>112690.6</v>
      </c>
      <c r="M26" s="12">
        <f t="shared" si="11"/>
        <v>22538.12</v>
      </c>
      <c r="N26" s="12">
        <f t="shared" si="12"/>
        <v>45076.24</v>
      </c>
      <c r="O26" s="12">
        <f t="shared" si="13"/>
        <v>56345.3</v>
      </c>
      <c r="P26" s="12">
        <f t="shared" si="14"/>
        <v>326802.74000000005</v>
      </c>
      <c r="Q26" s="12"/>
      <c r="R26" s="13">
        <f>Table3[[#This Row],[المتبقي ]]/S26</f>
        <v>7781.0176190476204</v>
      </c>
      <c r="S26" s="11">
        <v>42</v>
      </c>
      <c r="T26" s="18">
        <v>44640</v>
      </c>
    </row>
    <row r="27" spans="2:20" s="11" customFormat="1" ht="24.95" customHeight="1" x14ac:dyDescent="0.25">
      <c r="B27" s="11">
        <v>21</v>
      </c>
      <c r="C27" s="11" t="s">
        <v>13</v>
      </c>
      <c r="D27" s="12"/>
      <c r="E27" s="12"/>
      <c r="F27" s="12"/>
      <c r="G27" s="12">
        <v>26.69</v>
      </c>
      <c r="H27" s="30">
        <f>Table3[[#This Row],[الاجمالي ]]/Table3[[#This Row],[ج المساحة ]]</f>
        <v>15000</v>
      </c>
      <c r="I27" s="12"/>
      <c r="J27" s="12"/>
      <c r="K27" s="12">
        <v>400350</v>
      </c>
      <c r="L27" s="12">
        <f t="shared" si="0"/>
        <v>80070</v>
      </c>
      <c r="M27" s="12">
        <f t="shared" si="11"/>
        <v>16014</v>
      </c>
      <c r="N27" s="12">
        <f t="shared" si="12"/>
        <v>32028</v>
      </c>
      <c r="O27" s="12">
        <f t="shared" si="13"/>
        <v>40035</v>
      </c>
      <c r="P27" s="12">
        <f t="shared" si="14"/>
        <v>232203</v>
      </c>
      <c r="Q27" s="12"/>
      <c r="R27" s="13">
        <f>Table3[[#This Row],[المتبقي ]]/S27</f>
        <v>5528.6428571428569</v>
      </c>
      <c r="S27" s="11">
        <v>42</v>
      </c>
      <c r="T27" s="18">
        <v>44693</v>
      </c>
    </row>
    <row r="28" spans="2:20" s="11" customFormat="1" ht="24.95" customHeight="1" x14ac:dyDescent="0.25">
      <c r="B28" s="11">
        <v>22</v>
      </c>
      <c r="C28" s="11" t="s">
        <v>13</v>
      </c>
      <c r="D28" s="12"/>
      <c r="E28" s="12"/>
      <c r="F28" s="12"/>
      <c r="G28" s="12">
        <v>35.06</v>
      </c>
      <c r="H28" s="30">
        <f>Table3[[#This Row],[الاجمالي ]]/Table3[[#This Row],[ج المساحة ]]</f>
        <v>19498.345693097544</v>
      </c>
      <c r="I28" s="12"/>
      <c r="J28" s="12"/>
      <c r="K28" s="12">
        <v>683612</v>
      </c>
      <c r="L28" s="12">
        <f t="shared" si="0"/>
        <v>136722.4</v>
      </c>
      <c r="M28" s="12">
        <f t="shared" si="11"/>
        <v>27344.48</v>
      </c>
      <c r="N28" s="12">
        <f t="shared" si="12"/>
        <v>54688.959999999999</v>
      </c>
      <c r="O28" s="12">
        <f t="shared" si="13"/>
        <v>68361.2</v>
      </c>
      <c r="P28" s="12">
        <f t="shared" si="14"/>
        <v>396494.95999999996</v>
      </c>
      <c r="Q28" s="12"/>
      <c r="R28" s="13">
        <f>Table3[[#This Row],[المتبقي ]]/S28</f>
        <v>9440.35619047619</v>
      </c>
      <c r="S28" s="11">
        <v>42</v>
      </c>
      <c r="T28" s="18">
        <v>44629</v>
      </c>
    </row>
    <row r="29" spans="2:20" s="11" customFormat="1" ht="24.95" customHeight="1" x14ac:dyDescent="0.25">
      <c r="B29" s="11">
        <v>23</v>
      </c>
      <c r="C29" s="11" t="s">
        <v>13</v>
      </c>
      <c r="D29" s="12"/>
      <c r="E29" s="12"/>
      <c r="F29" s="12"/>
      <c r="G29" s="12">
        <v>24</v>
      </c>
      <c r="H29" s="30">
        <f>Table3[[#This Row],[الاجمالي ]]/Table3[[#This Row],[ج المساحة ]]</f>
        <v>17000</v>
      </c>
      <c r="I29" s="12"/>
      <c r="J29" s="12"/>
      <c r="K29" s="12">
        <v>408000</v>
      </c>
      <c r="L29" s="12">
        <f t="shared" si="0"/>
        <v>81600</v>
      </c>
      <c r="M29" s="12">
        <f t="shared" si="11"/>
        <v>16320</v>
      </c>
      <c r="N29" s="12">
        <f t="shared" si="12"/>
        <v>32640</v>
      </c>
      <c r="O29" s="12">
        <f t="shared" si="13"/>
        <v>40800</v>
      </c>
      <c r="P29" s="12">
        <f t="shared" si="14"/>
        <v>236640</v>
      </c>
      <c r="Q29" s="12"/>
      <c r="R29" s="13">
        <f>Table3[[#This Row],[المتبقي ]]/S29</f>
        <v>5634.2857142857147</v>
      </c>
      <c r="S29" s="11">
        <v>42</v>
      </c>
      <c r="T29" s="18">
        <v>44640</v>
      </c>
    </row>
    <row r="30" spans="2:20" s="11" customFormat="1" ht="24.95" customHeight="1" x14ac:dyDescent="0.25">
      <c r="B30" s="11">
        <v>24</v>
      </c>
      <c r="C30" s="11" t="s">
        <v>13</v>
      </c>
      <c r="D30" s="12"/>
      <c r="E30" s="12"/>
      <c r="F30" s="12"/>
      <c r="G30" s="12">
        <v>49</v>
      </c>
      <c r="H30" s="30">
        <f>Table3[[#This Row],[الاجمالي ]]/Table3[[#This Row],[ج المساحة ]]</f>
        <v>14000</v>
      </c>
      <c r="I30" s="12"/>
      <c r="J30" s="12"/>
      <c r="K30" s="12">
        <v>686000</v>
      </c>
      <c r="L30" s="12">
        <v>171500</v>
      </c>
      <c r="M30" s="12">
        <f t="shared" si="11"/>
        <v>27440</v>
      </c>
      <c r="N30" s="12">
        <f t="shared" si="12"/>
        <v>54880</v>
      </c>
      <c r="O30" s="12">
        <f t="shared" si="13"/>
        <v>68600</v>
      </c>
      <c r="P30" s="12">
        <f t="shared" si="14"/>
        <v>363580</v>
      </c>
      <c r="Q30" s="12"/>
      <c r="R30" s="13">
        <f>Table3[[#This Row],[المتبقي ]]/S30</f>
        <v>9322.5641025641035</v>
      </c>
      <c r="S30" s="11">
        <v>39</v>
      </c>
      <c r="T30" s="18">
        <v>44537</v>
      </c>
    </row>
    <row r="31" spans="2:20" s="11" customFormat="1" ht="24.95" customHeight="1" x14ac:dyDescent="0.25">
      <c r="B31" s="11">
        <v>25</v>
      </c>
      <c r="C31" s="11" t="s">
        <v>15</v>
      </c>
      <c r="D31" s="12">
        <v>19.260000000000002</v>
      </c>
      <c r="E31" s="12">
        <v>6.74</v>
      </c>
      <c r="F31" s="12">
        <v>5.21</v>
      </c>
      <c r="G31" s="12">
        <f t="shared" si="15"/>
        <v>31.21</v>
      </c>
      <c r="H31" s="12">
        <v>19300</v>
      </c>
      <c r="I31" s="12">
        <f t="shared" si="16"/>
        <v>20265</v>
      </c>
      <c r="J31" s="12">
        <f t="shared" si="10"/>
        <v>24318</v>
      </c>
      <c r="K31" s="12">
        <f t="shared" si="17"/>
        <v>758964.78</v>
      </c>
      <c r="L31" s="12">
        <f t="shared" si="0"/>
        <v>151792.95600000001</v>
      </c>
      <c r="M31" s="12">
        <f t="shared" si="11"/>
        <v>30358.591200000003</v>
      </c>
      <c r="N31" s="12">
        <f t="shared" si="12"/>
        <v>60717.182400000005</v>
      </c>
      <c r="O31" s="12">
        <f t="shared" si="13"/>
        <v>75896.478000000003</v>
      </c>
      <c r="P31" s="12">
        <f t="shared" si="14"/>
        <v>440199.5724</v>
      </c>
      <c r="Q31" s="12">
        <f t="shared" si="18"/>
        <v>27512.473275</v>
      </c>
      <c r="R31" s="13">
        <f t="shared" si="19"/>
        <v>9170.8244250000007</v>
      </c>
    </row>
    <row r="32" spans="2:20" s="11" customFormat="1" ht="24.95" customHeight="1" x14ac:dyDescent="0.25">
      <c r="B32" s="11">
        <v>26</v>
      </c>
      <c r="C32" s="11" t="s">
        <v>15</v>
      </c>
      <c r="D32" s="12">
        <v>37.53</v>
      </c>
      <c r="E32" s="12">
        <v>13.14</v>
      </c>
      <c r="F32" s="12">
        <v>5.21</v>
      </c>
      <c r="G32" s="12">
        <f t="shared" si="15"/>
        <v>55.88</v>
      </c>
      <c r="H32" s="12">
        <v>19300</v>
      </c>
      <c r="I32" s="12">
        <f t="shared" si="16"/>
        <v>20265</v>
      </c>
      <c r="J32" s="12">
        <f t="shared" si="10"/>
        <v>24318</v>
      </c>
      <c r="K32" s="12">
        <f t="shared" si="17"/>
        <v>1358889.84</v>
      </c>
      <c r="L32" s="12">
        <f t="shared" si="0"/>
        <v>271777.96800000005</v>
      </c>
      <c r="M32" s="12">
        <f t="shared" si="11"/>
        <v>54355.593600000007</v>
      </c>
      <c r="N32" s="12">
        <f t="shared" si="12"/>
        <v>108711.18720000001</v>
      </c>
      <c r="O32" s="12">
        <f t="shared" si="13"/>
        <v>135888.98400000003</v>
      </c>
      <c r="P32" s="12">
        <f t="shared" si="14"/>
        <v>788156.10719999985</v>
      </c>
      <c r="Q32" s="12">
        <f t="shared" si="18"/>
        <v>49259.756699999991</v>
      </c>
      <c r="R32" s="13">
        <f t="shared" si="19"/>
        <v>16419.918899999997</v>
      </c>
    </row>
    <row r="33" spans="2:20" s="11" customFormat="1" ht="24.95" customHeight="1" x14ac:dyDescent="0.25">
      <c r="B33" s="11">
        <v>27</v>
      </c>
      <c r="D33" s="12"/>
      <c r="E33" s="12"/>
      <c r="F33" s="12"/>
      <c r="G33" s="12">
        <f t="shared" si="15"/>
        <v>0</v>
      </c>
      <c r="H33" s="12"/>
      <c r="I33" s="12">
        <f t="shared" si="16"/>
        <v>0</v>
      </c>
      <c r="J33" s="12">
        <f t="shared" si="10"/>
        <v>0</v>
      </c>
      <c r="K33" s="12">
        <f t="shared" si="17"/>
        <v>0</v>
      </c>
      <c r="L33" s="12">
        <f t="shared" si="0"/>
        <v>0</v>
      </c>
      <c r="M33" s="12">
        <f t="shared" si="11"/>
        <v>0</v>
      </c>
      <c r="N33" s="12">
        <f t="shared" si="12"/>
        <v>0</v>
      </c>
      <c r="O33" s="12">
        <f t="shared" si="13"/>
        <v>0</v>
      </c>
      <c r="P33" s="12">
        <f t="shared" si="14"/>
        <v>0</v>
      </c>
      <c r="Q33" s="12">
        <f t="shared" si="18"/>
        <v>0</v>
      </c>
      <c r="R33" s="13">
        <f t="shared" si="19"/>
        <v>0</v>
      </c>
    </row>
    <row r="34" spans="2:20" s="11" customFormat="1" ht="24.95" customHeight="1" x14ac:dyDescent="0.25">
      <c r="B34" s="11">
        <v>28</v>
      </c>
      <c r="C34" s="11" t="s">
        <v>13</v>
      </c>
      <c r="D34" s="12"/>
      <c r="E34" s="12"/>
      <c r="F34" s="12"/>
      <c r="G34" s="12">
        <v>20</v>
      </c>
      <c r="H34" s="30">
        <f>Table3[[#This Row],[الاجمالي ]]/Table3[[#This Row],[ج المساحة ]]</f>
        <v>15000</v>
      </c>
      <c r="I34" s="12"/>
      <c r="J34" s="12"/>
      <c r="K34" s="12">
        <v>300000</v>
      </c>
      <c r="L34" s="12">
        <f t="shared" si="0"/>
        <v>60000</v>
      </c>
      <c r="M34" s="12">
        <f t="shared" si="11"/>
        <v>12000</v>
      </c>
      <c r="N34" s="12">
        <f t="shared" si="12"/>
        <v>24000</v>
      </c>
      <c r="O34" s="12">
        <f t="shared" si="13"/>
        <v>30000</v>
      </c>
      <c r="P34" s="12">
        <f t="shared" si="14"/>
        <v>174000</v>
      </c>
      <c r="Q34" s="12"/>
      <c r="R34" s="13">
        <f>Table3[[#This Row],[المتبقي ]]/S34</f>
        <v>4142.8571428571431</v>
      </c>
      <c r="S34" s="11">
        <v>42</v>
      </c>
      <c r="T34" s="18">
        <v>44642</v>
      </c>
    </row>
    <row r="35" spans="2:20" s="11" customFormat="1" ht="24.95" customHeight="1" x14ac:dyDescent="0.25">
      <c r="B35" s="11">
        <v>29</v>
      </c>
      <c r="C35" s="11" t="s">
        <v>13</v>
      </c>
      <c r="D35" s="12"/>
      <c r="E35" s="12"/>
      <c r="F35" s="12"/>
      <c r="G35" s="12">
        <v>20</v>
      </c>
      <c r="H35" s="30">
        <f>Table3[[#This Row],[الاجمالي ]]/Table3[[#This Row],[ج المساحة ]]</f>
        <v>13500</v>
      </c>
      <c r="I35" s="12"/>
      <c r="J35" s="12"/>
      <c r="K35" s="12">
        <v>270000</v>
      </c>
      <c r="L35" s="12">
        <v>67500</v>
      </c>
      <c r="M35" s="12">
        <f t="shared" si="11"/>
        <v>10800</v>
      </c>
      <c r="N35" s="12">
        <f t="shared" si="12"/>
        <v>21600</v>
      </c>
      <c r="O35" s="12">
        <f t="shared" si="13"/>
        <v>27000</v>
      </c>
      <c r="P35" s="12">
        <f t="shared" si="14"/>
        <v>143100</v>
      </c>
      <c r="Q35" s="12"/>
      <c r="R35" s="13">
        <f>Table3[[#This Row],[المتبقي ]]/S35</f>
        <v>3669.2307692307691</v>
      </c>
      <c r="S35" s="11">
        <v>39</v>
      </c>
      <c r="T35" s="18">
        <v>44908</v>
      </c>
    </row>
    <row r="36" spans="2:20" s="11" customFormat="1" ht="24.95" customHeight="1" x14ac:dyDescent="0.25">
      <c r="B36" s="11">
        <v>30</v>
      </c>
      <c r="C36" s="11" t="s">
        <v>13</v>
      </c>
      <c r="D36" s="12"/>
      <c r="E36" s="12"/>
      <c r="F36" s="12"/>
      <c r="G36" s="12">
        <v>30.21</v>
      </c>
      <c r="H36" s="30">
        <f>Table3[[#This Row],[الاجمالي ]]/Table3[[#This Row],[ج المساحة ]]</f>
        <v>20266.335650446872</v>
      </c>
      <c r="I36" s="12"/>
      <c r="J36" s="12"/>
      <c r="K36" s="12">
        <v>612246</v>
      </c>
      <c r="L36" s="12">
        <v>100000</v>
      </c>
      <c r="M36" s="12">
        <f t="shared" si="11"/>
        <v>24489.84</v>
      </c>
      <c r="N36" s="12">
        <f t="shared" si="12"/>
        <v>48979.68</v>
      </c>
      <c r="O36" s="12">
        <f t="shared" si="13"/>
        <v>61224.600000000006</v>
      </c>
      <c r="P36" s="12">
        <f t="shared" si="14"/>
        <v>377551.88</v>
      </c>
      <c r="Q36" s="12"/>
      <c r="R36" s="13">
        <f>Table3[[#This Row],[المتبقي ]]/S36</f>
        <v>8989.3304761904765</v>
      </c>
      <c r="S36" s="11">
        <v>42</v>
      </c>
      <c r="T36" s="18">
        <v>44663</v>
      </c>
    </row>
    <row r="37" spans="2:20" s="11" customFormat="1" ht="24.95" customHeight="1" x14ac:dyDescent="0.25">
      <c r="B37" s="11">
        <v>31</v>
      </c>
      <c r="C37" s="11" t="s">
        <v>13</v>
      </c>
      <c r="D37" s="12"/>
      <c r="E37" s="12"/>
      <c r="F37" s="12"/>
      <c r="G37" s="12">
        <v>28</v>
      </c>
      <c r="H37" s="30">
        <f>Table3[[#This Row],[الاجمالي ]]/Table3[[#This Row],[ج المساحة ]]</f>
        <v>15000</v>
      </c>
      <c r="I37" s="12"/>
      <c r="J37" s="12"/>
      <c r="K37" s="12">
        <v>420000</v>
      </c>
      <c r="L37" s="12">
        <f t="shared" si="0"/>
        <v>84000</v>
      </c>
      <c r="M37" s="12">
        <f t="shared" si="11"/>
        <v>16800</v>
      </c>
      <c r="N37" s="12">
        <f t="shared" si="12"/>
        <v>33600</v>
      </c>
      <c r="O37" s="12">
        <f t="shared" si="13"/>
        <v>42000</v>
      </c>
      <c r="P37" s="12">
        <f t="shared" si="14"/>
        <v>243600</v>
      </c>
      <c r="Q37" s="12"/>
      <c r="R37" s="13">
        <f>Table3[[#This Row],[المتبقي ]]/S37</f>
        <v>5800</v>
      </c>
      <c r="S37" s="11">
        <v>42</v>
      </c>
      <c r="T37" s="18">
        <v>44660</v>
      </c>
    </row>
    <row r="38" spans="2:20" s="11" customFormat="1" ht="24.95" customHeight="1" x14ac:dyDescent="0.25">
      <c r="B38" s="11">
        <v>32</v>
      </c>
      <c r="C38" s="11" t="s">
        <v>13</v>
      </c>
      <c r="D38" s="12"/>
      <c r="E38" s="12"/>
      <c r="F38" s="12"/>
      <c r="G38" s="12">
        <v>22.15</v>
      </c>
      <c r="H38" s="30">
        <f>Table3[[#This Row],[الاجمالي ]]/Table3[[#This Row],[ج المساحة ]]</f>
        <v>18094.808126410837</v>
      </c>
      <c r="I38" s="12"/>
      <c r="J38" s="12"/>
      <c r="K38" s="12">
        <v>400800</v>
      </c>
      <c r="L38" s="12">
        <f t="shared" si="0"/>
        <v>80160</v>
      </c>
      <c r="M38" s="12">
        <f t="shared" si="11"/>
        <v>16032</v>
      </c>
      <c r="N38" s="12">
        <f t="shared" si="12"/>
        <v>32064</v>
      </c>
      <c r="O38" s="12">
        <f t="shared" si="13"/>
        <v>40080</v>
      </c>
      <c r="P38" s="12">
        <f t="shared" si="14"/>
        <v>232464</v>
      </c>
      <c r="Q38" s="12"/>
      <c r="R38" s="13">
        <f>Table3[[#This Row],[المتبقي ]]/S38</f>
        <v>5534.8571428571431</v>
      </c>
      <c r="S38" s="11">
        <v>42</v>
      </c>
      <c r="T38" s="18">
        <v>44656</v>
      </c>
    </row>
    <row r="39" spans="2:20" s="11" customFormat="1" ht="24.95" customHeight="1" x14ac:dyDescent="0.25">
      <c r="B39" s="11">
        <v>33</v>
      </c>
      <c r="C39" s="11" t="s">
        <v>13</v>
      </c>
      <c r="D39" s="12"/>
      <c r="E39" s="12"/>
      <c r="F39" s="12"/>
      <c r="G39" s="12">
        <v>18.600000000000001</v>
      </c>
      <c r="H39" s="30">
        <f>Table3[[#This Row],[الاجمالي ]]/Table3[[#This Row],[ج المساحة ]]</f>
        <v>15896.774193548386</v>
      </c>
      <c r="I39" s="12"/>
      <c r="J39" s="12"/>
      <c r="K39" s="12">
        <v>295680</v>
      </c>
      <c r="L39" s="12">
        <f t="shared" si="0"/>
        <v>59136</v>
      </c>
      <c r="M39" s="12">
        <f t="shared" si="11"/>
        <v>11827.2</v>
      </c>
      <c r="N39" s="12">
        <f t="shared" si="12"/>
        <v>23654.400000000001</v>
      </c>
      <c r="O39" s="12">
        <f t="shared" si="13"/>
        <v>29568</v>
      </c>
      <c r="P39" s="12">
        <f t="shared" si="14"/>
        <v>171494.39999999999</v>
      </c>
      <c r="Q39" s="12"/>
      <c r="R39" s="13">
        <f>Table3[[#This Row],[المتبقي ]]/S39</f>
        <v>4083.2</v>
      </c>
      <c r="S39" s="11">
        <v>42</v>
      </c>
      <c r="T39" s="18">
        <v>44656</v>
      </c>
    </row>
    <row r="40" spans="2:20" s="11" customFormat="1" ht="24.95" customHeight="1" x14ac:dyDescent="0.25">
      <c r="B40" s="11">
        <v>34</v>
      </c>
      <c r="C40" s="11" t="s">
        <v>15</v>
      </c>
      <c r="D40" s="12">
        <v>18</v>
      </c>
      <c r="E40" s="12">
        <v>6.3</v>
      </c>
      <c r="F40" s="12">
        <v>4.22</v>
      </c>
      <c r="G40" s="12">
        <f t="shared" si="15"/>
        <v>28.52</v>
      </c>
      <c r="H40" s="12">
        <v>19300</v>
      </c>
      <c r="I40" s="12">
        <f t="shared" si="16"/>
        <v>20265</v>
      </c>
      <c r="J40" s="12">
        <f t="shared" si="10"/>
        <v>24318</v>
      </c>
      <c r="K40" s="12">
        <f t="shared" si="17"/>
        <v>693549.36</v>
      </c>
      <c r="L40" s="12">
        <f t="shared" si="0"/>
        <v>138709.872</v>
      </c>
      <c r="M40" s="12">
        <f t="shared" si="11"/>
        <v>27741.974399999999</v>
      </c>
      <c r="N40" s="12">
        <f t="shared" si="12"/>
        <v>55483.948799999998</v>
      </c>
      <c r="O40" s="12">
        <f t="shared" si="13"/>
        <v>69354.936000000002</v>
      </c>
      <c r="P40" s="12">
        <f t="shared" si="14"/>
        <v>402258.62880000006</v>
      </c>
      <c r="Q40" s="12">
        <f t="shared" si="18"/>
        <v>25141.164300000004</v>
      </c>
      <c r="R40" s="13">
        <f t="shared" si="19"/>
        <v>8380.3881000000019</v>
      </c>
    </row>
    <row r="41" spans="2:20" s="11" customFormat="1" ht="24.95" customHeight="1" x14ac:dyDescent="0.25">
      <c r="B41" s="11">
        <v>35</v>
      </c>
      <c r="C41" s="11" t="s">
        <v>13</v>
      </c>
      <c r="D41" s="12"/>
      <c r="E41" s="12"/>
      <c r="F41" s="12"/>
      <c r="G41" s="12">
        <v>30.25</v>
      </c>
      <c r="H41" s="30">
        <f>Table3[[#This Row],[الاجمالي ]]/Table3[[#This Row],[ج المساحة ]]</f>
        <v>19300</v>
      </c>
      <c r="I41" s="12"/>
      <c r="J41" s="12"/>
      <c r="K41" s="12">
        <v>583825</v>
      </c>
      <c r="L41" s="12">
        <f t="shared" si="0"/>
        <v>116765</v>
      </c>
      <c r="M41" s="12">
        <f t="shared" si="11"/>
        <v>23353</v>
      </c>
      <c r="N41" s="12">
        <f t="shared" si="12"/>
        <v>46706</v>
      </c>
      <c r="O41" s="12">
        <f t="shared" si="13"/>
        <v>58382.5</v>
      </c>
      <c r="P41" s="12">
        <f t="shared" si="14"/>
        <v>338618.5</v>
      </c>
      <c r="Q41" s="12"/>
      <c r="R41" s="13">
        <f>Table3[[#This Row],[المتبقي ]]/S41</f>
        <v>8062.3452380952385</v>
      </c>
      <c r="S41" s="11">
        <v>42</v>
      </c>
      <c r="T41" s="18">
        <v>44636</v>
      </c>
    </row>
    <row r="42" spans="2:20" s="11" customFormat="1" ht="24.95" customHeight="1" x14ac:dyDescent="0.25">
      <c r="B42" s="11">
        <v>36</v>
      </c>
      <c r="C42" s="11" t="s">
        <v>15</v>
      </c>
      <c r="D42" s="12">
        <v>18.649999999999999</v>
      </c>
      <c r="E42" s="12">
        <v>6.53</v>
      </c>
      <c r="F42" s="12">
        <v>1.67</v>
      </c>
      <c r="G42" s="12">
        <f t="shared" si="15"/>
        <v>26.85</v>
      </c>
      <c r="H42" s="12">
        <v>19300</v>
      </c>
      <c r="I42" s="12">
        <f t="shared" si="16"/>
        <v>20265</v>
      </c>
      <c r="J42" s="12">
        <f t="shared" si="10"/>
        <v>24318</v>
      </c>
      <c r="K42" s="12">
        <f t="shared" si="17"/>
        <v>652938.30000000005</v>
      </c>
      <c r="L42" s="12">
        <f t="shared" si="0"/>
        <v>130587.66000000002</v>
      </c>
      <c r="M42" s="12">
        <f t="shared" si="11"/>
        <v>26117.532000000003</v>
      </c>
      <c r="N42" s="12">
        <f t="shared" si="12"/>
        <v>52235.064000000006</v>
      </c>
      <c r="O42" s="12">
        <f t="shared" si="13"/>
        <v>65293.830000000009</v>
      </c>
      <c r="P42" s="12">
        <f t="shared" si="14"/>
        <v>378704.21399999998</v>
      </c>
      <c r="Q42" s="12">
        <f t="shared" si="18"/>
        <v>23669.013374999999</v>
      </c>
      <c r="R42" s="13">
        <f t="shared" si="19"/>
        <v>7889.6711249999998</v>
      </c>
    </row>
    <row r="43" spans="2:20" s="11" customFormat="1" ht="24.95" customHeight="1" x14ac:dyDescent="0.25">
      <c r="B43" s="11">
        <v>37</v>
      </c>
      <c r="C43" s="11" t="s">
        <v>15</v>
      </c>
      <c r="D43" s="12">
        <v>16.7</v>
      </c>
      <c r="E43" s="12">
        <v>5.85</v>
      </c>
      <c r="F43" s="12">
        <v>1.5</v>
      </c>
      <c r="G43" s="12">
        <f t="shared" si="15"/>
        <v>24.049999999999997</v>
      </c>
      <c r="H43" s="12">
        <v>19300</v>
      </c>
      <c r="I43" s="12">
        <f t="shared" si="16"/>
        <v>20265</v>
      </c>
      <c r="J43" s="12">
        <f t="shared" si="10"/>
        <v>24318</v>
      </c>
      <c r="K43" s="12">
        <f t="shared" si="17"/>
        <v>584847.89999999991</v>
      </c>
      <c r="L43" s="12">
        <f t="shared" si="0"/>
        <v>116969.57999999999</v>
      </c>
      <c r="M43" s="12">
        <f t="shared" si="11"/>
        <v>23393.915999999997</v>
      </c>
      <c r="N43" s="12">
        <f t="shared" si="12"/>
        <v>46787.831999999995</v>
      </c>
      <c r="O43" s="12">
        <f t="shared" si="13"/>
        <v>58484.789999999994</v>
      </c>
      <c r="P43" s="12">
        <f t="shared" si="14"/>
        <v>339211.78200000001</v>
      </c>
      <c r="Q43" s="12">
        <f t="shared" si="18"/>
        <v>21200.736375</v>
      </c>
      <c r="R43" s="13">
        <f t="shared" si="19"/>
        <v>7066.9121249999998</v>
      </c>
    </row>
    <row r="44" spans="2:20" s="11" customFormat="1" ht="24.95" customHeight="1" x14ac:dyDescent="0.25"/>
    <row r="45" spans="2:20" s="11" customFormat="1" ht="24.95" customHeight="1" x14ac:dyDescent="0.25"/>
    <row r="47" spans="2:20" x14ac:dyDescent="0.25">
      <c r="M47" s="9"/>
      <c r="S47" s="5" t="s">
        <v>13</v>
      </c>
    </row>
    <row r="48" spans="2:20" x14ac:dyDescent="0.25">
      <c r="B48" s="3" t="s">
        <v>22</v>
      </c>
      <c r="R48" s="8"/>
      <c r="S48" s="5" t="s">
        <v>14</v>
      </c>
    </row>
    <row r="49" spans="2:20" x14ac:dyDescent="0.25">
      <c r="C49" s="3" t="s">
        <v>23</v>
      </c>
      <c r="S49" s="5" t="s">
        <v>15</v>
      </c>
    </row>
    <row r="50" spans="2:20" x14ac:dyDescent="0.25">
      <c r="I50" s="6">
        <v>0.05</v>
      </c>
      <c r="J50" s="6">
        <v>0.2</v>
      </c>
      <c r="K50" s="7"/>
      <c r="L50" s="6">
        <v>0.2</v>
      </c>
      <c r="M50" s="6">
        <v>0.04</v>
      </c>
      <c r="N50" s="6">
        <v>0.08</v>
      </c>
      <c r="O50" s="6">
        <v>0.1</v>
      </c>
      <c r="P50" s="7"/>
      <c r="Q50" s="7">
        <v>16</v>
      </c>
    </row>
    <row r="51" spans="2:20" x14ac:dyDescent="0.25">
      <c r="B51" s="4" t="s">
        <v>0</v>
      </c>
      <c r="C51" s="4" t="s">
        <v>4</v>
      </c>
      <c r="D51" s="4" t="s">
        <v>5</v>
      </c>
      <c r="E51" s="4" t="s">
        <v>2</v>
      </c>
      <c r="F51" s="4" t="s">
        <v>19</v>
      </c>
      <c r="G51" s="4" t="s">
        <v>6</v>
      </c>
      <c r="H51" s="4" t="s">
        <v>7</v>
      </c>
      <c r="I51" s="4" t="s">
        <v>8</v>
      </c>
      <c r="J51" s="4" t="s">
        <v>9</v>
      </c>
      <c r="K51" s="4" t="s">
        <v>10</v>
      </c>
      <c r="L51" s="4" t="s">
        <v>11</v>
      </c>
      <c r="M51" s="4" t="s">
        <v>16</v>
      </c>
      <c r="N51" s="4" t="s">
        <v>17</v>
      </c>
      <c r="O51" s="4" t="s">
        <v>18</v>
      </c>
      <c r="P51" s="4" t="s">
        <v>1</v>
      </c>
      <c r="Q51" s="4" t="s">
        <v>12</v>
      </c>
      <c r="R51" s="3" t="s">
        <v>21</v>
      </c>
      <c r="S51" s="4"/>
    </row>
    <row r="52" spans="2:20" s="11" customFormat="1" ht="24.95" customHeight="1" x14ac:dyDescent="0.25">
      <c r="B52" s="11">
        <v>1</v>
      </c>
      <c r="C52" s="11" t="s">
        <v>15</v>
      </c>
      <c r="D52" s="12">
        <v>48.24</v>
      </c>
      <c r="E52" s="12">
        <v>16.88</v>
      </c>
      <c r="F52" s="12"/>
      <c r="G52" s="12">
        <f t="shared" ref="G52:G57" si="20">D52+E52+F52</f>
        <v>65.12</v>
      </c>
      <c r="H52" s="12">
        <v>14000</v>
      </c>
      <c r="I52" s="12">
        <f>H52*$I$5+H52</f>
        <v>14700</v>
      </c>
      <c r="J52" s="12">
        <f>I52*$J$5+I52</f>
        <v>17640</v>
      </c>
      <c r="K52" s="12">
        <f>G52*J52</f>
        <v>1148716.8</v>
      </c>
      <c r="L52" s="12">
        <f>K52*$L$5</f>
        <v>229743.36000000002</v>
      </c>
      <c r="M52" s="12">
        <f>K52*$M$5</f>
        <v>45948.672000000006</v>
      </c>
      <c r="N52" s="12">
        <f>K52*$N$5</f>
        <v>91897.344000000012</v>
      </c>
      <c r="O52" s="12">
        <f>K52*$O$5</f>
        <v>114871.68000000001</v>
      </c>
      <c r="P52" s="12">
        <f>K52-L52-M52-N52-O52</f>
        <v>666255.74399999995</v>
      </c>
      <c r="Q52" s="12">
        <f>P52/$Q$5</f>
        <v>41640.983999999997</v>
      </c>
      <c r="R52" s="13">
        <f>Table2[[#This Row],[المتبقي ]]/48</f>
        <v>13880.328</v>
      </c>
      <c r="S52" s="12"/>
    </row>
    <row r="53" spans="2:20" s="11" customFormat="1" ht="24.95" customHeight="1" x14ac:dyDescent="0.25">
      <c r="B53" s="11">
        <v>2</v>
      </c>
      <c r="C53" s="11" t="s">
        <v>15</v>
      </c>
      <c r="D53" s="12">
        <v>19.5</v>
      </c>
      <c r="E53" s="12">
        <v>6.83</v>
      </c>
      <c r="F53" s="12"/>
      <c r="G53" s="12">
        <f t="shared" si="20"/>
        <v>26.33</v>
      </c>
      <c r="H53" s="12">
        <v>14000</v>
      </c>
      <c r="I53" s="12">
        <f t="shared" ref="I53:I88" si="21">H53*$I$5+H53</f>
        <v>14700</v>
      </c>
      <c r="J53" s="12">
        <f t="shared" ref="J53:J88" si="22">I53*$J$5+I53</f>
        <v>17640</v>
      </c>
      <c r="K53" s="12">
        <f t="shared" ref="K53:K88" si="23">G53*J53</f>
        <v>464461.19999999995</v>
      </c>
      <c r="L53" s="12">
        <f t="shared" ref="L53:L88" si="24">K53*$L$5</f>
        <v>92892.239999999991</v>
      </c>
      <c r="M53" s="12">
        <f t="shared" ref="M53:M59" si="25">K53*$M$5</f>
        <v>18578.448</v>
      </c>
      <c r="N53" s="12">
        <f t="shared" ref="N53:N60" si="26">K53*$N$5</f>
        <v>37156.896000000001</v>
      </c>
      <c r="O53" s="12">
        <f t="shared" ref="O53:O67" si="27">K53*$O$5</f>
        <v>46446.119999999995</v>
      </c>
      <c r="P53" s="12">
        <f t="shared" ref="P53:P62" si="28">K53-L53-M53-N53-O53</f>
        <v>269387.49599999998</v>
      </c>
      <c r="Q53" s="12">
        <f t="shared" ref="Q53:Q88" si="29">P53/$Q$5</f>
        <v>16836.718499999999</v>
      </c>
      <c r="R53" s="13">
        <f>Table2[[#This Row],[المتبقي ]]/48</f>
        <v>5612.2394999999997</v>
      </c>
      <c r="S53" s="12"/>
    </row>
    <row r="54" spans="2:20" s="11" customFormat="1" ht="24.95" customHeight="1" x14ac:dyDescent="0.25">
      <c r="B54" s="11">
        <v>3</v>
      </c>
      <c r="C54" s="11" t="s">
        <v>13</v>
      </c>
      <c r="D54" s="12">
        <v>19.5</v>
      </c>
      <c r="E54" s="12">
        <v>6.83</v>
      </c>
      <c r="F54" s="12">
        <v>1.95</v>
      </c>
      <c r="G54" s="12">
        <f t="shared" si="20"/>
        <v>28.279999999999998</v>
      </c>
      <c r="H54" s="12">
        <v>14000</v>
      </c>
      <c r="I54" s="12">
        <f t="shared" si="21"/>
        <v>14700</v>
      </c>
      <c r="J54" s="12">
        <f t="shared" si="22"/>
        <v>17640</v>
      </c>
      <c r="K54" s="12">
        <v>477395</v>
      </c>
      <c r="L54" s="12">
        <f t="shared" si="24"/>
        <v>95479</v>
      </c>
      <c r="M54" s="12">
        <f t="shared" si="25"/>
        <v>19095.8</v>
      </c>
      <c r="N54" s="12">
        <f t="shared" si="26"/>
        <v>38191.599999999999</v>
      </c>
      <c r="O54" s="12">
        <f t="shared" si="27"/>
        <v>47739.5</v>
      </c>
      <c r="P54" s="12">
        <f t="shared" si="28"/>
        <v>276889.10000000003</v>
      </c>
      <c r="Q54" s="12">
        <f t="shared" si="29"/>
        <v>17305.568750000002</v>
      </c>
      <c r="R54" s="13">
        <f>Table2[[#This Row],[المتبقي ]]/48</f>
        <v>5768.5229166666677</v>
      </c>
      <c r="S54" s="12"/>
      <c r="T54" s="18">
        <v>44761</v>
      </c>
    </row>
    <row r="55" spans="2:20" s="11" customFormat="1" ht="24.95" customHeight="1" x14ac:dyDescent="0.25">
      <c r="B55" s="11">
        <v>4</v>
      </c>
      <c r="C55" s="11" t="s">
        <v>15</v>
      </c>
      <c r="D55" s="12">
        <v>19.5</v>
      </c>
      <c r="E55" s="12">
        <v>6.83</v>
      </c>
      <c r="F55" s="12">
        <v>1.95</v>
      </c>
      <c r="G55" s="12">
        <f t="shared" si="20"/>
        <v>28.279999999999998</v>
      </c>
      <c r="H55" s="12">
        <v>14000</v>
      </c>
      <c r="I55" s="12">
        <f t="shared" si="21"/>
        <v>14700</v>
      </c>
      <c r="J55" s="12">
        <f t="shared" si="22"/>
        <v>17640</v>
      </c>
      <c r="K55" s="12">
        <f t="shared" si="23"/>
        <v>498859.19999999995</v>
      </c>
      <c r="L55" s="12">
        <f t="shared" si="24"/>
        <v>99771.839999999997</v>
      </c>
      <c r="M55" s="12">
        <f t="shared" si="25"/>
        <v>19954.367999999999</v>
      </c>
      <c r="N55" s="12">
        <f t="shared" si="26"/>
        <v>39908.735999999997</v>
      </c>
      <c r="O55" s="12">
        <f t="shared" si="27"/>
        <v>49885.919999999998</v>
      </c>
      <c r="P55" s="12">
        <f t="shared" si="28"/>
        <v>289338.33600000001</v>
      </c>
      <c r="Q55" s="12">
        <f t="shared" si="29"/>
        <v>18083.646000000001</v>
      </c>
      <c r="R55" s="13">
        <f>Table2[[#This Row],[المتبقي ]]/48</f>
        <v>6027.8820000000005</v>
      </c>
      <c r="S55" s="12"/>
    </row>
    <row r="56" spans="2:20" s="11" customFormat="1" ht="24.95" customHeight="1" x14ac:dyDescent="0.25">
      <c r="B56" s="11">
        <v>5</v>
      </c>
      <c r="C56" s="11" t="s">
        <v>15</v>
      </c>
      <c r="D56" s="12">
        <v>19.5</v>
      </c>
      <c r="E56" s="12">
        <v>6.83</v>
      </c>
      <c r="F56" s="12">
        <v>1.95</v>
      </c>
      <c r="G56" s="12">
        <f t="shared" si="20"/>
        <v>28.279999999999998</v>
      </c>
      <c r="H56" s="12">
        <v>14000</v>
      </c>
      <c r="I56" s="12">
        <f t="shared" si="21"/>
        <v>14700</v>
      </c>
      <c r="J56" s="12">
        <f t="shared" si="22"/>
        <v>17640</v>
      </c>
      <c r="K56" s="12">
        <f t="shared" si="23"/>
        <v>498859.19999999995</v>
      </c>
      <c r="L56" s="12">
        <f t="shared" si="24"/>
        <v>99771.839999999997</v>
      </c>
      <c r="M56" s="12">
        <f t="shared" si="25"/>
        <v>19954.367999999999</v>
      </c>
      <c r="N56" s="12">
        <f t="shared" si="26"/>
        <v>39908.735999999997</v>
      </c>
      <c r="O56" s="12">
        <f t="shared" si="27"/>
        <v>49885.919999999998</v>
      </c>
      <c r="P56" s="12">
        <f t="shared" si="28"/>
        <v>289338.33600000001</v>
      </c>
      <c r="Q56" s="12">
        <f t="shared" si="29"/>
        <v>18083.646000000001</v>
      </c>
      <c r="R56" s="13">
        <f>Table2[[#This Row],[المتبقي ]]/48</f>
        <v>6027.8820000000005</v>
      </c>
      <c r="S56" s="12"/>
    </row>
    <row r="57" spans="2:20" s="11" customFormat="1" ht="24.95" customHeight="1" x14ac:dyDescent="0.25">
      <c r="B57" s="11">
        <v>6</v>
      </c>
      <c r="C57" s="11" t="s">
        <v>15</v>
      </c>
      <c r="D57" s="12">
        <v>19.5</v>
      </c>
      <c r="E57" s="12">
        <v>6.83</v>
      </c>
      <c r="F57" s="12">
        <v>1.95</v>
      </c>
      <c r="G57" s="12">
        <f t="shared" si="20"/>
        <v>28.279999999999998</v>
      </c>
      <c r="H57" s="12">
        <v>14000</v>
      </c>
      <c r="I57" s="12">
        <f t="shared" si="21"/>
        <v>14700</v>
      </c>
      <c r="J57" s="12">
        <f t="shared" si="22"/>
        <v>17640</v>
      </c>
      <c r="K57" s="12">
        <f t="shared" si="23"/>
        <v>498859.19999999995</v>
      </c>
      <c r="L57" s="12">
        <f t="shared" si="24"/>
        <v>99771.839999999997</v>
      </c>
      <c r="M57" s="12">
        <f t="shared" si="25"/>
        <v>19954.367999999999</v>
      </c>
      <c r="N57" s="12">
        <f t="shared" si="26"/>
        <v>39908.735999999997</v>
      </c>
      <c r="O57" s="12">
        <f t="shared" si="27"/>
        <v>49885.919999999998</v>
      </c>
      <c r="P57" s="12">
        <f t="shared" si="28"/>
        <v>289338.33600000001</v>
      </c>
      <c r="Q57" s="12">
        <f t="shared" si="29"/>
        <v>18083.646000000001</v>
      </c>
      <c r="R57" s="13">
        <f>Table2[[#This Row],[المتبقي ]]/48</f>
        <v>6027.8820000000005</v>
      </c>
      <c r="S57" s="12"/>
    </row>
    <row r="58" spans="2:20" s="11" customFormat="1" ht="24.95" customHeight="1" x14ac:dyDescent="0.25">
      <c r="B58" s="11">
        <v>7</v>
      </c>
      <c r="C58" s="11" t="s">
        <v>15</v>
      </c>
      <c r="D58" s="12">
        <v>19.5</v>
      </c>
      <c r="E58" s="12">
        <v>6.83</v>
      </c>
      <c r="F58" s="12">
        <v>1.95</v>
      </c>
      <c r="G58" s="12">
        <f>D58+E58+F58</f>
        <v>28.279999999999998</v>
      </c>
      <c r="H58" s="12">
        <v>14000</v>
      </c>
      <c r="I58" s="12">
        <f t="shared" si="21"/>
        <v>14700</v>
      </c>
      <c r="J58" s="12">
        <f t="shared" si="22"/>
        <v>17640</v>
      </c>
      <c r="K58" s="12">
        <f t="shared" si="23"/>
        <v>498859.19999999995</v>
      </c>
      <c r="L58" s="12">
        <f t="shared" si="24"/>
        <v>99771.839999999997</v>
      </c>
      <c r="M58" s="12">
        <f t="shared" si="25"/>
        <v>19954.367999999999</v>
      </c>
      <c r="N58" s="12">
        <f t="shared" si="26"/>
        <v>39908.735999999997</v>
      </c>
      <c r="O58" s="12">
        <f t="shared" si="27"/>
        <v>49885.919999999998</v>
      </c>
      <c r="P58" s="12">
        <f t="shared" si="28"/>
        <v>289338.33600000001</v>
      </c>
      <c r="Q58" s="12">
        <f t="shared" si="29"/>
        <v>18083.646000000001</v>
      </c>
      <c r="R58" s="13">
        <f>Table2[[#This Row],[المتبقي ]]/48</f>
        <v>6027.8820000000005</v>
      </c>
      <c r="S58" s="12"/>
    </row>
    <row r="59" spans="2:20" s="11" customFormat="1" ht="24.95" customHeight="1" x14ac:dyDescent="0.25">
      <c r="B59" s="11">
        <v>8</v>
      </c>
      <c r="C59" s="11" t="s">
        <v>15</v>
      </c>
      <c r="D59" s="12">
        <v>10.85</v>
      </c>
      <c r="E59" s="12">
        <v>3.8</v>
      </c>
      <c r="F59" s="12">
        <v>1.08</v>
      </c>
      <c r="G59" s="12">
        <f t="shared" ref="G59:G88" si="30">D59+E59+F59</f>
        <v>15.729999999999999</v>
      </c>
      <c r="H59" s="12">
        <v>13800</v>
      </c>
      <c r="I59" s="12">
        <f t="shared" si="21"/>
        <v>14490</v>
      </c>
      <c r="J59" s="12">
        <f t="shared" si="22"/>
        <v>17388</v>
      </c>
      <c r="K59" s="12">
        <f t="shared" si="23"/>
        <v>273513.24</v>
      </c>
      <c r="L59" s="12">
        <f t="shared" si="24"/>
        <v>54702.648000000001</v>
      </c>
      <c r="M59" s="12">
        <f t="shared" si="25"/>
        <v>10940.5296</v>
      </c>
      <c r="N59" s="12">
        <f t="shared" si="26"/>
        <v>21881.0592</v>
      </c>
      <c r="O59" s="12">
        <f t="shared" si="27"/>
        <v>27351.324000000001</v>
      </c>
      <c r="P59" s="12">
        <f t="shared" si="28"/>
        <v>158637.67920000001</v>
      </c>
      <c r="Q59" s="12">
        <f t="shared" si="29"/>
        <v>9914.8549500000008</v>
      </c>
      <c r="R59" s="13">
        <f>Table2[[#This Row],[المتبقي ]]/48</f>
        <v>3304.9516500000004</v>
      </c>
      <c r="S59" s="12"/>
    </row>
    <row r="60" spans="2:20" s="11" customFormat="1" ht="24.95" customHeight="1" x14ac:dyDescent="0.25">
      <c r="B60" s="11">
        <v>9</v>
      </c>
      <c r="C60" s="11" t="s">
        <v>15</v>
      </c>
      <c r="D60" s="12">
        <v>24.44</v>
      </c>
      <c r="E60" s="12">
        <v>8.5500000000000007</v>
      </c>
      <c r="F60" s="12"/>
      <c r="G60" s="12">
        <f t="shared" si="30"/>
        <v>32.99</v>
      </c>
      <c r="H60" s="12">
        <v>13800</v>
      </c>
      <c r="I60" s="12">
        <f t="shared" si="21"/>
        <v>14490</v>
      </c>
      <c r="J60" s="12">
        <f t="shared" si="22"/>
        <v>17388</v>
      </c>
      <c r="K60" s="12">
        <f t="shared" si="23"/>
        <v>573630.12</v>
      </c>
      <c r="L60" s="12">
        <f>K60*$L$5</f>
        <v>114726.024</v>
      </c>
      <c r="M60" s="12">
        <f>K60*$M$5</f>
        <v>22945.2048</v>
      </c>
      <c r="N60" s="12">
        <f t="shared" si="26"/>
        <v>45890.409599999999</v>
      </c>
      <c r="O60" s="12">
        <f t="shared" si="27"/>
        <v>57363.012000000002</v>
      </c>
      <c r="P60" s="12">
        <f t="shared" si="28"/>
        <v>332705.46960000001</v>
      </c>
      <c r="Q60" s="12">
        <f t="shared" si="29"/>
        <v>20794.091850000001</v>
      </c>
      <c r="R60" s="13">
        <f>Table2[[#This Row],[المتبقي ]]/48</f>
        <v>6931.3639499999999</v>
      </c>
      <c r="S60" s="12"/>
    </row>
    <row r="61" spans="2:20" s="11" customFormat="1" ht="24.95" customHeight="1" x14ac:dyDescent="0.25">
      <c r="B61" s="11">
        <v>10</v>
      </c>
      <c r="C61" s="11" t="s">
        <v>15</v>
      </c>
      <c r="D61" s="12">
        <v>17.88</v>
      </c>
      <c r="E61" s="12">
        <v>6.26</v>
      </c>
      <c r="F61" s="12">
        <v>1.5</v>
      </c>
      <c r="G61" s="12">
        <f t="shared" si="30"/>
        <v>25.64</v>
      </c>
      <c r="H61" s="12">
        <v>14200</v>
      </c>
      <c r="I61" s="12">
        <f t="shared" si="21"/>
        <v>14910</v>
      </c>
      <c r="J61" s="12">
        <f t="shared" si="22"/>
        <v>17892</v>
      </c>
      <c r="K61" s="12">
        <f t="shared" si="23"/>
        <v>458750.88</v>
      </c>
      <c r="L61" s="12">
        <f t="shared" si="24"/>
        <v>91750.176000000007</v>
      </c>
      <c r="M61" s="12">
        <f t="shared" ref="M61:M88" si="31">K61*$M$5</f>
        <v>18350.035200000002</v>
      </c>
      <c r="N61" s="12">
        <f>K61*$N$5</f>
        <v>36700.070400000004</v>
      </c>
      <c r="O61" s="12">
        <f t="shared" si="27"/>
        <v>45875.088000000003</v>
      </c>
      <c r="P61" s="12">
        <f t="shared" si="28"/>
        <v>266075.51040000003</v>
      </c>
      <c r="Q61" s="12">
        <f t="shared" si="29"/>
        <v>16629.719400000002</v>
      </c>
      <c r="R61" s="13">
        <f>Table2[[#This Row],[المتبقي ]]/48</f>
        <v>5543.2398000000003</v>
      </c>
      <c r="S61" s="12"/>
    </row>
    <row r="62" spans="2:20" s="11" customFormat="1" ht="24.95" customHeight="1" x14ac:dyDescent="0.25">
      <c r="B62" s="11">
        <v>11</v>
      </c>
      <c r="C62" s="11" t="s">
        <v>15</v>
      </c>
      <c r="D62" s="12">
        <v>29.74</v>
      </c>
      <c r="E62" s="12">
        <v>10.41</v>
      </c>
      <c r="F62" s="12">
        <v>2.4900000000000002</v>
      </c>
      <c r="G62" s="12">
        <f t="shared" si="30"/>
        <v>42.64</v>
      </c>
      <c r="H62" s="12">
        <v>14200</v>
      </c>
      <c r="I62" s="12">
        <f t="shared" si="21"/>
        <v>14910</v>
      </c>
      <c r="J62" s="12">
        <f t="shared" si="22"/>
        <v>17892</v>
      </c>
      <c r="K62" s="12">
        <f t="shared" si="23"/>
        <v>762914.88</v>
      </c>
      <c r="L62" s="12">
        <f t="shared" si="24"/>
        <v>152582.976</v>
      </c>
      <c r="M62" s="12">
        <f t="shared" si="31"/>
        <v>30516.5952</v>
      </c>
      <c r="N62" s="12">
        <f t="shared" ref="N62:N88" si="32">K62*$N$5</f>
        <v>61033.190399999999</v>
      </c>
      <c r="O62" s="12">
        <f t="shared" si="27"/>
        <v>76291.487999999998</v>
      </c>
      <c r="P62" s="12">
        <f t="shared" si="28"/>
        <v>442490.63039999997</v>
      </c>
      <c r="Q62" s="12">
        <f t="shared" si="29"/>
        <v>27655.664399999998</v>
      </c>
      <c r="R62" s="13">
        <f>Table2[[#This Row],[المتبقي ]]/48</f>
        <v>9218.5547999999999</v>
      </c>
      <c r="S62" s="12"/>
    </row>
    <row r="63" spans="2:20" s="11" customFormat="1" ht="24.95" customHeight="1" x14ac:dyDescent="0.25">
      <c r="B63" s="11">
        <v>12</v>
      </c>
      <c r="C63" s="11" t="s">
        <v>15</v>
      </c>
      <c r="D63" s="12">
        <v>29.74</v>
      </c>
      <c r="E63" s="12">
        <v>10.41</v>
      </c>
      <c r="F63" s="12">
        <v>2.4900000000000002</v>
      </c>
      <c r="G63" s="12">
        <f t="shared" si="30"/>
        <v>42.64</v>
      </c>
      <c r="H63" s="12">
        <v>14200</v>
      </c>
      <c r="I63" s="12">
        <f t="shared" si="21"/>
        <v>14910</v>
      </c>
      <c r="J63" s="12">
        <f t="shared" si="22"/>
        <v>17892</v>
      </c>
      <c r="K63" s="12">
        <f t="shared" si="23"/>
        <v>762914.88</v>
      </c>
      <c r="L63" s="12">
        <f t="shared" si="24"/>
        <v>152582.976</v>
      </c>
      <c r="M63" s="12">
        <f t="shared" si="31"/>
        <v>30516.5952</v>
      </c>
      <c r="N63" s="12">
        <f t="shared" si="32"/>
        <v>61033.190399999999</v>
      </c>
      <c r="O63" s="12">
        <f t="shared" si="27"/>
        <v>76291.487999999998</v>
      </c>
      <c r="P63" s="12">
        <f>K63-L63-M63-N63-O63</f>
        <v>442490.63039999997</v>
      </c>
      <c r="Q63" s="12">
        <f t="shared" si="29"/>
        <v>27655.664399999998</v>
      </c>
      <c r="R63" s="13">
        <f>Table2[[#This Row],[المتبقي ]]/48</f>
        <v>9218.5547999999999</v>
      </c>
      <c r="S63" s="12"/>
    </row>
    <row r="64" spans="2:20" s="11" customFormat="1" ht="24.95" customHeight="1" x14ac:dyDescent="0.25">
      <c r="B64" s="11">
        <v>13</v>
      </c>
      <c r="C64" s="11" t="s">
        <v>15</v>
      </c>
      <c r="D64" s="12">
        <v>29.74</v>
      </c>
      <c r="E64" s="12">
        <v>10.41</v>
      </c>
      <c r="F64" s="12">
        <v>2.4900000000000002</v>
      </c>
      <c r="G64" s="12">
        <f t="shared" si="30"/>
        <v>42.64</v>
      </c>
      <c r="H64" s="12">
        <v>14200</v>
      </c>
      <c r="I64" s="12">
        <f t="shared" si="21"/>
        <v>14910</v>
      </c>
      <c r="J64" s="12">
        <f t="shared" si="22"/>
        <v>17892</v>
      </c>
      <c r="K64" s="12">
        <f t="shared" si="23"/>
        <v>762914.88</v>
      </c>
      <c r="L64" s="12">
        <f t="shared" si="24"/>
        <v>152582.976</v>
      </c>
      <c r="M64" s="12">
        <f t="shared" si="31"/>
        <v>30516.5952</v>
      </c>
      <c r="N64" s="12">
        <f t="shared" si="32"/>
        <v>61033.190399999999</v>
      </c>
      <c r="O64" s="12">
        <f t="shared" si="27"/>
        <v>76291.487999999998</v>
      </c>
      <c r="P64" s="12">
        <f t="shared" ref="P64:P88" si="33">K64-L64-M64-N64-O64</f>
        <v>442490.63039999997</v>
      </c>
      <c r="Q64" s="12">
        <f t="shared" si="29"/>
        <v>27655.664399999998</v>
      </c>
      <c r="R64" s="13">
        <f>Table2[[#This Row],[المتبقي ]]/48</f>
        <v>9218.5547999999999</v>
      </c>
      <c r="S64" s="12"/>
    </row>
    <row r="65" spans="2:19" s="11" customFormat="1" ht="24.95" customHeight="1" x14ac:dyDescent="0.25">
      <c r="B65" s="11">
        <v>14</v>
      </c>
      <c r="C65" s="11" t="s">
        <v>15</v>
      </c>
      <c r="D65" s="12">
        <v>17.88</v>
      </c>
      <c r="E65" s="12">
        <v>6.26</v>
      </c>
      <c r="F65" s="12">
        <v>1.5</v>
      </c>
      <c r="G65" s="12">
        <f t="shared" si="30"/>
        <v>25.64</v>
      </c>
      <c r="H65" s="12">
        <v>13800</v>
      </c>
      <c r="I65" s="12">
        <f t="shared" si="21"/>
        <v>14490</v>
      </c>
      <c r="J65" s="12">
        <f t="shared" si="22"/>
        <v>17388</v>
      </c>
      <c r="K65" s="12">
        <f t="shared" si="23"/>
        <v>445828.32</v>
      </c>
      <c r="L65" s="12">
        <f t="shared" si="24"/>
        <v>89165.664000000004</v>
      </c>
      <c r="M65" s="12">
        <f t="shared" si="31"/>
        <v>17833.132799999999</v>
      </c>
      <c r="N65" s="12">
        <f t="shared" si="32"/>
        <v>35666.265599999999</v>
      </c>
      <c r="O65" s="12">
        <f t="shared" si="27"/>
        <v>44582.832000000002</v>
      </c>
      <c r="P65" s="12">
        <f t="shared" si="33"/>
        <v>258580.42560000002</v>
      </c>
      <c r="Q65" s="12">
        <f t="shared" si="29"/>
        <v>16161.276600000001</v>
      </c>
      <c r="R65" s="13">
        <f>Table2[[#This Row],[المتبقي ]]/48</f>
        <v>5387.0922</v>
      </c>
      <c r="S65" s="12"/>
    </row>
    <row r="66" spans="2:19" s="11" customFormat="1" ht="24.95" customHeight="1" x14ac:dyDescent="0.25">
      <c r="B66" s="11">
        <v>15</v>
      </c>
      <c r="C66" s="11" t="s">
        <v>15</v>
      </c>
      <c r="D66" s="12">
        <v>20</v>
      </c>
      <c r="E66" s="12">
        <v>7</v>
      </c>
      <c r="F66" s="12">
        <v>1.73</v>
      </c>
      <c r="G66" s="12">
        <f t="shared" si="30"/>
        <v>28.73</v>
      </c>
      <c r="H66" s="12">
        <v>14000</v>
      </c>
      <c r="I66" s="12">
        <f t="shared" si="21"/>
        <v>14700</v>
      </c>
      <c r="J66" s="12">
        <f t="shared" si="22"/>
        <v>17640</v>
      </c>
      <c r="K66" s="12">
        <f t="shared" si="23"/>
        <v>506797.2</v>
      </c>
      <c r="L66" s="12">
        <f t="shared" si="24"/>
        <v>101359.44</v>
      </c>
      <c r="M66" s="12">
        <f t="shared" si="31"/>
        <v>20271.888000000003</v>
      </c>
      <c r="N66" s="12">
        <f t="shared" si="32"/>
        <v>40543.776000000005</v>
      </c>
      <c r="O66" s="12">
        <f t="shared" si="27"/>
        <v>50679.72</v>
      </c>
      <c r="P66" s="12">
        <f t="shared" si="33"/>
        <v>293942.37600000005</v>
      </c>
      <c r="Q66" s="12">
        <f t="shared" si="29"/>
        <v>18371.398500000003</v>
      </c>
      <c r="R66" s="13">
        <f>Table2[[#This Row],[المتبقي ]]/48</f>
        <v>6123.799500000001</v>
      </c>
      <c r="S66" s="12"/>
    </row>
    <row r="67" spans="2:19" s="11" customFormat="1" ht="24.95" customHeight="1" x14ac:dyDescent="0.25">
      <c r="B67" s="11">
        <v>16</v>
      </c>
      <c r="C67" s="11" t="s">
        <v>15</v>
      </c>
      <c r="D67" s="12">
        <v>20.170000000000002</v>
      </c>
      <c r="E67" s="12">
        <v>7.06</v>
      </c>
      <c r="F67" s="12">
        <v>1.74</v>
      </c>
      <c r="G67" s="12">
        <f t="shared" si="30"/>
        <v>28.97</v>
      </c>
      <c r="H67" s="12">
        <v>14000</v>
      </c>
      <c r="I67" s="12">
        <f t="shared" si="21"/>
        <v>14700</v>
      </c>
      <c r="J67" s="12">
        <f t="shared" si="22"/>
        <v>17640</v>
      </c>
      <c r="K67" s="12">
        <f t="shared" si="23"/>
        <v>511030.8</v>
      </c>
      <c r="L67" s="12">
        <f t="shared" si="24"/>
        <v>102206.16</v>
      </c>
      <c r="M67" s="12">
        <f t="shared" si="31"/>
        <v>20441.232</v>
      </c>
      <c r="N67" s="12">
        <f t="shared" si="32"/>
        <v>40882.464</v>
      </c>
      <c r="O67" s="12">
        <f t="shared" si="27"/>
        <v>51103.08</v>
      </c>
      <c r="P67" s="12">
        <f t="shared" si="33"/>
        <v>296397.864</v>
      </c>
      <c r="Q67" s="12">
        <f t="shared" si="29"/>
        <v>18524.8665</v>
      </c>
      <c r="R67" s="13">
        <f>Table2[[#This Row],[المتبقي ]]/48</f>
        <v>6174.9555</v>
      </c>
      <c r="S67" s="12"/>
    </row>
    <row r="68" spans="2:19" s="11" customFormat="1" ht="24.95" customHeight="1" x14ac:dyDescent="0.25">
      <c r="B68" s="11">
        <v>17</v>
      </c>
      <c r="C68" s="11" t="s">
        <v>15</v>
      </c>
      <c r="D68" s="12">
        <v>20.170000000000002</v>
      </c>
      <c r="E68" s="12">
        <v>7.06</v>
      </c>
      <c r="F68" s="12">
        <v>1.74</v>
      </c>
      <c r="G68" s="12">
        <f t="shared" si="30"/>
        <v>28.97</v>
      </c>
      <c r="H68" s="12">
        <v>14000</v>
      </c>
      <c r="I68" s="12">
        <f t="shared" si="21"/>
        <v>14700</v>
      </c>
      <c r="J68" s="12">
        <f t="shared" si="22"/>
        <v>17640</v>
      </c>
      <c r="K68" s="12">
        <f t="shared" si="23"/>
        <v>511030.8</v>
      </c>
      <c r="L68" s="12">
        <f t="shared" si="24"/>
        <v>102206.16</v>
      </c>
      <c r="M68" s="12">
        <f t="shared" si="31"/>
        <v>20441.232</v>
      </c>
      <c r="N68" s="12">
        <f t="shared" si="32"/>
        <v>40882.464</v>
      </c>
      <c r="O68" s="12">
        <f>K68*$O$5</f>
        <v>51103.08</v>
      </c>
      <c r="P68" s="12">
        <f t="shared" si="33"/>
        <v>296397.864</v>
      </c>
      <c r="Q68" s="12">
        <f>P68/$Q$5</f>
        <v>18524.8665</v>
      </c>
      <c r="R68" s="13">
        <f>Table2[[#This Row],[المتبقي ]]/48</f>
        <v>6174.9555</v>
      </c>
      <c r="S68" s="12"/>
    </row>
    <row r="69" spans="2:19" s="11" customFormat="1" ht="24.95" customHeight="1" x14ac:dyDescent="0.25">
      <c r="B69" s="11">
        <v>18</v>
      </c>
      <c r="C69" s="11" t="s">
        <v>15</v>
      </c>
      <c r="D69" s="12">
        <v>21.1</v>
      </c>
      <c r="E69" s="12">
        <v>7.39</v>
      </c>
      <c r="F69" s="12"/>
      <c r="G69" s="12">
        <f t="shared" si="30"/>
        <v>28.490000000000002</v>
      </c>
      <c r="H69" s="12">
        <v>14000</v>
      </c>
      <c r="I69" s="12">
        <f t="shared" si="21"/>
        <v>14700</v>
      </c>
      <c r="J69" s="12">
        <f t="shared" si="22"/>
        <v>17640</v>
      </c>
      <c r="K69" s="12">
        <f t="shared" si="23"/>
        <v>502563.60000000003</v>
      </c>
      <c r="L69" s="12">
        <f t="shared" si="24"/>
        <v>100512.72000000002</v>
      </c>
      <c r="M69" s="12">
        <f t="shared" si="31"/>
        <v>20102.544000000002</v>
      </c>
      <c r="N69" s="12">
        <f t="shared" si="32"/>
        <v>40205.088000000003</v>
      </c>
      <c r="O69" s="12">
        <f t="shared" ref="O69:O88" si="34">K69*$O$5</f>
        <v>50256.360000000008</v>
      </c>
      <c r="P69" s="12">
        <f t="shared" si="33"/>
        <v>291486.88800000004</v>
      </c>
      <c r="Q69" s="12">
        <f t="shared" si="29"/>
        <v>18217.930500000002</v>
      </c>
      <c r="R69" s="13">
        <f>Table2[[#This Row],[المتبقي ]]/48</f>
        <v>6072.643500000001</v>
      </c>
      <c r="S69" s="12"/>
    </row>
    <row r="70" spans="2:19" s="11" customFormat="1" ht="24.95" customHeight="1" x14ac:dyDescent="0.25">
      <c r="B70" s="11">
        <v>19</v>
      </c>
      <c r="C70" s="11" t="s">
        <v>15</v>
      </c>
      <c r="D70" s="12">
        <v>19</v>
      </c>
      <c r="E70" s="12">
        <v>6.65</v>
      </c>
      <c r="F70" s="12">
        <v>2.08</v>
      </c>
      <c r="G70" s="12">
        <f t="shared" si="30"/>
        <v>27.729999999999997</v>
      </c>
      <c r="H70" s="12">
        <v>14000</v>
      </c>
      <c r="I70" s="12">
        <f t="shared" si="21"/>
        <v>14700</v>
      </c>
      <c r="J70" s="12">
        <f t="shared" si="22"/>
        <v>17640</v>
      </c>
      <c r="K70" s="12">
        <f t="shared" si="23"/>
        <v>489157.19999999995</v>
      </c>
      <c r="L70" s="12">
        <f t="shared" si="24"/>
        <v>97831.44</v>
      </c>
      <c r="M70" s="12">
        <f t="shared" si="31"/>
        <v>19566.287999999997</v>
      </c>
      <c r="N70" s="12">
        <f t="shared" si="32"/>
        <v>39132.575999999994</v>
      </c>
      <c r="O70" s="12">
        <f t="shared" si="34"/>
        <v>48915.72</v>
      </c>
      <c r="P70" s="12">
        <f t="shared" si="33"/>
        <v>283711.17599999998</v>
      </c>
      <c r="Q70" s="12">
        <f t="shared" si="29"/>
        <v>17731.948499999999</v>
      </c>
      <c r="R70" s="13">
        <f>Table2[[#This Row],[المتبقي ]]/48</f>
        <v>5910.6494999999995</v>
      </c>
      <c r="S70" s="12"/>
    </row>
    <row r="71" spans="2:19" s="11" customFormat="1" ht="24.95" customHeight="1" x14ac:dyDescent="0.25">
      <c r="B71" s="11">
        <v>20</v>
      </c>
      <c r="C71" s="11" t="s">
        <v>15</v>
      </c>
      <c r="D71" s="12">
        <v>18.64</v>
      </c>
      <c r="E71" s="12">
        <v>6.52</v>
      </c>
      <c r="F71" s="12">
        <v>2.04</v>
      </c>
      <c r="G71" s="12">
        <f t="shared" si="30"/>
        <v>27.2</v>
      </c>
      <c r="H71" s="12">
        <v>14000</v>
      </c>
      <c r="I71" s="12">
        <f t="shared" si="21"/>
        <v>14700</v>
      </c>
      <c r="J71" s="12">
        <f t="shared" si="22"/>
        <v>17640</v>
      </c>
      <c r="K71" s="12">
        <f t="shared" si="23"/>
        <v>479808</v>
      </c>
      <c r="L71" s="12">
        <f t="shared" si="24"/>
        <v>95961.600000000006</v>
      </c>
      <c r="M71" s="12">
        <f t="shared" si="31"/>
        <v>19192.32</v>
      </c>
      <c r="N71" s="12">
        <f t="shared" si="32"/>
        <v>38384.639999999999</v>
      </c>
      <c r="O71" s="12">
        <f t="shared" si="34"/>
        <v>47980.800000000003</v>
      </c>
      <c r="P71" s="12">
        <f t="shared" si="33"/>
        <v>278288.64000000001</v>
      </c>
      <c r="Q71" s="12">
        <f t="shared" si="29"/>
        <v>17393.04</v>
      </c>
      <c r="R71" s="13">
        <f>Table2[[#This Row],[المتبقي ]]/48</f>
        <v>5797.68</v>
      </c>
      <c r="S71" s="12"/>
    </row>
    <row r="72" spans="2:19" s="11" customFormat="1" ht="24.95" customHeight="1" x14ac:dyDescent="0.25">
      <c r="B72" s="11">
        <v>21</v>
      </c>
      <c r="C72" s="11" t="s">
        <v>15</v>
      </c>
      <c r="D72" s="12">
        <v>18.64</v>
      </c>
      <c r="E72" s="12">
        <v>6.52</v>
      </c>
      <c r="F72" s="12">
        <v>2.04</v>
      </c>
      <c r="G72" s="12">
        <f t="shared" si="30"/>
        <v>27.2</v>
      </c>
      <c r="H72" s="12">
        <v>14000</v>
      </c>
      <c r="I72" s="12">
        <f t="shared" si="21"/>
        <v>14700</v>
      </c>
      <c r="J72" s="12">
        <f t="shared" si="22"/>
        <v>17640</v>
      </c>
      <c r="K72" s="12">
        <f t="shared" si="23"/>
        <v>479808</v>
      </c>
      <c r="L72" s="12">
        <f t="shared" si="24"/>
        <v>95961.600000000006</v>
      </c>
      <c r="M72" s="12">
        <f t="shared" si="31"/>
        <v>19192.32</v>
      </c>
      <c r="N72" s="12">
        <f t="shared" si="32"/>
        <v>38384.639999999999</v>
      </c>
      <c r="O72" s="12">
        <f t="shared" si="34"/>
        <v>47980.800000000003</v>
      </c>
      <c r="P72" s="12">
        <f t="shared" si="33"/>
        <v>278288.64000000001</v>
      </c>
      <c r="Q72" s="12">
        <f t="shared" si="29"/>
        <v>17393.04</v>
      </c>
      <c r="R72" s="13">
        <f>Table2[[#This Row],[المتبقي ]]/48</f>
        <v>5797.68</v>
      </c>
      <c r="S72" s="12"/>
    </row>
    <row r="73" spans="2:19" s="11" customFormat="1" ht="24.95" customHeight="1" x14ac:dyDescent="0.25">
      <c r="B73" s="11">
        <v>22</v>
      </c>
      <c r="C73" s="11" t="s">
        <v>15</v>
      </c>
      <c r="D73" s="12">
        <v>18.91</v>
      </c>
      <c r="E73" s="12">
        <v>2.0699999999999998</v>
      </c>
      <c r="F73" s="12">
        <v>6.62</v>
      </c>
      <c r="G73" s="12">
        <f t="shared" si="30"/>
        <v>27.6</v>
      </c>
      <c r="H73" s="12">
        <v>14000</v>
      </c>
      <c r="I73" s="12">
        <f t="shared" si="21"/>
        <v>14700</v>
      </c>
      <c r="J73" s="12">
        <f t="shared" si="22"/>
        <v>17640</v>
      </c>
      <c r="K73" s="12">
        <f t="shared" si="23"/>
        <v>486864</v>
      </c>
      <c r="L73" s="12">
        <f t="shared" si="24"/>
        <v>97372.800000000003</v>
      </c>
      <c r="M73" s="12">
        <f t="shared" si="31"/>
        <v>19474.560000000001</v>
      </c>
      <c r="N73" s="12">
        <f t="shared" si="32"/>
        <v>38949.120000000003</v>
      </c>
      <c r="O73" s="12">
        <f t="shared" si="34"/>
        <v>48686.400000000001</v>
      </c>
      <c r="P73" s="12">
        <f t="shared" si="33"/>
        <v>282381.12</v>
      </c>
      <c r="Q73" s="12">
        <f t="shared" si="29"/>
        <v>17648.82</v>
      </c>
      <c r="R73" s="13">
        <f>Table2[[#This Row],[المتبقي ]]/48</f>
        <v>5882.94</v>
      </c>
      <c r="S73" s="12"/>
    </row>
    <row r="74" spans="2:19" s="11" customFormat="1" ht="24.95" customHeight="1" x14ac:dyDescent="0.25">
      <c r="B74" s="11">
        <v>23</v>
      </c>
      <c r="C74" s="11" t="s">
        <v>15</v>
      </c>
      <c r="D74" s="12">
        <v>28.86</v>
      </c>
      <c r="E74" s="12">
        <v>10.1</v>
      </c>
      <c r="F74" s="12">
        <v>1.1499999999999999</v>
      </c>
      <c r="G74" s="12">
        <f t="shared" si="30"/>
        <v>40.11</v>
      </c>
      <c r="H74" s="12">
        <v>14000</v>
      </c>
      <c r="I74" s="12">
        <f t="shared" si="21"/>
        <v>14700</v>
      </c>
      <c r="J74" s="12">
        <f t="shared" si="22"/>
        <v>17640</v>
      </c>
      <c r="K74" s="12">
        <f t="shared" si="23"/>
        <v>707540.4</v>
      </c>
      <c r="L74" s="12">
        <f t="shared" si="24"/>
        <v>141508.08000000002</v>
      </c>
      <c r="M74" s="12">
        <f t="shared" si="31"/>
        <v>28301.616000000002</v>
      </c>
      <c r="N74" s="12">
        <f t="shared" si="32"/>
        <v>56603.232000000004</v>
      </c>
      <c r="O74" s="12">
        <f t="shared" si="34"/>
        <v>70754.040000000008</v>
      </c>
      <c r="P74" s="12">
        <f t="shared" si="33"/>
        <v>410373.43200000003</v>
      </c>
      <c r="Q74" s="12">
        <f t="shared" si="29"/>
        <v>25648.339500000002</v>
      </c>
      <c r="R74" s="13">
        <f>Table2[[#This Row],[المتبقي ]]/48</f>
        <v>8549.4465</v>
      </c>
      <c r="S74" s="12"/>
    </row>
    <row r="75" spans="2:19" s="11" customFormat="1" ht="24.95" customHeight="1" x14ac:dyDescent="0.25">
      <c r="B75" s="11">
        <v>24</v>
      </c>
      <c r="C75" s="11" t="s">
        <v>15</v>
      </c>
      <c r="D75" s="12">
        <v>35.93</v>
      </c>
      <c r="E75" s="12">
        <v>12.58</v>
      </c>
      <c r="F75" s="12">
        <v>1.55</v>
      </c>
      <c r="G75" s="12">
        <f t="shared" si="30"/>
        <v>50.059999999999995</v>
      </c>
      <c r="H75" s="12">
        <v>14000</v>
      </c>
      <c r="I75" s="12">
        <f t="shared" si="21"/>
        <v>14700</v>
      </c>
      <c r="J75" s="12">
        <f t="shared" si="22"/>
        <v>17640</v>
      </c>
      <c r="K75" s="12">
        <f t="shared" si="23"/>
        <v>883058.39999999991</v>
      </c>
      <c r="L75" s="12">
        <f t="shared" si="24"/>
        <v>176611.68</v>
      </c>
      <c r="M75" s="12">
        <f t="shared" si="31"/>
        <v>35322.335999999996</v>
      </c>
      <c r="N75" s="12">
        <f t="shared" si="32"/>
        <v>70644.671999999991</v>
      </c>
      <c r="O75" s="12">
        <f t="shared" si="34"/>
        <v>88305.84</v>
      </c>
      <c r="P75" s="12">
        <f t="shared" si="33"/>
        <v>512173.87199999997</v>
      </c>
      <c r="Q75" s="12">
        <f t="shared" si="29"/>
        <v>32010.866999999998</v>
      </c>
      <c r="R75" s="13">
        <f>Table2[[#This Row],[المتبقي ]]/48</f>
        <v>10670.288999999999</v>
      </c>
      <c r="S75" s="12"/>
    </row>
    <row r="76" spans="2:19" s="11" customFormat="1" ht="24.95" customHeight="1" x14ac:dyDescent="0.25">
      <c r="B76" s="11">
        <v>25</v>
      </c>
      <c r="C76" s="11" t="s">
        <v>15</v>
      </c>
      <c r="D76" s="12">
        <v>28.35</v>
      </c>
      <c r="E76" s="12">
        <v>9.92</v>
      </c>
      <c r="F76" s="12">
        <v>2</v>
      </c>
      <c r="G76" s="12">
        <f t="shared" si="30"/>
        <v>40.270000000000003</v>
      </c>
      <c r="H76" s="12">
        <v>14000</v>
      </c>
      <c r="I76" s="12">
        <f t="shared" si="21"/>
        <v>14700</v>
      </c>
      <c r="J76" s="12">
        <f t="shared" si="22"/>
        <v>17640</v>
      </c>
      <c r="K76" s="12">
        <f t="shared" si="23"/>
        <v>710362.8</v>
      </c>
      <c r="L76" s="12">
        <f t="shared" si="24"/>
        <v>142072.56000000003</v>
      </c>
      <c r="M76" s="12">
        <f t="shared" si="31"/>
        <v>28414.512000000002</v>
      </c>
      <c r="N76" s="12">
        <f t="shared" si="32"/>
        <v>56829.024000000005</v>
      </c>
      <c r="O76" s="12">
        <f t="shared" si="34"/>
        <v>71036.280000000013</v>
      </c>
      <c r="P76" s="12">
        <f t="shared" si="33"/>
        <v>412010.424</v>
      </c>
      <c r="Q76" s="12">
        <f t="shared" si="29"/>
        <v>25750.6515</v>
      </c>
      <c r="R76" s="13">
        <f>Table2[[#This Row],[المتبقي ]]/48</f>
        <v>8583.5504999999994</v>
      </c>
      <c r="S76" s="12"/>
    </row>
    <row r="77" spans="2:19" s="11" customFormat="1" ht="24.95" customHeight="1" x14ac:dyDescent="0.25">
      <c r="B77" s="11">
        <v>26</v>
      </c>
      <c r="C77" s="11" t="s">
        <v>15</v>
      </c>
      <c r="D77" s="12">
        <v>33.299999999999997</v>
      </c>
      <c r="E77" s="12">
        <v>11.66</v>
      </c>
      <c r="F77" s="12">
        <v>2</v>
      </c>
      <c r="G77" s="12">
        <f t="shared" si="30"/>
        <v>46.959999999999994</v>
      </c>
      <c r="H77" s="12">
        <v>14000</v>
      </c>
      <c r="I77" s="12">
        <f t="shared" si="21"/>
        <v>14700</v>
      </c>
      <c r="J77" s="12">
        <f t="shared" si="22"/>
        <v>17640</v>
      </c>
      <c r="K77" s="12">
        <f t="shared" si="23"/>
        <v>828374.39999999991</v>
      </c>
      <c r="L77" s="12">
        <f t="shared" si="24"/>
        <v>165674.88</v>
      </c>
      <c r="M77" s="12">
        <f t="shared" si="31"/>
        <v>33134.975999999995</v>
      </c>
      <c r="N77" s="12">
        <f t="shared" si="32"/>
        <v>66269.95199999999</v>
      </c>
      <c r="O77" s="12">
        <f t="shared" si="34"/>
        <v>82837.440000000002</v>
      </c>
      <c r="P77" s="12">
        <f t="shared" si="33"/>
        <v>480457.15199999994</v>
      </c>
      <c r="Q77" s="12">
        <f t="shared" si="29"/>
        <v>30028.571999999996</v>
      </c>
      <c r="R77" s="13">
        <f>Table2[[#This Row],[المتبقي ]]/48</f>
        <v>10009.523999999999</v>
      </c>
      <c r="S77" s="12"/>
    </row>
    <row r="78" spans="2:19" s="11" customFormat="1" ht="24.95" customHeight="1" x14ac:dyDescent="0.25">
      <c r="B78" s="11">
        <v>27</v>
      </c>
      <c r="C78" s="11" t="s">
        <v>15</v>
      </c>
      <c r="D78" s="12">
        <v>31</v>
      </c>
      <c r="E78" s="12">
        <v>10.85</v>
      </c>
      <c r="F78" s="12">
        <v>4.97</v>
      </c>
      <c r="G78" s="12">
        <f t="shared" si="30"/>
        <v>46.82</v>
      </c>
      <c r="H78" s="12">
        <v>14000</v>
      </c>
      <c r="I78" s="12">
        <f t="shared" si="21"/>
        <v>14700</v>
      </c>
      <c r="J78" s="12">
        <f t="shared" si="22"/>
        <v>17640</v>
      </c>
      <c r="K78" s="12">
        <f t="shared" si="23"/>
        <v>825904.8</v>
      </c>
      <c r="L78" s="12">
        <f t="shared" si="24"/>
        <v>165180.96000000002</v>
      </c>
      <c r="M78" s="12">
        <f t="shared" si="31"/>
        <v>33036.192000000003</v>
      </c>
      <c r="N78" s="12">
        <f t="shared" si="32"/>
        <v>66072.384000000005</v>
      </c>
      <c r="O78" s="12">
        <f t="shared" si="34"/>
        <v>82590.48000000001</v>
      </c>
      <c r="P78" s="12">
        <f t="shared" si="33"/>
        <v>479024.7840000001</v>
      </c>
      <c r="Q78" s="12">
        <f t="shared" si="29"/>
        <v>29939.049000000006</v>
      </c>
      <c r="R78" s="13">
        <f>Table2[[#This Row],[المتبقي ]]/48</f>
        <v>9979.6830000000027</v>
      </c>
      <c r="S78" s="12"/>
    </row>
    <row r="79" spans="2:19" s="11" customFormat="1" ht="24.95" customHeight="1" x14ac:dyDescent="0.25">
      <c r="B79" s="11">
        <v>28</v>
      </c>
      <c r="C79" s="11" t="s">
        <v>15</v>
      </c>
      <c r="D79" s="12">
        <v>19.36</v>
      </c>
      <c r="E79" s="12">
        <v>6.78</v>
      </c>
      <c r="F79" s="12">
        <v>5.21</v>
      </c>
      <c r="G79" s="12">
        <f t="shared" si="30"/>
        <v>31.35</v>
      </c>
      <c r="H79" s="12">
        <v>14000</v>
      </c>
      <c r="I79" s="12">
        <f t="shared" si="21"/>
        <v>14700</v>
      </c>
      <c r="J79" s="12">
        <f t="shared" si="22"/>
        <v>17640</v>
      </c>
      <c r="K79" s="12">
        <f t="shared" si="23"/>
        <v>553014</v>
      </c>
      <c r="L79" s="12">
        <f t="shared" si="24"/>
        <v>110602.8</v>
      </c>
      <c r="M79" s="12">
        <f t="shared" si="31"/>
        <v>22120.560000000001</v>
      </c>
      <c r="N79" s="12">
        <f t="shared" si="32"/>
        <v>44241.120000000003</v>
      </c>
      <c r="O79" s="12">
        <f t="shared" si="34"/>
        <v>55301.4</v>
      </c>
      <c r="P79" s="12">
        <f t="shared" si="33"/>
        <v>320748.12</v>
      </c>
      <c r="Q79" s="12">
        <f t="shared" si="29"/>
        <v>20046.7575</v>
      </c>
      <c r="R79" s="13">
        <f>Table2[[#This Row],[المتبقي ]]/48</f>
        <v>6682.2524999999996</v>
      </c>
      <c r="S79" s="12"/>
    </row>
    <row r="80" spans="2:19" s="11" customFormat="1" ht="24.95" customHeight="1" x14ac:dyDescent="0.25">
      <c r="B80" s="11">
        <v>29</v>
      </c>
      <c r="C80" s="11" t="s">
        <v>15</v>
      </c>
      <c r="D80" s="12">
        <v>37.53</v>
      </c>
      <c r="E80" s="12">
        <v>13.14</v>
      </c>
      <c r="F80" s="12">
        <v>5.21</v>
      </c>
      <c r="G80" s="12">
        <f t="shared" si="30"/>
        <v>55.88</v>
      </c>
      <c r="H80" s="12">
        <v>14000</v>
      </c>
      <c r="I80" s="12">
        <f t="shared" si="21"/>
        <v>14700</v>
      </c>
      <c r="J80" s="12">
        <f t="shared" si="22"/>
        <v>17640</v>
      </c>
      <c r="K80" s="12">
        <f t="shared" si="23"/>
        <v>985723.20000000007</v>
      </c>
      <c r="L80" s="12">
        <f t="shared" si="24"/>
        <v>197144.64</v>
      </c>
      <c r="M80" s="12">
        <f t="shared" si="31"/>
        <v>39428.928000000007</v>
      </c>
      <c r="N80" s="12">
        <f t="shared" si="32"/>
        <v>78857.856000000014</v>
      </c>
      <c r="O80" s="12">
        <f t="shared" si="34"/>
        <v>98572.32</v>
      </c>
      <c r="P80" s="12">
        <f t="shared" si="33"/>
        <v>571719.45600000001</v>
      </c>
      <c r="Q80" s="12">
        <f t="shared" si="29"/>
        <v>35732.466</v>
      </c>
      <c r="R80" s="13">
        <f>Table2[[#This Row],[المتبقي ]]/48</f>
        <v>11910.822</v>
      </c>
      <c r="S80" s="12"/>
    </row>
    <row r="81" spans="2:19" s="11" customFormat="1" ht="24.95" customHeight="1" x14ac:dyDescent="0.25">
      <c r="B81" s="14">
        <v>30</v>
      </c>
      <c r="C81" s="14" t="s">
        <v>13</v>
      </c>
      <c r="D81" s="12">
        <v>8.75</v>
      </c>
      <c r="E81" s="12"/>
      <c r="F81" s="12">
        <v>1.25</v>
      </c>
      <c r="G81" s="12">
        <f t="shared" si="30"/>
        <v>10</v>
      </c>
      <c r="H81" s="12"/>
      <c r="I81" s="12">
        <f t="shared" si="21"/>
        <v>0</v>
      </c>
      <c r="J81" s="12">
        <f t="shared" si="22"/>
        <v>0</v>
      </c>
      <c r="K81" s="12">
        <f t="shared" si="23"/>
        <v>0</v>
      </c>
      <c r="L81" s="12">
        <f t="shared" si="24"/>
        <v>0</v>
      </c>
      <c r="M81" s="12">
        <f t="shared" si="31"/>
        <v>0</v>
      </c>
      <c r="N81" s="12">
        <f t="shared" si="32"/>
        <v>0</v>
      </c>
      <c r="O81" s="12">
        <f t="shared" si="34"/>
        <v>0</v>
      </c>
      <c r="P81" s="12">
        <f t="shared" si="33"/>
        <v>0</v>
      </c>
      <c r="Q81" s="12">
        <f t="shared" si="29"/>
        <v>0</v>
      </c>
      <c r="R81" s="13">
        <f>Table2[[#This Row],[المتبقي ]]/48</f>
        <v>0</v>
      </c>
      <c r="S81" s="12"/>
    </row>
    <row r="82" spans="2:19" s="11" customFormat="1" ht="24.95" customHeight="1" x14ac:dyDescent="0.25">
      <c r="B82" s="14">
        <v>31</v>
      </c>
      <c r="C82" s="14" t="s">
        <v>13</v>
      </c>
      <c r="D82" s="12">
        <v>13.4</v>
      </c>
      <c r="E82" s="12">
        <v>4.6900000000000004</v>
      </c>
      <c r="F82" s="12">
        <v>3.67</v>
      </c>
      <c r="G82" s="12">
        <f>D82+E82+F82</f>
        <v>21.759999999999998</v>
      </c>
      <c r="H82" s="12"/>
      <c r="I82" s="12">
        <f t="shared" si="21"/>
        <v>0</v>
      </c>
      <c r="J82" s="12">
        <f t="shared" si="22"/>
        <v>0</v>
      </c>
      <c r="K82" s="12">
        <v>313344</v>
      </c>
      <c r="L82" s="12">
        <f t="shared" si="24"/>
        <v>62668.800000000003</v>
      </c>
      <c r="M82" s="12">
        <f t="shared" si="31"/>
        <v>12533.76</v>
      </c>
      <c r="N82" s="12">
        <f t="shared" si="32"/>
        <v>25067.52</v>
      </c>
      <c r="O82" s="12">
        <f t="shared" si="34"/>
        <v>31334.400000000001</v>
      </c>
      <c r="P82" s="12">
        <f t="shared" si="33"/>
        <v>181739.52000000002</v>
      </c>
      <c r="Q82" s="12">
        <f t="shared" si="29"/>
        <v>11358.720000000001</v>
      </c>
      <c r="R82" s="21">
        <v>4327</v>
      </c>
      <c r="S82" s="19">
        <v>42</v>
      </c>
    </row>
    <row r="83" spans="2:19" s="11" customFormat="1" ht="24.95" customHeight="1" x14ac:dyDescent="0.25">
      <c r="B83" s="11">
        <v>32</v>
      </c>
      <c r="C83" s="11" t="s">
        <v>15</v>
      </c>
      <c r="D83" s="12">
        <v>13.4</v>
      </c>
      <c r="E83" s="12">
        <v>4.6900000000000004</v>
      </c>
      <c r="F83" s="12">
        <v>3.67</v>
      </c>
      <c r="G83" s="12">
        <f>D83+E83+F83</f>
        <v>21.759999999999998</v>
      </c>
      <c r="H83" s="12">
        <v>14400</v>
      </c>
      <c r="I83" s="12">
        <f t="shared" si="21"/>
        <v>15120</v>
      </c>
      <c r="J83" s="12">
        <f t="shared" si="22"/>
        <v>18144</v>
      </c>
      <c r="K83" s="12">
        <f t="shared" si="23"/>
        <v>394813.43999999994</v>
      </c>
      <c r="L83" s="12">
        <f t="shared" si="24"/>
        <v>78962.687999999995</v>
      </c>
      <c r="M83" s="12">
        <f t="shared" si="31"/>
        <v>15792.537599999998</v>
      </c>
      <c r="N83" s="12">
        <f t="shared" si="32"/>
        <v>31585.075199999996</v>
      </c>
      <c r="O83" s="12">
        <f t="shared" si="34"/>
        <v>39481.343999999997</v>
      </c>
      <c r="P83" s="12">
        <f t="shared" si="33"/>
        <v>228991.79519999999</v>
      </c>
      <c r="Q83" s="12">
        <f t="shared" si="29"/>
        <v>14311.9872</v>
      </c>
      <c r="R83" s="13">
        <f>Table2[[#This Row],[المتبقي ]]/48</f>
        <v>4770.6624000000002</v>
      </c>
      <c r="S83" s="12"/>
    </row>
    <row r="84" spans="2:19" s="11" customFormat="1" ht="24.95" customHeight="1" x14ac:dyDescent="0.25">
      <c r="B84" s="11">
        <v>33</v>
      </c>
      <c r="C84" s="11" t="s">
        <v>15</v>
      </c>
      <c r="D84" s="12">
        <v>17.920000000000002</v>
      </c>
      <c r="E84" s="12">
        <v>6.27</v>
      </c>
      <c r="F84" s="12">
        <v>6.02</v>
      </c>
      <c r="G84" s="12">
        <f t="shared" si="30"/>
        <v>30.21</v>
      </c>
      <c r="H84" s="12">
        <v>14000</v>
      </c>
      <c r="I84" s="12">
        <f t="shared" si="21"/>
        <v>14700</v>
      </c>
      <c r="J84" s="12">
        <f t="shared" si="22"/>
        <v>17640</v>
      </c>
      <c r="K84" s="12">
        <f t="shared" si="23"/>
        <v>532904.4</v>
      </c>
      <c r="L84" s="12">
        <f t="shared" si="24"/>
        <v>106580.88</v>
      </c>
      <c r="M84" s="12">
        <f t="shared" si="31"/>
        <v>21316.176000000003</v>
      </c>
      <c r="N84" s="12">
        <f t="shared" si="32"/>
        <v>42632.352000000006</v>
      </c>
      <c r="O84" s="12">
        <f t="shared" si="34"/>
        <v>53290.44</v>
      </c>
      <c r="P84" s="12">
        <f t="shared" si="33"/>
        <v>309084.55200000003</v>
      </c>
      <c r="Q84" s="12">
        <f t="shared" si="29"/>
        <v>19317.784500000002</v>
      </c>
      <c r="R84" s="13">
        <f>Table2[[#This Row],[المتبقي ]]/48</f>
        <v>6439.2615000000005</v>
      </c>
      <c r="S84" s="12"/>
    </row>
    <row r="85" spans="2:19" s="11" customFormat="1" ht="24.95" customHeight="1" x14ac:dyDescent="0.25">
      <c r="B85" s="11">
        <v>34</v>
      </c>
      <c r="C85" s="11" t="s">
        <v>15</v>
      </c>
      <c r="D85" s="12">
        <v>17.649999999999999</v>
      </c>
      <c r="E85" s="12">
        <v>6.18</v>
      </c>
      <c r="F85" s="12">
        <v>6.02</v>
      </c>
      <c r="G85" s="12">
        <f t="shared" si="30"/>
        <v>29.849999999999998</v>
      </c>
      <c r="H85" s="12">
        <v>14000</v>
      </c>
      <c r="I85" s="12">
        <f t="shared" si="21"/>
        <v>14700</v>
      </c>
      <c r="J85" s="12">
        <f t="shared" si="22"/>
        <v>17640</v>
      </c>
      <c r="K85" s="12">
        <f t="shared" si="23"/>
        <v>526554</v>
      </c>
      <c r="L85" s="12">
        <f t="shared" si="24"/>
        <v>105310.8</v>
      </c>
      <c r="M85" s="12">
        <f t="shared" si="31"/>
        <v>21062.16</v>
      </c>
      <c r="N85" s="12">
        <f t="shared" si="32"/>
        <v>42124.32</v>
      </c>
      <c r="O85" s="12">
        <f t="shared" si="34"/>
        <v>52655.4</v>
      </c>
      <c r="P85" s="12">
        <f t="shared" si="33"/>
        <v>305401.32</v>
      </c>
      <c r="Q85" s="12">
        <f t="shared" si="29"/>
        <v>19087.5825</v>
      </c>
      <c r="R85" s="13">
        <f>Table2[[#This Row],[المتبقي ]]/48</f>
        <v>6362.5275000000001</v>
      </c>
      <c r="S85" s="12"/>
    </row>
    <row r="86" spans="2:19" s="11" customFormat="1" ht="24.95" customHeight="1" x14ac:dyDescent="0.25">
      <c r="B86" s="11">
        <v>35</v>
      </c>
      <c r="C86" s="11" t="s">
        <v>15</v>
      </c>
      <c r="D86" s="12">
        <v>15.2</v>
      </c>
      <c r="E86" s="12">
        <v>5.32</v>
      </c>
      <c r="F86" s="12">
        <v>2</v>
      </c>
      <c r="G86" s="12">
        <f t="shared" si="30"/>
        <v>22.52</v>
      </c>
      <c r="H86" s="12">
        <v>14000</v>
      </c>
      <c r="I86" s="12">
        <f t="shared" si="21"/>
        <v>14700</v>
      </c>
      <c r="J86" s="12">
        <f t="shared" si="22"/>
        <v>17640</v>
      </c>
      <c r="K86" s="12">
        <f t="shared" si="23"/>
        <v>397252.8</v>
      </c>
      <c r="L86" s="12">
        <f t="shared" si="24"/>
        <v>79450.559999999998</v>
      </c>
      <c r="M86" s="12">
        <f t="shared" si="31"/>
        <v>15890.111999999999</v>
      </c>
      <c r="N86" s="12">
        <f t="shared" si="32"/>
        <v>31780.223999999998</v>
      </c>
      <c r="O86" s="12">
        <f t="shared" si="34"/>
        <v>39725.279999999999</v>
      </c>
      <c r="P86" s="12">
        <f t="shared" si="33"/>
        <v>230406.62399999998</v>
      </c>
      <c r="Q86" s="12">
        <f t="shared" si="29"/>
        <v>14400.413999999999</v>
      </c>
      <c r="R86" s="13">
        <f>Table2[[#This Row],[المتبقي ]]/48</f>
        <v>4800.1379999999999</v>
      </c>
      <c r="S86" s="12"/>
    </row>
    <row r="87" spans="2:19" s="11" customFormat="1" ht="24.95" customHeight="1" x14ac:dyDescent="0.25">
      <c r="B87" s="11">
        <v>36</v>
      </c>
      <c r="C87" s="11" t="s">
        <v>15</v>
      </c>
      <c r="D87" s="12">
        <v>11</v>
      </c>
      <c r="E87" s="12">
        <v>3.85</v>
      </c>
      <c r="F87" s="12">
        <v>3.75</v>
      </c>
      <c r="G87" s="12">
        <f t="shared" si="30"/>
        <v>18.600000000000001</v>
      </c>
      <c r="H87" s="12">
        <v>14400</v>
      </c>
      <c r="I87" s="12">
        <f t="shared" si="21"/>
        <v>15120</v>
      </c>
      <c r="J87" s="12">
        <f t="shared" si="22"/>
        <v>18144</v>
      </c>
      <c r="K87" s="12">
        <f t="shared" si="23"/>
        <v>337478.40000000002</v>
      </c>
      <c r="L87" s="12">
        <f t="shared" si="24"/>
        <v>67495.680000000008</v>
      </c>
      <c r="M87" s="12">
        <f t="shared" si="31"/>
        <v>13499.136</v>
      </c>
      <c r="N87" s="12">
        <f t="shared" si="32"/>
        <v>26998.272000000001</v>
      </c>
      <c r="O87" s="12">
        <f t="shared" si="34"/>
        <v>33747.840000000004</v>
      </c>
      <c r="P87" s="12">
        <f t="shared" si="33"/>
        <v>195737.47200000004</v>
      </c>
      <c r="Q87" s="12">
        <f t="shared" si="29"/>
        <v>12233.592000000002</v>
      </c>
      <c r="R87" s="13">
        <f>Table2[[#This Row],[المتبقي ]]/48</f>
        <v>4077.8640000000009</v>
      </c>
      <c r="S87" s="12"/>
    </row>
    <row r="88" spans="2:19" s="11" customFormat="1" ht="24.95" customHeight="1" x14ac:dyDescent="0.25">
      <c r="B88" s="11">
        <v>37</v>
      </c>
      <c r="C88" s="11" t="s">
        <v>15</v>
      </c>
      <c r="D88" s="12">
        <v>18</v>
      </c>
      <c r="E88" s="12">
        <v>6.3</v>
      </c>
      <c r="F88" s="12">
        <v>4.22</v>
      </c>
      <c r="G88" s="12">
        <f t="shared" si="30"/>
        <v>28.52</v>
      </c>
      <c r="H88" s="12">
        <v>14000</v>
      </c>
      <c r="I88" s="12">
        <f t="shared" si="21"/>
        <v>14700</v>
      </c>
      <c r="J88" s="12">
        <f t="shared" si="22"/>
        <v>17640</v>
      </c>
      <c r="K88" s="12">
        <f t="shared" si="23"/>
        <v>503092.8</v>
      </c>
      <c r="L88" s="12">
        <f t="shared" si="24"/>
        <v>100618.56</v>
      </c>
      <c r="M88" s="12">
        <f t="shared" si="31"/>
        <v>20123.712</v>
      </c>
      <c r="N88" s="12">
        <f t="shared" si="32"/>
        <v>40247.423999999999</v>
      </c>
      <c r="O88" s="12">
        <f t="shared" si="34"/>
        <v>50309.279999999999</v>
      </c>
      <c r="P88" s="12">
        <f t="shared" si="33"/>
        <v>291793.82400000002</v>
      </c>
      <c r="Q88" s="12">
        <f t="shared" si="29"/>
        <v>18237.114000000001</v>
      </c>
      <c r="R88" s="13">
        <f>Table2[[#This Row],[المتبقي ]]/48</f>
        <v>6079.0380000000005</v>
      </c>
      <c r="S88" s="12"/>
    </row>
    <row r="89" spans="2:19" s="11" customFormat="1" ht="24.95" customHeight="1" x14ac:dyDescent="0.25"/>
    <row r="90" spans="2:19" x14ac:dyDescent="0.25">
      <c r="D90" s="17">
        <f>SUM(Table2[مساحة (صافى)])</f>
        <v>811.79</v>
      </c>
      <c r="E90" s="17">
        <f>SUM(Table2[[خدمات ]])</f>
        <v>276.56</v>
      </c>
      <c r="F90" s="17">
        <f>SUM(Table2[انتفاع])</f>
        <v>91.97999999999999</v>
      </c>
      <c r="G90" s="17">
        <f>SUM(Table2[[ج المساحة ]])</f>
        <v>1180.33</v>
      </c>
    </row>
    <row r="91" spans="2:19" x14ac:dyDescent="0.25">
      <c r="E91" s="10"/>
    </row>
    <row r="92" spans="2:19" x14ac:dyDescent="0.25">
      <c r="B92" s="3" t="s">
        <v>24</v>
      </c>
    </row>
    <row r="93" spans="2:19" x14ac:dyDescent="0.25">
      <c r="C93" s="3" t="s">
        <v>25</v>
      </c>
    </row>
    <row r="94" spans="2:19" x14ac:dyDescent="0.25">
      <c r="I94" s="6">
        <v>0.05</v>
      </c>
      <c r="J94" s="6">
        <v>0.2</v>
      </c>
      <c r="K94" s="7"/>
      <c r="L94" s="6">
        <v>0.2</v>
      </c>
      <c r="M94" s="6">
        <v>0.04</v>
      </c>
      <c r="N94" s="6">
        <v>0.08</v>
      </c>
      <c r="O94" s="6">
        <v>0.1</v>
      </c>
      <c r="P94" s="7"/>
      <c r="Q94" s="7">
        <v>16</v>
      </c>
    </row>
    <row r="95" spans="2:19" s="1" customFormat="1" ht="24.95" customHeight="1" x14ac:dyDescent="0.25">
      <c r="B95" s="27" t="s">
        <v>0</v>
      </c>
      <c r="C95" s="27" t="s">
        <v>4</v>
      </c>
      <c r="D95" s="27" t="s">
        <v>5</v>
      </c>
      <c r="E95" s="27" t="s">
        <v>2</v>
      </c>
      <c r="F95" s="27" t="s">
        <v>19</v>
      </c>
      <c r="G95" s="27" t="s">
        <v>6</v>
      </c>
      <c r="H95" s="27" t="s">
        <v>7</v>
      </c>
      <c r="I95" s="27" t="s">
        <v>8</v>
      </c>
      <c r="J95" s="27" t="s">
        <v>9</v>
      </c>
      <c r="K95" s="27" t="s">
        <v>10</v>
      </c>
      <c r="L95" s="27" t="s">
        <v>11</v>
      </c>
      <c r="M95" s="27" t="s">
        <v>16</v>
      </c>
      <c r="N95" s="27" t="s">
        <v>17</v>
      </c>
      <c r="O95" s="27" t="s">
        <v>18</v>
      </c>
      <c r="P95" s="27" t="s">
        <v>1</v>
      </c>
      <c r="Q95" s="27" t="s">
        <v>12</v>
      </c>
      <c r="R95" s="1" t="s">
        <v>21</v>
      </c>
    </row>
    <row r="96" spans="2:19" s="1" customFormat="1" ht="24.95" customHeight="1" x14ac:dyDescent="0.25">
      <c r="B96" s="1">
        <v>1</v>
      </c>
      <c r="C96" s="1" t="s">
        <v>15</v>
      </c>
      <c r="D96" s="2">
        <v>48.24</v>
      </c>
      <c r="E96" s="2">
        <v>16.88</v>
      </c>
      <c r="F96" s="2"/>
      <c r="G96" s="2">
        <f t="shared" ref="G96:G101" si="35">D96+E96+F96</f>
        <v>65.12</v>
      </c>
      <c r="H96" s="2">
        <v>13400</v>
      </c>
      <c r="I96" s="2">
        <f>H96*$I$5+H96</f>
        <v>14070</v>
      </c>
      <c r="J96" s="2">
        <f>I96*$J$5+I96</f>
        <v>16884</v>
      </c>
      <c r="K96" s="2">
        <f>G96*J96</f>
        <v>1099486.08</v>
      </c>
      <c r="L96" s="2">
        <f>K96*$L$5</f>
        <v>219897.21600000001</v>
      </c>
      <c r="M96" s="2">
        <f>K96*$M$5</f>
        <v>43979.443200000002</v>
      </c>
      <c r="N96" s="2">
        <f>K96*$N$5</f>
        <v>87958.886400000003</v>
      </c>
      <c r="O96" s="2">
        <f>K96*$O$5</f>
        <v>109948.60800000001</v>
      </c>
      <c r="P96" s="2">
        <f>K96-L96-M96-N96-O96</f>
        <v>637701.92640000011</v>
      </c>
      <c r="Q96" s="2">
        <f>P96/$Q$5</f>
        <v>39856.370400000007</v>
      </c>
      <c r="R96" s="28">
        <f>P96/48</f>
        <v>13285.456800000002</v>
      </c>
    </row>
    <row r="97" spans="2:19" s="1" customFormat="1" ht="24.95" customHeight="1" x14ac:dyDescent="0.25">
      <c r="B97" s="1">
        <v>2</v>
      </c>
      <c r="C97" s="1" t="s">
        <v>15</v>
      </c>
      <c r="D97" s="2">
        <v>19.5</v>
      </c>
      <c r="E97" s="2">
        <v>6.83</v>
      </c>
      <c r="F97" s="2"/>
      <c r="G97" s="2">
        <f t="shared" si="35"/>
        <v>26.33</v>
      </c>
      <c r="H97" s="2">
        <v>13400</v>
      </c>
      <c r="I97" s="2">
        <f t="shared" ref="I97:I132" si="36">H97*$I$5+H97</f>
        <v>14070</v>
      </c>
      <c r="J97" s="2">
        <f t="shared" ref="J97:J132" si="37">I97*$J$5+I97</f>
        <v>16884</v>
      </c>
      <c r="K97" s="2">
        <f t="shared" ref="K97:K125" si="38">G97*J97</f>
        <v>444555.72</v>
      </c>
      <c r="L97" s="2">
        <f t="shared" ref="L97:L132" si="39">K97*$L$5</f>
        <v>88911.144</v>
      </c>
      <c r="M97" s="2">
        <f t="shared" ref="M97:M103" si="40">K97*$M$5</f>
        <v>17782.228800000001</v>
      </c>
      <c r="N97" s="2">
        <f t="shared" ref="N97:N104" si="41">K97*$N$5</f>
        <v>35564.457600000002</v>
      </c>
      <c r="O97" s="2">
        <f t="shared" ref="O97:O111" si="42">K97*$O$5</f>
        <v>44455.572</v>
      </c>
      <c r="P97" s="2">
        <f t="shared" ref="P97:P106" si="43">K97-L97-M97-N97-O97</f>
        <v>257842.31760000001</v>
      </c>
      <c r="Q97" s="2">
        <f t="shared" ref="Q97:Q130" si="44">P97/$Q$5</f>
        <v>16115.144850000001</v>
      </c>
      <c r="R97" s="28">
        <f t="shared" ref="R97:R125" si="45">P97/48</f>
        <v>5371.7149500000005</v>
      </c>
    </row>
    <row r="98" spans="2:19" s="1" customFormat="1" ht="24.95" customHeight="1" x14ac:dyDescent="0.25">
      <c r="B98" s="1">
        <v>3</v>
      </c>
      <c r="C98" s="1" t="s">
        <v>15</v>
      </c>
      <c r="D98" s="2">
        <v>19.5</v>
      </c>
      <c r="E98" s="2">
        <v>6.83</v>
      </c>
      <c r="F98" s="2">
        <v>1.95</v>
      </c>
      <c r="G98" s="2">
        <f t="shared" si="35"/>
        <v>28.279999999999998</v>
      </c>
      <c r="H98" s="2">
        <v>13400</v>
      </c>
      <c r="I98" s="2">
        <f t="shared" si="36"/>
        <v>14070</v>
      </c>
      <c r="J98" s="2">
        <f t="shared" si="37"/>
        <v>16884</v>
      </c>
      <c r="K98" s="2">
        <f t="shared" si="38"/>
        <v>477479.51999999996</v>
      </c>
      <c r="L98" s="2">
        <f t="shared" si="39"/>
        <v>95495.903999999995</v>
      </c>
      <c r="M98" s="2">
        <f t="shared" si="40"/>
        <v>19099.180799999998</v>
      </c>
      <c r="N98" s="2">
        <f t="shared" si="41"/>
        <v>38198.361599999997</v>
      </c>
      <c r="O98" s="2">
        <f t="shared" si="42"/>
        <v>47747.951999999997</v>
      </c>
      <c r="P98" s="2">
        <f t="shared" si="43"/>
        <v>276938.12160000001</v>
      </c>
      <c r="Q98" s="2">
        <f t="shared" si="44"/>
        <v>17308.632600000001</v>
      </c>
      <c r="R98" s="28">
        <f t="shared" si="45"/>
        <v>5769.5442000000003</v>
      </c>
    </row>
    <row r="99" spans="2:19" s="1" customFormat="1" ht="24.95" customHeight="1" x14ac:dyDescent="0.25">
      <c r="B99" s="1">
        <v>4</v>
      </c>
      <c r="C99" s="1" t="s">
        <v>13</v>
      </c>
      <c r="D99" s="2"/>
      <c r="E99" s="2"/>
      <c r="F99" s="2"/>
      <c r="G99" s="2">
        <v>28.28</v>
      </c>
      <c r="H99" s="31">
        <f>Table5[[#This Row],[الاجمالي ]]/Table5[[#This Row],[ج المساحة ]]</f>
        <v>14067.503536067892</v>
      </c>
      <c r="I99" s="2"/>
      <c r="J99" s="2"/>
      <c r="K99" s="2">
        <v>397829</v>
      </c>
      <c r="L99" s="2">
        <f t="shared" si="39"/>
        <v>79565.8</v>
      </c>
      <c r="M99" s="2">
        <f t="shared" si="40"/>
        <v>15913.16</v>
      </c>
      <c r="N99" s="2">
        <f t="shared" si="41"/>
        <v>31826.32</v>
      </c>
      <c r="O99" s="2">
        <f t="shared" si="42"/>
        <v>39782.9</v>
      </c>
      <c r="P99" s="2">
        <f t="shared" si="43"/>
        <v>230740.82000000004</v>
      </c>
      <c r="Q99" s="2"/>
      <c r="R99" s="28">
        <f>P99/42</f>
        <v>5493.8290476190487</v>
      </c>
      <c r="S99" s="29">
        <v>44696</v>
      </c>
    </row>
    <row r="100" spans="2:19" s="1" customFormat="1" ht="24.95" customHeight="1" x14ac:dyDescent="0.25">
      <c r="B100" s="1">
        <v>5</v>
      </c>
      <c r="C100" s="1" t="s">
        <v>13</v>
      </c>
      <c r="D100" s="2"/>
      <c r="E100" s="2"/>
      <c r="F100" s="2"/>
      <c r="G100" s="2">
        <v>28.28</v>
      </c>
      <c r="H100" s="31">
        <f>Table5[[#This Row],[الاجمالي ]]/Table5[[#This Row],[ج المساحة ]]</f>
        <v>14067.503536067892</v>
      </c>
      <c r="I100" s="2"/>
      <c r="J100" s="2"/>
      <c r="K100" s="2">
        <v>397829</v>
      </c>
      <c r="L100" s="2">
        <f t="shared" si="39"/>
        <v>79565.8</v>
      </c>
      <c r="M100" s="2">
        <f t="shared" si="40"/>
        <v>15913.16</v>
      </c>
      <c r="N100" s="2">
        <f t="shared" si="41"/>
        <v>31826.32</v>
      </c>
      <c r="O100" s="2">
        <f t="shared" si="42"/>
        <v>39782.9</v>
      </c>
      <c r="P100" s="2">
        <f t="shared" si="43"/>
        <v>230740.82000000004</v>
      </c>
      <c r="Q100" s="2"/>
      <c r="R100" s="28">
        <f>P100/42</f>
        <v>5493.8290476190487</v>
      </c>
      <c r="S100" s="29">
        <v>44696</v>
      </c>
    </row>
    <row r="101" spans="2:19" s="1" customFormat="1" ht="24.95" customHeight="1" x14ac:dyDescent="0.25">
      <c r="B101" s="1">
        <v>6</v>
      </c>
      <c r="C101" s="1" t="s">
        <v>13</v>
      </c>
      <c r="D101" s="2">
        <v>19.5</v>
      </c>
      <c r="E101" s="2">
        <v>6.83</v>
      </c>
      <c r="F101" s="2">
        <v>1.95</v>
      </c>
      <c r="G101" s="2">
        <f t="shared" si="35"/>
        <v>28.279999999999998</v>
      </c>
      <c r="H101" s="2">
        <v>13400</v>
      </c>
      <c r="I101" s="2">
        <f t="shared" si="36"/>
        <v>14070</v>
      </c>
      <c r="J101" s="2">
        <f t="shared" si="37"/>
        <v>16884</v>
      </c>
      <c r="K101" s="2">
        <f t="shared" si="38"/>
        <v>477479.51999999996</v>
      </c>
      <c r="L101" s="2">
        <f t="shared" si="39"/>
        <v>95495.903999999995</v>
      </c>
      <c r="M101" s="2">
        <f t="shared" si="40"/>
        <v>19099.180799999998</v>
      </c>
      <c r="N101" s="2">
        <f t="shared" si="41"/>
        <v>38198.361599999997</v>
      </c>
      <c r="O101" s="2">
        <f t="shared" si="42"/>
        <v>47747.951999999997</v>
      </c>
      <c r="P101" s="2">
        <f t="shared" si="43"/>
        <v>276938.12160000001</v>
      </c>
      <c r="Q101" s="2">
        <f t="shared" si="44"/>
        <v>17308.632600000001</v>
      </c>
      <c r="R101" s="28">
        <f t="shared" si="45"/>
        <v>5769.5442000000003</v>
      </c>
      <c r="S101" s="29">
        <v>44763</v>
      </c>
    </row>
    <row r="102" spans="2:19" s="1" customFormat="1" ht="24.95" customHeight="1" x14ac:dyDescent="0.25">
      <c r="B102" s="1">
        <v>7</v>
      </c>
      <c r="C102" s="1" t="s">
        <v>13</v>
      </c>
      <c r="D102" s="2"/>
      <c r="E102" s="2"/>
      <c r="F102" s="2"/>
      <c r="G102" s="2">
        <v>28.28</v>
      </c>
      <c r="H102" s="2">
        <f>Table5[[#This Row],[الاجمالي ]]/Table5[[#This Row],[ج المساحة ]]</f>
        <v>14067.503536067892</v>
      </c>
      <c r="I102" s="2"/>
      <c r="J102" s="2"/>
      <c r="K102" s="2">
        <v>397829</v>
      </c>
      <c r="L102" s="2">
        <f t="shared" si="39"/>
        <v>79565.8</v>
      </c>
      <c r="M102" s="2">
        <f t="shared" si="40"/>
        <v>15913.16</v>
      </c>
      <c r="N102" s="2">
        <f t="shared" si="41"/>
        <v>31826.32</v>
      </c>
      <c r="O102" s="2">
        <f t="shared" si="42"/>
        <v>39782.9</v>
      </c>
      <c r="P102" s="2">
        <f t="shared" si="43"/>
        <v>230740.82000000004</v>
      </c>
      <c r="Q102" s="2">
        <f t="shared" si="44"/>
        <v>14421.301250000002</v>
      </c>
      <c r="R102" s="28">
        <f>P102/42</f>
        <v>5493.8290476190487</v>
      </c>
      <c r="S102" s="29">
        <v>44696</v>
      </c>
    </row>
    <row r="103" spans="2:19" s="1" customFormat="1" ht="24.95" customHeight="1" x14ac:dyDescent="0.25">
      <c r="B103" s="1">
        <v>8</v>
      </c>
      <c r="C103" s="1" t="s">
        <v>13</v>
      </c>
      <c r="D103" s="2"/>
      <c r="E103" s="2"/>
      <c r="F103" s="2"/>
      <c r="G103" s="2">
        <v>14.58</v>
      </c>
      <c r="H103" s="2">
        <f>Table5[[#This Row],[الاجمالي ]]/Table5[[#This Row],[ج المساحة ]]</f>
        <v>13859.9451303155</v>
      </c>
      <c r="I103" s="2"/>
      <c r="J103" s="2"/>
      <c r="K103" s="2">
        <v>202078</v>
      </c>
      <c r="L103" s="2">
        <v>60623</v>
      </c>
      <c r="M103" s="2">
        <f t="shared" si="40"/>
        <v>8083.12</v>
      </c>
      <c r="N103" s="2">
        <f t="shared" si="41"/>
        <v>16166.24</v>
      </c>
      <c r="O103" s="2">
        <f t="shared" si="42"/>
        <v>20207.800000000003</v>
      </c>
      <c r="P103" s="2">
        <f t="shared" si="43"/>
        <v>96997.84</v>
      </c>
      <c r="Q103" s="2"/>
      <c r="R103" s="28">
        <f>P103/42</f>
        <v>2309.4723809523807</v>
      </c>
      <c r="S103" s="29">
        <v>44647</v>
      </c>
    </row>
    <row r="104" spans="2:19" s="1" customFormat="1" ht="24.95" customHeight="1" x14ac:dyDescent="0.25">
      <c r="B104" s="1">
        <v>9</v>
      </c>
      <c r="C104" s="1" t="s">
        <v>15</v>
      </c>
      <c r="D104" s="2">
        <v>24.44</v>
      </c>
      <c r="E104" s="2">
        <v>8.5500000000000007</v>
      </c>
      <c r="F104" s="2"/>
      <c r="G104" s="2">
        <f t="shared" ref="G104:G126" si="46">D104+E104+F104</f>
        <v>32.99</v>
      </c>
      <c r="H104" s="2">
        <v>13200</v>
      </c>
      <c r="I104" s="2">
        <f t="shared" si="36"/>
        <v>13860</v>
      </c>
      <c r="J104" s="2">
        <f t="shared" si="37"/>
        <v>16632</v>
      </c>
      <c r="K104" s="2">
        <f t="shared" si="38"/>
        <v>548689.68000000005</v>
      </c>
      <c r="L104" s="2">
        <f>K104*$L$5</f>
        <v>109737.93600000002</v>
      </c>
      <c r="M104" s="2">
        <f>K104*$M$5</f>
        <v>21947.587200000002</v>
      </c>
      <c r="N104" s="2">
        <f t="shared" si="41"/>
        <v>43895.174400000004</v>
      </c>
      <c r="O104" s="2">
        <f t="shared" si="42"/>
        <v>54868.968000000008</v>
      </c>
      <c r="P104" s="2">
        <f t="shared" si="43"/>
        <v>318240.01440000004</v>
      </c>
      <c r="Q104" s="2">
        <f t="shared" si="44"/>
        <v>19890.000900000003</v>
      </c>
      <c r="R104" s="28">
        <f t="shared" si="45"/>
        <v>6630.0003000000006</v>
      </c>
    </row>
    <row r="105" spans="2:19" s="1" customFormat="1" ht="24.95" customHeight="1" x14ac:dyDescent="0.25">
      <c r="B105" s="1">
        <v>10</v>
      </c>
      <c r="C105" s="1" t="s">
        <v>15</v>
      </c>
      <c r="D105" s="2">
        <v>17.88</v>
      </c>
      <c r="E105" s="2">
        <v>6.26</v>
      </c>
      <c r="F105" s="2">
        <v>1.5</v>
      </c>
      <c r="G105" s="2">
        <f t="shared" si="46"/>
        <v>25.64</v>
      </c>
      <c r="H105" s="2">
        <v>13600</v>
      </c>
      <c r="I105" s="2">
        <f t="shared" si="36"/>
        <v>14280</v>
      </c>
      <c r="J105" s="2">
        <f t="shared" si="37"/>
        <v>17136</v>
      </c>
      <c r="K105" s="2">
        <f t="shared" si="38"/>
        <v>439367.04000000004</v>
      </c>
      <c r="L105" s="2">
        <f t="shared" si="39"/>
        <v>87873.40800000001</v>
      </c>
      <c r="M105" s="2">
        <f t="shared" ref="M105:M132" si="47">K105*$M$5</f>
        <v>17574.681600000004</v>
      </c>
      <c r="N105" s="2">
        <f>K105*$N$5</f>
        <v>35149.363200000007</v>
      </c>
      <c r="O105" s="2">
        <f t="shared" si="42"/>
        <v>43936.704000000005</v>
      </c>
      <c r="P105" s="2">
        <f t="shared" si="43"/>
        <v>254832.88320000001</v>
      </c>
      <c r="Q105" s="2">
        <f t="shared" si="44"/>
        <v>15927.055200000001</v>
      </c>
      <c r="R105" s="28">
        <f t="shared" si="45"/>
        <v>5309.0183999999999</v>
      </c>
    </row>
    <row r="106" spans="2:19" s="1" customFormat="1" ht="24.95" customHeight="1" x14ac:dyDescent="0.25">
      <c r="B106" s="1">
        <v>11</v>
      </c>
      <c r="C106" s="1" t="s">
        <v>15</v>
      </c>
      <c r="D106" s="2">
        <v>29.74</v>
      </c>
      <c r="E106" s="2">
        <v>10.41</v>
      </c>
      <c r="F106" s="2">
        <v>2.4900000000000002</v>
      </c>
      <c r="G106" s="2">
        <f t="shared" si="46"/>
        <v>42.64</v>
      </c>
      <c r="H106" s="2">
        <v>13600</v>
      </c>
      <c r="I106" s="2">
        <f t="shared" si="36"/>
        <v>14280</v>
      </c>
      <c r="J106" s="2">
        <f t="shared" si="37"/>
        <v>17136</v>
      </c>
      <c r="K106" s="2">
        <f t="shared" si="38"/>
        <v>730679.04</v>
      </c>
      <c r="L106" s="2">
        <f t="shared" si="39"/>
        <v>146135.80800000002</v>
      </c>
      <c r="M106" s="2">
        <f t="shared" si="47"/>
        <v>29227.161600000003</v>
      </c>
      <c r="N106" s="2">
        <f t="shared" ref="N106:N132" si="48">K106*$N$5</f>
        <v>58454.323200000006</v>
      </c>
      <c r="O106" s="2">
        <f t="shared" si="42"/>
        <v>73067.90400000001</v>
      </c>
      <c r="P106" s="2">
        <f t="shared" si="43"/>
        <v>423793.84320000012</v>
      </c>
      <c r="Q106" s="2">
        <f t="shared" si="44"/>
        <v>26487.115200000007</v>
      </c>
      <c r="R106" s="28">
        <f t="shared" si="45"/>
        <v>8829.0384000000031</v>
      </c>
    </row>
    <row r="107" spans="2:19" s="1" customFormat="1" ht="24.95" customHeight="1" x14ac:dyDescent="0.25">
      <c r="B107" s="1">
        <v>12</v>
      </c>
      <c r="C107" s="1" t="s">
        <v>13</v>
      </c>
      <c r="D107" s="2"/>
      <c r="E107" s="2"/>
      <c r="F107" s="2"/>
      <c r="G107" s="2">
        <v>42.64</v>
      </c>
      <c r="H107" s="31">
        <f>Table5[[#This Row],[الاجمالي ]]/Table5[[#This Row],[ج المساحة ]]</f>
        <v>14279.6669793621</v>
      </c>
      <c r="I107" s="2"/>
      <c r="J107" s="2"/>
      <c r="K107" s="2">
        <v>608885</v>
      </c>
      <c r="L107" s="2">
        <f t="shared" si="39"/>
        <v>121777</v>
      </c>
      <c r="M107" s="2">
        <f t="shared" si="47"/>
        <v>24355.4</v>
      </c>
      <c r="N107" s="2">
        <f t="shared" si="48"/>
        <v>48710.8</v>
      </c>
      <c r="O107" s="2">
        <f t="shared" si="42"/>
        <v>60888.5</v>
      </c>
      <c r="P107" s="2">
        <f>K107-L107-M107-N107-O107</f>
        <v>353153.3</v>
      </c>
      <c r="Q107" s="2"/>
      <c r="R107" s="28">
        <f>P107/42</f>
        <v>8408.4119047619042</v>
      </c>
      <c r="S107" s="29">
        <v>44696</v>
      </c>
    </row>
    <row r="108" spans="2:19" s="1" customFormat="1" ht="24.95" customHeight="1" x14ac:dyDescent="0.25">
      <c r="B108" s="1">
        <v>13</v>
      </c>
      <c r="C108" s="1" t="s">
        <v>15</v>
      </c>
      <c r="D108" s="2">
        <v>29.74</v>
      </c>
      <c r="E108" s="2">
        <v>10.41</v>
      </c>
      <c r="F108" s="2">
        <v>2.4900000000000002</v>
      </c>
      <c r="G108" s="2">
        <f t="shared" si="46"/>
        <v>42.64</v>
      </c>
      <c r="H108" s="2">
        <v>13600</v>
      </c>
      <c r="I108" s="2">
        <f t="shared" si="36"/>
        <v>14280</v>
      </c>
      <c r="J108" s="2">
        <f t="shared" si="37"/>
        <v>17136</v>
      </c>
      <c r="K108" s="2">
        <f t="shared" si="38"/>
        <v>730679.04</v>
      </c>
      <c r="L108" s="2">
        <f t="shared" si="39"/>
        <v>146135.80800000002</v>
      </c>
      <c r="M108" s="2">
        <f t="shared" si="47"/>
        <v>29227.161600000003</v>
      </c>
      <c r="N108" s="2">
        <f t="shared" si="48"/>
        <v>58454.323200000006</v>
      </c>
      <c r="O108" s="2">
        <f t="shared" si="42"/>
        <v>73067.90400000001</v>
      </c>
      <c r="P108" s="2">
        <f t="shared" ref="P108:P132" si="49">K108-L108-M108-N108-O108</f>
        <v>423793.84320000012</v>
      </c>
      <c r="Q108" s="2">
        <f t="shared" si="44"/>
        <v>26487.115200000007</v>
      </c>
      <c r="R108" s="28">
        <f t="shared" si="45"/>
        <v>8829.0384000000031</v>
      </c>
    </row>
    <row r="109" spans="2:19" s="1" customFormat="1" ht="24.95" customHeight="1" x14ac:dyDescent="0.25">
      <c r="B109" s="1">
        <v>14</v>
      </c>
      <c r="C109" s="1" t="s">
        <v>13</v>
      </c>
      <c r="D109" s="2"/>
      <c r="E109" s="2"/>
      <c r="F109" s="2"/>
      <c r="G109" s="2">
        <v>25.64</v>
      </c>
      <c r="H109" s="31">
        <f>Table5[[#This Row],[الاجمالي ]]/Table5[[#This Row],[ج المساحة ]]</f>
        <v>13858.970358814353</v>
      </c>
      <c r="I109" s="2"/>
      <c r="J109" s="2"/>
      <c r="K109" s="2">
        <v>355344</v>
      </c>
      <c r="L109" s="2">
        <f t="shared" si="39"/>
        <v>71068.800000000003</v>
      </c>
      <c r="M109" s="2">
        <f t="shared" si="47"/>
        <v>14213.76</v>
      </c>
      <c r="N109" s="2">
        <f t="shared" si="48"/>
        <v>28427.52</v>
      </c>
      <c r="O109" s="2">
        <f t="shared" si="42"/>
        <v>35534.400000000001</v>
      </c>
      <c r="P109" s="2">
        <f t="shared" si="49"/>
        <v>206099.52000000002</v>
      </c>
      <c r="Q109" s="2"/>
      <c r="R109" s="28">
        <f>P109/42</f>
        <v>4907.1314285714288</v>
      </c>
      <c r="S109" s="29"/>
    </row>
    <row r="110" spans="2:19" s="1" customFormat="1" ht="24.95" customHeight="1" x14ac:dyDescent="0.25">
      <c r="B110" s="1">
        <v>15</v>
      </c>
      <c r="C110" s="1" t="s">
        <v>13</v>
      </c>
      <c r="D110" s="2"/>
      <c r="E110" s="2"/>
      <c r="F110" s="2"/>
      <c r="G110" s="2">
        <v>28.73</v>
      </c>
      <c r="H110" s="31">
        <f>Table5[[#This Row],[الاجمالي ]]/Table5[[#This Row],[ج المساحة ]]</f>
        <v>14069.996519317787</v>
      </c>
      <c r="I110" s="2"/>
      <c r="J110" s="2"/>
      <c r="K110" s="2">
        <v>404231</v>
      </c>
      <c r="L110" s="2">
        <f t="shared" si="39"/>
        <v>80846.200000000012</v>
      </c>
      <c r="M110" s="2">
        <f t="shared" si="47"/>
        <v>16169.24</v>
      </c>
      <c r="N110" s="2">
        <f t="shared" si="48"/>
        <v>32338.48</v>
      </c>
      <c r="O110" s="2">
        <f t="shared" si="42"/>
        <v>40423.100000000006</v>
      </c>
      <c r="P110" s="2">
        <f t="shared" si="49"/>
        <v>234453.98</v>
      </c>
      <c r="Q110" s="2">
        <f t="shared" si="44"/>
        <v>14653.373750000001</v>
      </c>
      <c r="R110" s="28">
        <f>P110/42</f>
        <v>5582.2376190476189</v>
      </c>
      <c r="S110" s="29">
        <v>44689</v>
      </c>
    </row>
    <row r="111" spans="2:19" s="1" customFormat="1" ht="24.95" customHeight="1" x14ac:dyDescent="0.25">
      <c r="B111" s="1">
        <v>16</v>
      </c>
      <c r="C111" s="1" t="s">
        <v>13</v>
      </c>
      <c r="D111" s="2"/>
      <c r="E111" s="2"/>
      <c r="F111" s="2"/>
      <c r="G111" s="2">
        <v>28.97</v>
      </c>
      <c r="H111" s="31">
        <f>Table5[[#This Row],[الاجمالي ]]/Table5[[#This Row],[ج المساحة ]]</f>
        <v>14069.761822575078</v>
      </c>
      <c r="I111" s="2"/>
      <c r="J111" s="2"/>
      <c r="K111" s="2">
        <v>407601</v>
      </c>
      <c r="L111" s="2">
        <f t="shared" si="39"/>
        <v>81520.200000000012</v>
      </c>
      <c r="M111" s="2">
        <f t="shared" si="47"/>
        <v>16304.04</v>
      </c>
      <c r="N111" s="2">
        <f t="shared" si="48"/>
        <v>32608.080000000002</v>
      </c>
      <c r="O111" s="2">
        <f t="shared" si="42"/>
        <v>40760.100000000006</v>
      </c>
      <c r="P111" s="2">
        <f t="shared" si="49"/>
        <v>236408.58</v>
      </c>
      <c r="Q111" s="2">
        <f t="shared" si="44"/>
        <v>14775.536249999999</v>
      </c>
      <c r="R111" s="28">
        <f>P111/42</f>
        <v>5628.7757142857135</v>
      </c>
      <c r="S111" s="29">
        <v>44689</v>
      </c>
    </row>
    <row r="112" spans="2:19" s="1" customFormat="1" ht="24.95" customHeight="1" x14ac:dyDescent="0.25">
      <c r="B112" s="1">
        <v>17</v>
      </c>
      <c r="C112" s="1" t="s">
        <v>13</v>
      </c>
      <c r="D112" s="2"/>
      <c r="E112" s="2"/>
      <c r="F112" s="2"/>
      <c r="G112" s="2">
        <v>28.97</v>
      </c>
      <c r="H112" s="31">
        <f>Table5[[#This Row],[الاجمالي ]]/Table5[[#This Row],[ج المساحة ]]</f>
        <v>14069.761822575078</v>
      </c>
      <c r="I112" s="2"/>
      <c r="J112" s="2"/>
      <c r="K112" s="2">
        <v>407601</v>
      </c>
      <c r="L112" s="2">
        <f t="shared" si="39"/>
        <v>81520.200000000012</v>
      </c>
      <c r="M112" s="2">
        <f t="shared" si="47"/>
        <v>16304.04</v>
      </c>
      <c r="N112" s="2">
        <f t="shared" si="48"/>
        <v>32608.080000000002</v>
      </c>
      <c r="O112" s="2">
        <f>K112*$O$5</f>
        <v>40760.100000000006</v>
      </c>
      <c r="P112" s="2">
        <f t="shared" si="49"/>
        <v>236408.58</v>
      </c>
      <c r="Q112" s="2">
        <f>P112/$Q$5</f>
        <v>14775.536249999999</v>
      </c>
      <c r="R112" s="28">
        <f>P112/42</f>
        <v>5628.7757142857135</v>
      </c>
      <c r="S112" s="29">
        <v>44697</v>
      </c>
    </row>
    <row r="113" spans="2:19" s="1" customFormat="1" ht="24.95" customHeight="1" x14ac:dyDescent="0.25">
      <c r="B113" s="1">
        <v>18</v>
      </c>
      <c r="C113" s="1" t="s">
        <v>15</v>
      </c>
      <c r="D113" s="2">
        <v>21.1</v>
      </c>
      <c r="E113" s="2">
        <v>7.39</v>
      </c>
      <c r="F113" s="2"/>
      <c r="G113" s="2">
        <f t="shared" si="46"/>
        <v>28.490000000000002</v>
      </c>
      <c r="H113" s="2">
        <v>13400</v>
      </c>
      <c r="I113" s="2">
        <f t="shared" si="36"/>
        <v>14070</v>
      </c>
      <c r="J113" s="2">
        <f t="shared" si="37"/>
        <v>16884</v>
      </c>
      <c r="K113" s="2">
        <f t="shared" si="38"/>
        <v>481025.16000000003</v>
      </c>
      <c r="L113" s="2">
        <f t="shared" si="39"/>
        <v>96205.032000000007</v>
      </c>
      <c r="M113" s="2">
        <f t="shared" si="47"/>
        <v>19241.006400000002</v>
      </c>
      <c r="N113" s="2">
        <f t="shared" si="48"/>
        <v>38482.012800000004</v>
      </c>
      <c r="O113" s="2">
        <f t="shared" ref="O113:O132" si="50">K113*$O$5</f>
        <v>48102.516000000003</v>
      </c>
      <c r="P113" s="2">
        <f t="shared" si="49"/>
        <v>278994.59279999998</v>
      </c>
      <c r="Q113" s="2">
        <f t="shared" si="44"/>
        <v>17437.162049999999</v>
      </c>
      <c r="R113" s="28">
        <f>P113/48</f>
        <v>5812.38735</v>
      </c>
    </row>
    <row r="114" spans="2:19" s="1" customFormat="1" ht="24.95" customHeight="1" x14ac:dyDescent="0.25">
      <c r="B114" s="1">
        <v>19</v>
      </c>
      <c r="C114" s="1" t="s">
        <v>13</v>
      </c>
      <c r="D114" s="2"/>
      <c r="E114" s="2"/>
      <c r="F114" s="2"/>
      <c r="G114" s="2">
        <v>26.37</v>
      </c>
      <c r="H114" s="31">
        <f>Table5[[#This Row],[الاجمالي ]]/Table5[[#This Row],[ج المساحة ]]</f>
        <v>13400</v>
      </c>
      <c r="I114" s="2"/>
      <c r="J114" s="2"/>
      <c r="K114" s="2">
        <v>353358</v>
      </c>
      <c r="L114" s="2">
        <f t="shared" si="39"/>
        <v>70671.600000000006</v>
      </c>
      <c r="M114" s="2">
        <f t="shared" si="47"/>
        <v>14134.32</v>
      </c>
      <c r="N114" s="2">
        <f t="shared" si="48"/>
        <v>28268.639999999999</v>
      </c>
      <c r="O114" s="2">
        <f t="shared" si="50"/>
        <v>35335.800000000003</v>
      </c>
      <c r="P114" s="2">
        <f t="shared" si="49"/>
        <v>204947.64</v>
      </c>
      <c r="Q114" s="2">
        <f t="shared" si="44"/>
        <v>12809.227500000001</v>
      </c>
      <c r="R114" s="28">
        <f>P114/42</f>
        <v>4879.7057142857147</v>
      </c>
      <c r="S114" s="29">
        <v>44636</v>
      </c>
    </row>
    <row r="115" spans="2:19" s="1" customFormat="1" ht="24.95" customHeight="1" x14ac:dyDescent="0.25">
      <c r="B115" s="1">
        <v>20</v>
      </c>
      <c r="C115" s="1" t="s">
        <v>13</v>
      </c>
      <c r="D115" s="2"/>
      <c r="E115" s="2"/>
      <c r="F115" s="2"/>
      <c r="G115" s="2">
        <v>27.2</v>
      </c>
      <c r="H115" s="31">
        <f>Table5[[#This Row],[الاجمالي ]]/Table5[[#This Row],[ج المساحة ]]</f>
        <v>13401.985294117647</v>
      </c>
      <c r="I115" s="2"/>
      <c r="J115" s="2"/>
      <c r="K115" s="2">
        <v>364534</v>
      </c>
      <c r="L115" s="2">
        <f t="shared" si="39"/>
        <v>72906.8</v>
      </c>
      <c r="M115" s="2">
        <f t="shared" si="47"/>
        <v>14581.36</v>
      </c>
      <c r="N115" s="2">
        <f t="shared" si="48"/>
        <v>29162.720000000001</v>
      </c>
      <c r="O115" s="2">
        <f t="shared" si="50"/>
        <v>36453.4</v>
      </c>
      <c r="P115" s="2">
        <f t="shared" si="49"/>
        <v>211429.72000000003</v>
      </c>
      <c r="Q115" s="2">
        <f t="shared" si="44"/>
        <v>13214.357500000002</v>
      </c>
      <c r="R115" s="28">
        <f>P115/42</f>
        <v>5034.0409523809531</v>
      </c>
      <c r="S115" s="29">
        <v>44654</v>
      </c>
    </row>
    <row r="116" spans="2:19" s="1" customFormat="1" ht="24.95" customHeight="1" x14ac:dyDescent="0.25">
      <c r="B116" s="1">
        <v>21</v>
      </c>
      <c r="C116" s="1" t="s">
        <v>13</v>
      </c>
      <c r="D116" s="2"/>
      <c r="E116" s="2"/>
      <c r="F116" s="2"/>
      <c r="G116" s="2">
        <v>26.37</v>
      </c>
      <c r="H116" s="31">
        <f>Table5[[#This Row],[الاجمالي ]]/Table5[[#This Row],[ج المساحة ]]</f>
        <v>13400</v>
      </c>
      <c r="I116" s="2"/>
      <c r="J116" s="2"/>
      <c r="K116" s="2">
        <v>353358</v>
      </c>
      <c r="L116" s="2">
        <f t="shared" si="39"/>
        <v>70671.600000000006</v>
      </c>
      <c r="M116" s="2">
        <f t="shared" si="47"/>
        <v>14134.32</v>
      </c>
      <c r="N116" s="2">
        <f t="shared" si="48"/>
        <v>28268.639999999999</v>
      </c>
      <c r="O116" s="2">
        <f t="shared" si="50"/>
        <v>35335.800000000003</v>
      </c>
      <c r="P116" s="2">
        <f t="shared" si="49"/>
        <v>204947.64</v>
      </c>
      <c r="Q116" s="2"/>
      <c r="R116" s="28">
        <f>P116/42</f>
        <v>4879.7057142857147</v>
      </c>
    </row>
    <row r="117" spans="2:19" s="1" customFormat="1" ht="24.95" customHeight="1" x14ac:dyDescent="0.25">
      <c r="B117" s="1">
        <v>22</v>
      </c>
      <c r="C117" s="1" t="s">
        <v>13</v>
      </c>
      <c r="D117" s="2">
        <v>18.91</v>
      </c>
      <c r="E117" s="2">
        <v>6.62</v>
      </c>
      <c r="F117" s="2">
        <v>2.0699999999999998</v>
      </c>
      <c r="G117" s="2">
        <f t="shared" si="46"/>
        <v>27.6</v>
      </c>
      <c r="H117" s="2">
        <v>13400</v>
      </c>
      <c r="I117" s="2">
        <f t="shared" si="36"/>
        <v>14070</v>
      </c>
      <c r="J117" s="2">
        <f t="shared" si="37"/>
        <v>16884</v>
      </c>
      <c r="K117" s="2">
        <v>396078</v>
      </c>
      <c r="L117" s="2">
        <f t="shared" si="39"/>
        <v>79215.600000000006</v>
      </c>
      <c r="M117" s="2">
        <f t="shared" si="47"/>
        <v>15843.12</v>
      </c>
      <c r="N117" s="2">
        <f t="shared" si="48"/>
        <v>31686.240000000002</v>
      </c>
      <c r="O117" s="2">
        <f t="shared" si="50"/>
        <v>39607.800000000003</v>
      </c>
      <c r="P117" s="2">
        <f t="shared" si="49"/>
        <v>229725.24000000005</v>
      </c>
      <c r="Q117" s="2"/>
      <c r="R117" s="28">
        <f>P117/42</f>
        <v>5469.6485714285727</v>
      </c>
      <c r="S117" s="29">
        <v>44755</v>
      </c>
    </row>
    <row r="118" spans="2:19" s="1" customFormat="1" ht="24.95" customHeight="1" x14ac:dyDescent="0.25">
      <c r="B118" s="1">
        <v>23</v>
      </c>
      <c r="C118" s="1" t="s">
        <v>13</v>
      </c>
      <c r="D118" s="2"/>
      <c r="E118" s="2"/>
      <c r="F118" s="2"/>
      <c r="G118" s="2">
        <v>38.950000000000003</v>
      </c>
      <c r="H118" s="31">
        <f>Table5[[#This Row],[الاجمالي ]]/Table5[[#This Row],[ج المساحة ]]</f>
        <v>14069.987163029524</v>
      </c>
      <c r="I118" s="2"/>
      <c r="J118" s="2"/>
      <c r="K118" s="2">
        <v>548026</v>
      </c>
      <c r="L118" s="2">
        <f t="shared" si="39"/>
        <v>109605.20000000001</v>
      </c>
      <c r="M118" s="2">
        <f t="shared" si="47"/>
        <v>21921.040000000001</v>
      </c>
      <c r="N118" s="2">
        <f t="shared" si="48"/>
        <v>43842.080000000002</v>
      </c>
      <c r="O118" s="2">
        <f t="shared" si="50"/>
        <v>54802.600000000006</v>
      </c>
      <c r="P118" s="2">
        <f t="shared" si="49"/>
        <v>317855.07999999996</v>
      </c>
      <c r="Q118" s="2"/>
      <c r="R118" s="28">
        <f>P118/42</f>
        <v>7567.9780952380943</v>
      </c>
      <c r="S118" s="29">
        <v>44654</v>
      </c>
    </row>
    <row r="119" spans="2:19" s="1" customFormat="1" ht="24.95" customHeight="1" x14ac:dyDescent="0.25">
      <c r="B119" s="1">
        <v>24</v>
      </c>
      <c r="C119" s="1" t="s">
        <v>15</v>
      </c>
      <c r="D119" s="2">
        <v>35.93</v>
      </c>
      <c r="E119" s="2">
        <v>12.58</v>
      </c>
      <c r="F119" s="2">
        <v>1.55</v>
      </c>
      <c r="G119" s="2">
        <f t="shared" si="46"/>
        <v>50.059999999999995</v>
      </c>
      <c r="H119" s="2">
        <v>13400</v>
      </c>
      <c r="I119" s="2">
        <f t="shared" si="36"/>
        <v>14070</v>
      </c>
      <c r="J119" s="2">
        <f t="shared" si="37"/>
        <v>16884</v>
      </c>
      <c r="K119" s="2">
        <f t="shared" si="38"/>
        <v>845213.03999999992</v>
      </c>
      <c r="L119" s="2">
        <f t="shared" si="39"/>
        <v>169042.60800000001</v>
      </c>
      <c r="M119" s="2">
        <f t="shared" si="47"/>
        <v>33808.5216</v>
      </c>
      <c r="N119" s="2">
        <f t="shared" si="48"/>
        <v>67617.0432</v>
      </c>
      <c r="O119" s="2">
        <f t="shared" si="50"/>
        <v>84521.304000000004</v>
      </c>
      <c r="P119" s="2">
        <f t="shared" si="49"/>
        <v>490223.56319999998</v>
      </c>
      <c r="Q119" s="2">
        <f t="shared" si="44"/>
        <v>30638.972699999998</v>
      </c>
      <c r="R119" s="28">
        <f t="shared" si="45"/>
        <v>10212.990899999999</v>
      </c>
    </row>
    <row r="120" spans="2:19" s="1" customFormat="1" ht="24.95" customHeight="1" x14ac:dyDescent="0.25">
      <c r="B120" s="1">
        <v>25</v>
      </c>
      <c r="C120" s="1" t="s">
        <v>15</v>
      </c>
      <c r="D120" s="2">
        <v>28.35</v>
      </c>
      <c r="E120" s="2">
        <v>9.92</v>
      </c>
      <c r="F120" s="2">
        <v>2</v>
      </c>
      <c r="G120" s="2">
        <f t="shared" si="46"/>
        <v>40.270000000000003</v>
      </c>
      <c r="H120" s="2">
        <v>13400</v>
      </c>
      <c r="I120" s="2">
        <f t="shared" si="36"/>
        <v>14070</v>
      </c>
      <c r="J120" s="2">
        <f t="shared" si="37"/>
        <v>16884</v>
      </c>
      <c r="K120" s="2">
        <f t="shared" si="38"/>
        <v>679918.68</v>
      </c>
      <c r="L120" s="2">
        <f t="shared" si="39"/>
        <v>135983.736</v>
      </c>
      <c r="M120" s="2">
        <f t="shared" si="47"/>
        <v>27196.747200000002</v>
      </c>
      <c r="N120" s="2">
        <f t="shared" si="48"/>
        <v>54393.494400000003</v>
      </c>
      <c r="O120" s="2">
        <f t="shared" si="50"/>
        <v>67991.868000000002</v>
      </c>
      <c r="P120" s="2">
        <f t="shared" si="49"/>
        <v>394352.83439999999</v>
      </c>
      <c r="Q120" s="2">
        <f t="shared" si="44"/>
        <v>24647.05215</v>
      </c>
      <c r="R120" s="28">
        <f t="shared" si="45"/>
        <v>8215.6840499999998</v>
      </c>
    </row>
    <row r="121" spans="2:19" s="1" customFormat="1" ht="24.95" customHeight="1" x14ac:dyDescent="0.25">
      <c r="B121" s="1">
        <v>26</v>
      </c>
      <c r="C121" s="1" t="s">
        <v>15</v>
      </c>
      <c r="D121" s="2">
        <v>33.299999999999997</v>
      </c>
      <c r="E121" s="2">
        <v>11.66</v>
      </c>
      <c r="F121" s="2">
        <v>2</v>
      </c>
      <c r="G121" s="2">
        <f t="shared" si="46"/>
        <v>46.959999999999994</v>
      </c>
      <c r="H121" s="2">
        <v>13400</v>
      </c>
      <c r="I121" s="2">
        <f t="shared" si="36"/>
        <v>14070</v>
      </c>
      <c r="J121" s="2">
        <f t="shared" si="37"/>
        <v>16884</v>
      </c>
      <c r="K121" s="2">
        <f t="shared" si="38"/>
        <v>792872.6399999999</v>
      </c>
      <c r="L121" s="2">
        <f t="shared" si="39"/>
        <v>158574.52799999999</v>
      </c>
      <c r="M121" s="2">
        <f t="shared" si="47"/>
        <v>31714.905599999998</v>
      </c>
      <c r="N121" s="2">
        <f t="shared" si="48"/>
        <v>63429.811199999996</v>
      </c>
      <c r="O121" s="2">
        <f t="shared" si="50"/>
        <v>79287.263999999996</v>
      </c>
      <c r="P121" s="2">
        <f t="shared" si="49"/>
        <v>459866.13120000006</v>
      </c>
      <c r="Q121" s="2">
        <f t="shared" si="44"/>
        <v>28741.633200000004</v>
      </c>
      <c r="R121" s="28">
        <f t="shared" si="45"/>
        <v>9580.5444000000007</v>
      </c>
    </row>
    <row r="122" spans="2:19" s="1" customFormat="1" ht="24.95" customHeight="1" x14ac:dyDescent="0.25">
      <c r="B122" s="1">
        <v>27</v>
      </c>
      <c r="C122" s="1" t="s">
        <v>13</v>
      </c>
      <c r="D122" s="2"/>
      <c r="E122" s="2"/>
      <c r="F122" s="2"/>
      <c r="G122" s="2">
        <v>46.82</v>
      </c>
      <c r="H122" s="31">
        <f>Table5[[#This Row],[الاجمالي ]]/Table5[[#This Row],[ج المساحة ]]</f>
        <v>14069.99145664246</v>
      </c>
      <c r="I122" s="2"/>
      <c r="J122" s="2"/>
      <c r="K122" s="2">
        <v>658757</v>
      </c>
      <c r="L122" s="2">
        <f t="shared" si="39"/>
        <v>131751.4</v>
      </c>
      <c r="M122" s="2">
        <f t="shared" si="47"/>
        <v>26350.28</v>
      </c>
      <c r="N122" s="2">
        <f t="shared" si="48"/>
        <v>52700.56</v>
      </c>
      <c r="O122" s="2">
        <f t="shared" si="50"/>
        <v>65875.7</v>
      </c>
      <c r="P122" s="2">
        <f t="shared" si="49"/>
        <v>382079.05999999994</v>
      </c>
      <c r="Q122" s="2"/>
      <c r="R122" s="28">
        <f>P122/42</f>
        <v>9097.1204761904755</v>
      </c>
      <c r="S122" s="29">
        <v>44689</v>
      </c>
    </row>
    <row r="123" spans="2:19" s="1" customFormat="1" ht="24.95" customHeight="1" x14ac:dyDescent="0.25">
      <c r="B123" s="1">
        <v>28</v>
      </c>
      <c r="C123" s="1" t="s">
        <v>15</v>
      </c>
      <c r="D123" s="2">
        <v>19.36</v>
      </c>
      <c r="E123" s="2">
        <v>6.78</v>
      </c>
      <c r="F123" s="2">
        <v>5.21</v>
      </c>
      <c r="G123" s="2">
        <f t="shared" si="46"/>
        <v>31.35</v>
      </c>
      <c r="H123" s="2">
        <v>13400</v>
      </c>
      <c r="I123" s="2">
        <f t="shared" si="36"/>
        <v>14070</v>
      </c>
      <c r="J123" s="2">
        <f t="shared" si="37"/>
        <v>16884</v>
      </c>
      <c r="K123" s="2">
        <f t="shared" si="38"/>
        <v>529313.4</v>
      </c>
      <c r="L123" s="2">
        <f t="shared" si="39"/>
        <v>105862.68000000001</v>
      </c>
      <c r="M123" s="2">
        <f t="shared" si="47"/>
        <v>21172.536</v>
      </c>
      <c r="N123" s="2">
        <f t="shared" si="48"/>
        <v>42345.072</v>
      </c>
      <c r="O123" s="2">
        <f t="shared" si="50"/>
        <v>52931.340000000004</v>
      </c>
      <c r="P123" s="2">
        <f t="shared" si="49"/>
        <v>307001.772</v>
      </c>
      <c r="Q123" s="2">
        <f t="shared" si="44"/>
        <v>19187.61075</v>
      </c>
      <c r="R123" s="28">
        <f t="shared" si="45"/>
        <v>6395.8702499999999</v>
      </c>
    </row>
    <row r="124" spans="2:19" s="1" customFormat="1" ht="24.95" customHeight="1" x14ac:dyDescent="0.25">
      <c r="B124" s="1">
        <v>29</v>
      </c>
      <c r="C124" s="1" t="s">
        <v>15</v>
      </c>
      <c r="D124" s="2">
        <v>37.53</v>
      </c>
      <c r="E124" s="2">
        <v>13.14</v>
      </c>
      <c r="F124" s="2">
        <v>5.21</v>
      </c>
      <c r="G124" s="2">
        <f t="shared" si="46"/>
        <v>55.88</v>
      </c>
      <c r="H124" s="2">
        <v>13800</v>
      </c>
      <c r="I124" s="2">
        <f t="shared" si="36"/>
        <v>14490</v>
      </c>
      <c r="J124" s="2">
        <f t="shared" si="37"/>
        <v>17388</v>
      </c>
      <c r="K124" s="2">
        <f t="shared" si="38"/>
        <v>971641.44000000006</v>
      </c>
      <c r="L124" s="2">
        <f t="shared" si="39"/>
        <v>194328.28800000003</v>
      </c>
      <c r="M124" s="2">
        <f t="shared" si="47"/>
        <v>38865.657600000006</v>
      </c>
      <c r="N124" s="2">
        <f t="shared" si="48"/>
        <v>77731.315200000012</v>
      </c>
      <c r="O124" s="2">
        <f t="shared" si="50"/>
        <v>97164.144000000015</v>
      </c>
      <c r="P124" s="2">
        <f t="shared" si="49"/>
        <v>563552.03519999993</v>
      </c>
      <c r="Q124" s="2">
        <f t="shared" si="44"/>
        <v>35222.002199999995</v>
      </c>
      <c r="R124" s="28">
        <f t="shared" si="45"/>
        <v>11740.667399999998</v>
      </c>
    </row>
    <row r="125" spans="2:19" s="1" customFormat="1" ht="24.95" customHeight="1" x14ac:dyDescent="0.25">
      <c r="B125" s="1">
        <v>30</v>
      </c>
      <c r="D125" s="2"/>
      <c r="E125" s="2"/>
      <c r="F125" s="2"/>
      <c r="G125" s="2">
        <f t="shared" si="46"/>
        <v>0</v>
      </c>
      <c r="H125" s="2"/>
      <c r="I125" s="2">
        <f t="shared" si="36"/>
        <v>0</v>
      </c>
      <c r="J125" s="2">
        <f t="shared" si="37"/>
        <v>0</v>
      </c>
      <c r="K125" s="2">
        <f t="shared" si="38"/>
        <v>0</v>
      </c>
      <c r="L125" s="2">
        <f t="shared" si="39"/>
        <v>0</v>
      </c>
      <c r="M125" s="2">
        <f t="shared" si="47"/>
        <v>0</v>
      </c>
      <c r="N125" s="2">
        <f t="shared" si="48"/>
        <v>0</v>
      </c>
      <c r="O125" s="2">
        <f t="shared" si="50"/>
        <v>0</v>
      </c>
      <c r="P125" s="2">
        <f t="shared" si="49"/>
        <v>0</v>
      </c>
      <c r="Q125" s="2">
        <f t="shared" si="44"/>
        <v>0</v>
      </c>
      <c r="R125" s="28">
        <f t="shared" si="45"/>
        <v>0</v>
      </c>
    </row>
    <row r="126" spans="2:19" s="1" customFormat="1" ht="24.95" customHeight="1" x14ac:dyDescent="0.25">
      <c r="B126" s="1">
        <v>31</v>
      </c>
      <c r="C126" s="1" t="s">
        <v>13</v>
      </c>
      <c r="D126" s="2">
        <v>13.4</v>
      </c>
      <c r="E126" s="2">
        <v>4.6900000000000004</v>
      </c>
      <c r="F126" s="2">
        <v>3.67</v>
      </c>
      <c r="G126" s="2">
        <f t="shared" si="46"/>
        <v>21.759999999999998</v>
      </c>
      <c r="H126" s="2">
        <v>13800</v>
      </c>
      <c r="I126" s="2">
        <f t="shared" si="36"/>
        <v>14490</v>
      </c>
      <c r="J126" s="2">
        <f t="shared" si="37"/>
        <v>17388</v>
      </c>
      <c r="K126" s="2">
        <v>340526</v>
      </c>
      <c r="L126" s="2">
        <f t="shared" si="39"/>
        <v>68105.2</v>
      </c>
      <c r="M126" s="2">
        <f t="shared" si="47"/>
        <v>13621.04</v>
      </c>
      <c r="N126" s="2">
        <f t="shared" si="48"/>
        <v>27242.080000000002</v>
      </c>
      <c r="O126" s="2">
        <f t="shared" si="50"/>
        <v>34052.6</v>
      </c>
      <c r="P126" s="2">
        <f t="shared" si="49"/>
        <v>197505.08</v>
      </c>
      <c r="Q126" s="2"/>
      <c r="R126" s="28">
        <f>P126/42</f>
        <v>4702.5019047619044</v>
      </c>
      <c r="S126" s="29">
        <v>44746</v>
      </c>
    </row>
    <row r="127" spans="2:19" s="1" customFormat="1" ht="24.95" customHeight="1" x14ac:dyDescent="0.25">
      <c r="B127" s="1">
        <v>32</v>
      </c>
      <c r="C127" s="1" t="s">
        <v>13</v>
      </c>
      <c r="D127" s="2"/>
      <c r="E127" s="2"/>
      <c r="F127" s="2"/>
      <c r="G127" s="2">
        <v>21.76</v>
      </c>
      <c r="H127" s="31">
        <f>Table5[[#This Row],[الاجمالي ]]/Table5[[#This Row],[ج المساحة ]]</f>
        <v>14489.981617647058</v>
      </c>
      <c r="I127" s="2"/>
      <c r="J127" s="2"/>
      <c r="K127" s="2">
        <v>315302</v>
      </c>
      <c r="L127" s="2">
        <f t="shared" si="39"/>
        <v>63060.4</v>
      </c>
      <c r="M127" s="2">
        <f t="shared" si="47"/>
        <v>12612.08</v>
      </c>
      <c r="N127" s="2">
        <f t="shared" si="48"/>
        <v>25224.16</v>
      </c>
      <c r="O127" s="2">
        <f t="shared" si="50"/>
        <v>31530.2</v>
      </c>
      <c r="P127" s="2">
        <f t="shared" si="49"/>
        <v>182875.16</v>
      </c>
      <c r="Q127" s="2">
        <f t="shared" si="44"/>
        <v>11429.6975</v>
      </c>
      <c r="R127" s="28">
        <f>P127/42</f>
        <v>4354.1704761904766</v>
      </c>
      <c r="S127" s="29">
        <v>44697</v>
      </c>
    </row>
    <row r="128" spans="2:19" s="1" customFormat="1" ht="24.95" customHeight="1" x14ac:dyDescent="0.25">
      <c r="B128" s="1">
        <v>33</v>
      </c>
      <c r="C128" s="1" t="s">
        <v>13</v>
      </c>
      <c r="D128" s="2"/>
      <c r="E128" s="2"/>
      <c r="F128" s="2"/>
      <c r="G128" s="2">
        <v>30.9</v>
      </c>
      <c r="H128" s="31">
        <f>Table5[[#This Row],[الاجمالي ]]/Table5[[#This Row],[ج المساحة ]]</f>
        <v>13756.731391585761</v>
      </c>
      <c r="I128" s="2"/>
      <c r="J128" s="2"/>
      <c r="K128" s="2">
        <v>425083</v>
      </c>
      <c r="L128" s="2">
        <f t="shared" si="39"/>
        <v>85016.6</v>
      </c>
      <c r="M128" s="2">
        <f t="shared" si="47"/>
        <v>17003.32</v>
      </c>
      <c r="N128" s="2">
        <f t="shared" si="48"/>
        <v>34006.639999999999</v>
      </c>
      <c r="O128" s="2">
        <f t="shared" si="50"/>
        <v>42508.3</v>
      </c>
      <c r="P128" s="2">
        <f t="shared" si="49"/>
        <v>246548.14</v>
      </c>
      <c r="Q128" s="2"/>
      <c r="R128" s="28">
        <f>P128/42</f>
        <v>5870.1938095238102</v>
      </c>
      <c r="S128" s="29">
        <v>44723</v>
      </c>
    </row>
    <row r="129" spans="2:19" s="1" customFormat="1" ht="24.95" customHeight="1" x14ac:dyDescent="0.25">
      <c r="B129" s="1">
        <v>34</v>
      </c>
      <c r="C129" s="1" t="s">
        <v>13</v>
      </c>
      <c r="D129" s="2"/>
      <c r="E129" s="2"/>
      <c r="F129" s="2"/>
      <c r="G129" s="2">
        <v>27.93</v>
      </c>
      <c r="H129" s="31">
        <f>Table5[[#This Row],[الاجمالي ]]/Table5[[#This Row],[ج المساحة ]]</f>
        <v>13397.601145721446</v>
      </c>
      <c r="I129" s="2"/>
      <c r="J129" s="2"/>
      <c r="K129" s="2">
        <v>374195</v>
      </c>
      <c r="L129" s="2">
        <f t="shared" si="39"/>
        <v>74839</v>
      </c>
      <c r="M129" s="2">
        <f t="shared" si="47"/>
        <v>14967.800000000001</v>
      </c>
      <c r="N129" s="2">
        <f t="shared" si="48"/>
        <v>29935.600000000002</v>
      </c>
      <c r="O129" s="2">
        <f t="shared" si="50"/>
        <v>37419.5</v>
      </c>
      <c r="P129" s="2">
        <f t="shared" si="49"/>
        <v>217033.1</v>
      </c>
      <c r="Q129" s="2">
        <f t="shared" si="44"/>
        <v>13564.56875</v>
      </c>
      <c r="R129" s="28">
        <f>P129/42</f>
        <v>5167.4547619047617</v>
      </c>
      <c r="S129" s="29">
        <v>44632</v>
      </c>
    </row>
    <row r="130" spans="2:19" s="1" customFormat="1" ht="24.95" customHeight="1" x14ac:dyDescent="0.25">
      <c r="B130" s="1">
        <v>35</v>
      </c>
      <c r="C130" s="1" t="s">
        <v>13</v>
      </c>
      <c r="D130" s="2"/>
      <c r="E130" s="2"/>
      <c r="F130" s="2"/>
      <c r="G130" s="2">
        <v>22.15</v>
      </c>
      <c r="H130" s="31">
        <f>Table5[[#This Row],[الاجمالي ]]/Table5[[#This Row],[ج المساحة ]]</f>
        <v>14000</v>
      </c>
      <c r="I130" s="2"/>
      <c r="J130" s="2"/>
      <c r="K130" s="2">
        <v>310100</v>
      </c>
      <c r="L130" s="2">
        <f t="shared" si="39"/>
        <v>62020</v>
      </c>
      <c r="M130" s="2">
        <f t="shared" si="47"/>
        <v>12404</v>
      </c>
      <c r="N130" s="2">
        <f t="shared" si="48"/>
        <v>24808</v>
      </c>
      <c r="O130" s="2">
        <f t="shared" si="50"/>
        <v>31010</v>
      </c>
      <c r="P130" s="2">
        <f t="shared" si="49"/>
        <v>179858</v>
      </c>
      <c r="Q130" s="2">
        <f t="shared" si="44"/>
        <v>11241.125</v>
      </c>
      <c r="R130" s="28">
        <f>P130/42</f>
        <v>4282.333333333333</v>
      </c>
      <c r="S130" s="29">
        <v>44620</v>
      </c>
    </row>
    <row r="131" spans="2:19" s="1" customFormat="1" ht="24.95" customHeight="1" x14ac:dyDescent="0.25">
      <c r="B131" s="1">
        <v>36</v>
      </c>
      <c r="C131" s="1" t="s">
        <v>13</v>
      </c>
      <c r="D131" s="2"/>
      <c r="E131" s="2"/>
      <c r="F131" s="2"/>
      <c r="G131" s="2">
        <v>17.600000000000001</v>
      </c>
      <c r="H131" s="31">
        <f>Table5[[#This Row],[الاجمالي ]]/Table5[[#This Row],[ج المساحة ]]</f>
        <v>16199.999999999998</v>
      </c>
      <c r="I131" s="2"/>
      <c r="J131" s="2"/>
      <c r="K131" s="2">
        <v>285120</v>
      </c>
      <c r="L131" s="2">
        <v>60160</v>
      </c>
      <c r="M131" s="2">
        <f t="shared" si="47"/>
        <v>11404.800000000001</v>
      </c>
      <c r="N131" s="2">
        <f t="shared" si="48"/>
        <v>22809.600000000002</v>
      </c>
      <c r="O131" s="2">
        <f t="shared" si="50"/>
        <v>28512</v>
      </c>
      <c r="P131" s="2">
        <f t="shared" si="49"/>
        <v>162233.60000000001</v>
      </c>
      <c r="Q131" s="2"/>
      <c r="R131" s="28">
        <f>P131/39</f>
        <v>4159.835897435898</v>
      </c>
      <c r="S131" s="29">
        <v>44920</v>
      </c>
    </row>
    <row r="132" spans="2:19" s="1" customFormat="1" ht="24.95" customHeight="1" x14ac:dyDescent="0.25">
      <c r="B132" s="1">
        <v>37</v>
      </c>
      <c r="C132" s="1" t="s">
        <v>13</v>
      </c>
      <c r="D132" s="2"/>
      <c r="E132" s="2"/>
      <c r="F132" s="2"/>
      <c r="G132" s="2">
        <v>28.52</v>
      </c>
      <c r="H132" s="31">
        <f>Table5[[#This Row],[الاجمالي ]]/Table5[[#This Row],[ج المساحة ]]</f>
        <v>14280.014025245442</v>
      </c>
      <c r="I132" s="2"/>
      <c r="J132" s="2"/>
      <c r="K132" s="2">
        <v>407266</v>
      </c>
      <c r="L132" s="2">
        <f t="shared" si="39"/>
        <v>81453.200000000012</v>
      </c>
      <c r="M132" s="2">
        <f t="shared" si="47"/>
        <v>16290.640000000001</v>
      </c>
      <c r="N132" s="2">
        <f t="shared" si="48"/>
        <v>32581.280000000002</v>
      </c>
      <c r="O132" s="2">
        <f t="shared" si="50"/>
        <v>40726.600000000006</v>
      </c>
      <c r="P132" s="2">
        <f t="shared" si="49"/>
        <v>236214.27999999994</v>
      </c>
      <c r="Q132" s="2"/>
      <c r="R132" s="28">
        <f>P132/42</f>
        <v>5624.1495238095222</v>
      </c>
      <c r="S132" s="29">
        <v>44668</v>
      </c>
    </row>
    <row r="136" spans="2:19" x14ac:dyDescent="0.25">
      <c r="C136" s="3" t="s">
        <v>26</v>
      </c>
      <c r="D136" s="3" t="s">
        <v>27</v>
      </c>
    </row>
    <row r="137" spans="2:19" x14ac:dyDescent="0.25">
      <c r="I137" s="6">
        <v>0.05</v>
      </c>
      <c r="J137" s="6">
        <v>0.2</v>
      </c>
      <c r="K137" s="7"/>
      <c r="L137" s="6">
        <v>0.2</v>
      </c>
      <c r="M137" s="6">
        <v>0.04</v>
      </c>
      <c r="N137" s="6">
        <v>0.08</v>
      </c>
      <c r="O137" s="6">
        <v>0.1</v>
      </c>
      <c r="P137" s="7"/>
      <c r="Q137" s="7">
        <v>16</v>
      </c>
    </row>
    <row r="138" spans="2:19" x14ac:dyDescent="0.25">
      <c r="B138" s="4" t="s">
        <v>0</v>
      </c>
      <c r="C138" s="4" t="s">
        <v>4</v>
      </c>
      <c r="D138" s="4" t="s">
        <v>5</v>
      </c>
      <c r="E138" s="4" t="s">
        <v>2</v>
      </c>
      <c r="F138" s="4" t="s">
        <v>19</v>
      </c>
      <c r="G138" s="4" t="s">
        <v>6</v>
      </c>
      <c r="H138" s="4" t="s">
        <v>7</v>
      </c>
      <c r="I138" s="4" t="s">
        <v>8</v>
      </c>
      <c r="J138" s="4" t="s">
        <v>9</v>
      </c>
      <c r="K138" s="4" t="s">
        <v>10</v>
      </c>
      <c r="L138" s="4" t="s">
        <v>11</v>
      </c>
      <c r="M138" s="4" t="s">
        <v>16</v>
      </c>
      <c r="N138" s="4" t="s">
        <v>17</v>
      </c>
      <c r="O138" s="4" t="s">
        <v>18</v>
      </c>
      <c r="P138" s="4" t="s">
        <v>1</v>
      </c>
      <c r="Q138" s="4" t="s">
        <v>12</v>
      </c>
      <c r="R138" s="3" t="s">
        <v>21</v>
      </c>
      <c r="S138" s="4"/>
    </row>
    <row r="139" spans="2:19" s="11" customFormat="1" ht="24.95" customHeight="1" x14ac:dyDescent="0.25">
      <c r="B139" s="11">
        <v>1</v>
      </c>
      <c r="C139" s="11" t="s">
        <v>15</v>
      </c>
      <c r="D139" s="12">
        <v>48.24</v>
      </c>
      <c r="E139" s="12">
        <v>16.88</v>
      </c>
      <c r="F139" s="12"/>
      <c r="G139" s="12">
        <f t="shared" ref="G139:G144" si="51">D139+E139+F139</f>
        <v>65.12</v>
      </c>
      <c r="H139" s="12">
        <v>13000</v>
      </c>
      <c r="I139" s="12">
        <f>H139*$I$5+H139</f>
        <v>13650</v>
      </c>
      <c r="J139" s="12">
        <f>I139*$J$5+I139</f>
        <v>16380</v>
      </c>
      <c r="K139" s="12">
        <f>G139*J139</f>
        <v>1066665.6000000001</v>
      </c>
      <c r="L139" s="12">
        <f>K139*$L$5</f>
        <v>213333.12000000002</v>
      </c>
      <c r="M139" s="12">
        <f>K139*$M$5</f>
        <v>42666.624000000003</v>
      </c>
      <c r="N139" s="12">
        <f>K139*$N$5</f>
        <v>85333.248000000007</v>
      </c>
      <c r="O139" s="12">
        <f>K139*$O$5</f>
        <v>106666.56000000001</v>
      </c>
      <c r="P139" s="12">
        <f>K139-L139-M139-N139-O139</f>
        <v>618666.04800000007</v>
      </c>
      <c r="Q139" s="12">
        <f>P139/$Q$5</f>
        <v>38666.628000000004</v>
      </c>
      <c r="R139" s="13">
        <f>P139/48</f>
        <v>12888.876000000002</v>
      </c>
      <c r="S139" s="12"/>
    </row>
    <row r="140" spans="2:19" s="11" customFormat="1" ht="24.95" customHeight="1" x14ac:dyDescent="0.25">
      <c r="B140" s="11">
        <v>2</v>
      </c>
      <c r="C140" s="11" t="s">
        <v>15</v>
      </c>
      <c r="D140" s="12">
        <v>19.5</v>
      </c>
      <c r="E140" s="12">
        <v>6.83</v>
      </c>
      <c r="F140" s="12"/>
      <c r="G140" s="12">
        <f t="shared" si="51"/>
        <v>26.33</v>
      </c>
      <c r="H140" s="12">
        <v>13000</v>
      </c>
      <c r="I140" s="12">
        <f t="shared" ref="I140:I175" si="52">H140*$I$5+H140</f>
        <v>13650</v>
      </c>
      <c r="J140" s="12">
        <f t="shared" ref="J140:J175" si="53">I140*$J$5+I140</f>
        <v>16380</v>
      </c>
      <c r="K140" s="12">
        <f t="shared" ref="K140:K175" si="54">G140*J140</f>
        <v>431285.39999999997</v>
      </c>
      <c r="L140" s="12">
        <f t="shared" ref="L140:L175" si="55">K140*$L$5</f>
        <v>86257.08</v>
      </c>
      <c r="M140" s="12">
        <f t="shared" ref="M140:M146" si="56">K140*$M$5</f>
        <v>17251.415999999997</v>
      </c>
      <c r="N140" s="12">
        <f t="shared" ref="N140:N147" si="57">K140*$N$5</f>
        <v>34502.831999999995</v>
      </c>
      <c r="O140" s="12">
        <f t="shared" ref="O140:O154" si="58">K140*$O$5</f>
        <v>43128.54</v>
      </c>
      <c r="P140" s="12">
        <f t="shared" ref="P140:P149" si="59">K140-L140-M140-N140-O140</f>
        <v>250145.53199999998</v>
      </c>
      <c r="Q140" s="12">
        <f t="shared" ref="Q140:Q175" si="60">P140/$Q$5</f>
        <v>15634.095749999999</v>
      </c>
      <c r="R140" s="13">
        <f t="shared" ref="R140:R175" si="61">P140/48</f>
        <v>5211.3652499999998</v>
      </c>
      <c r="S140" s="12"/>
    </row>
    <row r="141" spans="2:19" s="11" customFormat="1" ht="24.95" customHeight="1" x14ac:dyDescent="0.25">
      <c r="B141" s="11">
        <v>3</v>
      </c>
      <c r="C141" s="11" t="s">
        <v>15</v>
      </c>
      <c r="D141" s="12">
        <v>19.5</v>
      </c>
      <c r="E141" s="12">
        <v>6.83</v>
      </c>
      <c r="F141" s="12">
        <v>1.95</v>
      </c>
      <c r="G141" s="12">
        <f t="shared" si="51"/>
        <v>28.279999999999998</v>
      </c>
      <c r="H141" s="12">
        <v>13000</v>
      </c>
      <c r="I141" s="12">
        <f t="shared" si="52"/>
        <v>13650</v>
      </c>
      <c r="J141" s="12">
        <f t="shared" si="53"/>
        <v>16380</v>
      </c>
      <c r="K141" s="12">
        <f t="shared" si="54"/>
        <v>463226.39999999997</v>
      </c>
      <c r="L141" s="12">
        <f t="shared" si="55"/>
        <v>92645.28</v>
      </c>
      <c r="M141" s="12">
        <f t="shared" si="56"/>
        <v>18529.056</v>
      </c>
      <c r="N141" s="12">
        <f t="shared" si="57"/>
        <v>37058.112000000001</v>
      </c>
      <c r="O141" s="12">
        <f t="shared" si="58"/>
        <v>46322.64</v>
      </c>
      <c r="P141" s="12">
        <f t="shared" si="59"/>
        <v>268671.31199999998</v>
      </c>
      <c r="Q141" s="12">
        <f t="shared" si="60"/>
        <v>16791.956999999999</v>
      </c>
      <c r="R141" s="13">
        <f t="shared" si="61"/>
        <v>5597.3189999999995</v>
      </c>
      <c r="S141" s="12"/>
    </row>
    <row r="142" spans="2:19" s="11" customFormat="1" ht="24.95" customHeight="1" x14ac:dyDescent="0.25">
      <c r="B142" s="11">
        <v>4</v>
      </c>
      <c r="C142" s="11" t="s">
        <v>15</v>
      </c>
      <c r="D142" s="12">
        <v>19.5</v>
      </c>
      <c r="E142" s="12">
        <v>6.83</v>
      </c>
      <c r="F142" s="12">
        <v>1.95</v>
      </c>
      <c r="G142" s="12">
        <f t="shared" si="51"/>
        <v>28.279999999999998</v>
      </c>
      <c r="H142" s="12">
        <v>13000</v>
      </c>
      <c r="I142" s="12">
        <f t="shared" si="52"/>
        <v>13650</v>
      </c>
      <c r="J142" s="12">
        <f t="shared" si="53"/>
        <v>16380</v>
      </c>
      <c r="K142" s="12">
        <f t="shared" si="54"/>
        <v>463226.39999999997</v>
      </c>
      <c r="L142" s="12">
        <f t="shared" si="55"/>
        <v>92645.28</v>
      </c>
      <c r="M142" s="12">
        <f t="shared" si="56"/>
        <v>18529.056</v>
      </c>
      <c r="N142" s="12">
        <f t="shared" si="57"/>
        <v>37058.112000000001</v>
      </c>
      <c r="O142" s="12">
        <f t="shared" si="58"/>
        <v>46322.64</v>
      </c>
      <c r="P142" s="12">
        <f t="shared" si="59"/>
        <v>268671.31199999998</v>
      </c>
      <c r="Q142" s="12">
        <f t="shared" si="60"/>
        <v>16791.956999999999</v>
      </c>
      <c r="R142" s="13">
        <f t="shared" si="61"/>
        <v>5597.3189999999995</v>
      </c>
      <c r="S142" s="12"/>
    </row>
    <row r="143" spans="2:19" s="11" customFormat="1" ht="24.95" customHeight="1" x14ac:dyDescent="0.25">
      <c r="B143" s="11">
        <v>5</v>
      </c>
      <c r="C143" s="11" t="s">
        <v>15</v>
      </c>
      <c r="D143" s="12">
        <v>19.5</v>
      </c>
      <c r="E143" s="12">
        <v>6.83</v>
      </c>
      <c r="F143" s="12">
        <v>1.95</v>
      </c>
      <c r="G143" s="12">
        <f t="shared" si="51"/>
        <v>28.279999999999998</v>
      </c>
      <c r="H143" s="12">
        <v>13000</v>
      </c>
      <c r="I143" s="12">
        <f t="shared" si="52"/>
        <v>13650</v>
      </c>
      <c r="J143" s="12">
        <f t="shared" si="53"/>
        <v>16380</v>
      </c>
      <c r="K143" s="12">
        <f t="shared" si="54"/>
        <v>463226.39999999997</v>
      </c>
      <c r="L143" s="12">
        <f t="shared" si="55"/>
        <v>92645.28</v>
      </c>
      <c r="M143" s="12">
        <f t="shared" si="56"/>
        <v>18529.056</v>
      </c>
      <c r="N143" s="12">
        <f t="shared" si="57"/>
        <v>37058.112000000001</v>
      </c>
      <c r="O143" s="12">
        <f t="shared" si="58"/>
        <v>46322.64</v>
      </c>
      <c r="P143" s="12">
        <f t="shared" si="59"/>
        <v>268671.31199999998</v>
      </c>
      <c r="Q143" s="12">
        <f t="shared" si="60"/>
        <v>16791.956999999999</v>
      </c>
      <c r="R143" s="13">
        <f t="shared" si="61"/>
        <v>5597.3189999999995</v>
      </c>
      <c r="S143" s="12"/>
    </row>
    <row r="144" spans="2:19" s="11" customFormat="1" ht="24.95" customHeight="1" x14ac:dyDescent="0.25">
      <c r="B144" s="11">
        <v>6</v>
      </c>
      <c r="C144" s="11" t="s">
        <v>15</v>
      </c>
      <c r="D144" s="12">
        <v>19.5</v>
      </c>
      <c r="E144" s="12">
        <v>6.83</v>
      </c>
      <c r="F144" s="12">
        <v>1.95</v>
      </c>
      <c r="G144" s="12">
        <f t="shared" si="51"/>
        <v>28.279999999999998</v>
      </c>
      <c r="H144" s="12">
        <v>13000</v>
      </c>
      <c r="I144" s="12">
        <f t="shared" si="52"/>
        <v>13650</v>
      </c>
      <c r="J144" s="12">
        <f t="shared" si="53"/>
        <v>16380</v>
      </c>
      <c r="K144" s="12">
        <f t="shared" si="54"/>
        <v>463226.39999999997</v>
      </c>
      <c r="L144" s="12">
        <f t="shared" si="55"/>
        <v>92645.28</v>
      </c>
      <c r="M144" s="12">
        <f t="shared" si="56"/>
        <v>18529.056</v>
      </c>
      <c r="N144" s="12">
        <f t="shared" si="57"/>
        <v>37058.112000000001</v>
      </c>
      <c r="O144" s="12">
        <f t="shared" si="58"/>
        <v>46322.64</v>
      </c>
      <c r="P144" s="12">
        <f t="shared" si="59"/>
        <v>268671.31199999998</v>
      </c>
      <c r="Q144" s="12">
        <f t="shared" si="60"/>
        <v>16791.956999999999</v>
      </c>
      <c r="R144" s="13">
        <f t="shared" si="61"/>
        <v>5597.3189999999995</v>
      </c>
      <c r="S144" s="12"/>
    </row>
    <row r="145" spans="2:19" s="11" customFormat="1" ht="24.95" customHeight="1" x14ac:dyDescent="0.25">
      <c r="B145" s="11">
        <v>7</v>
      </c>
      <c r="C145" s="11" t="s">
        <v>15</v>
      </c>
      <c r="D145" s="12">
        <v>19.5</v>
      </c>
      <c r="E145" s="12">
        <v>6.83</v>
      </c>
      <c r="F145" s="12">
        <v>1.95</v>
      </c>
      <c r="G145" s="12">
        <f>D145+E145+F145</f>
        <v>28.279999999999998</v>
      </c>
      <c r="H145" s="12">
        <v>13000</v>
      </c>
      <c r="I145" s="12">
        <f t="shared" si="52"/>
        <v>13650</v>
      </c>
      <c r="J145" s="12">
        <f t="shared" si="53"/>
        <v>16380</v>
      </c>
      <c r="K145" s="12">
        <f t="shared" si="54"/>
        <v>463226.39999999997</v>
      </c>
      <c r="L145" s="12">
        <f t="shared" si="55"/>
        <v>92645.28</v>
      </c>
      <c r="M145" s="12">
        <f t="shared" si="56"/>
        <v>18529.056</v>
      </c>
      <c r="N145" s="12">
        <f t="shared" si="57"/>
        <v>37058.112000000001</v>
      </c>
      <c r="O145" s="12">
        <f t="shared" si="58"/>
        <v>46322.64</v>
      </c>
      <c r="P145" s="12">
        <f t="shared" si="59"/>
        <v>268671.31199999998</v>
      </c>
      <c r="Q145" s="12">
        <f t="shared" si="60"/>
        <v>16791.956999999999</v>
      </c>
      <c r="R145" s="13">
        <f t="shared" si="61"/>
        <v>5597.3189999999995</v>
      </c>
      <c r="S145" s="12"/>
    </row>
    <row r="146" spans="2:19" s="11" customFormat="1" ht="24.95" customHeight="1" x14ac:dyDescent="0.25">
      <c r="B146" s="11">
        <v>8</v>
      </c>
      <c r="C146" s="11" t="s">
        <v>15</v>
      </c>
      <c r="D146" s="12">
        <v>10.85</v>
      </c>
      <c r="E146" s="12">
        <v>3.8</v>
      </c>
      <c r="F146" s="12">
        <v>1.08</v>
      </c>
      <c r="G146" s="12">
        <f t="shared" ref="G146:G175" si="62">D146+E146+F146</f>
        <v>15.729999999999999</v>
      </c>
      <c r="H146" s="12">
        <v>12800</v>
      </c>
      <c r="I146" s="12">
        <f t="shared" si="52"/>
        <v>13440</v>
      </c>
      <c r="J146" s="12">
        <f t="shared" si="53"/>
        <v>16128</v>
      </c>
      <c r="K146" s="12">
        <f t="shared" si="54"/>
        <v>253693.43999999997</v>
      </c>
      <c r="L146" s="12">
        <f t="shared" si="55"/>
        <v>50738.687999999995</v>
      </c>
      <c r="M146" s="12">
        <f t="shared" si="56"/>
        <v>10147.737599999999</v>
      </c>
      <c r="N146" s="12">
        <f t="shared" si="57"/>
        <v>20295.475199999997</v>
      </c>
      <c r="O146" s="12">
        <f t="shared" si="58"/>
        <v>25369.343999999997</v>
      </c>
      <c r="P146" s="12">
        <f t="shared" si="59"/>
        <v>147142.19520000002</v>
      </c>
      <c r="Q146" s="12">
        <f t="shared" si="60"/>
        <v>9196.387200000001</v>
      </c>
      <c r="R146" s="13">
        <f t="shared" si="61"/>
        <v>3065.4624000000003</v>
      </c>
      <c r="S146" s="12"/>
    </row>
    <row r="147" spans="2:19" s="11" customFormat="1" ht="24.95" customHeight="1" x14ac:dyDescent="0.25">
      <c r="B147" s="11">
        <v>9</v>
      </c>
      <c r="C147" s="11" t="s">
        <v>15</v>
      </c>
      <c r="D147" s="12">
        <v>24.44</v>
      </c>
      <c r="E147" s="12">
        <v>8.5500000000000007</v>
      </c>
      <c r="F147" s="12"/>
      <c r="G147" s="12">
        <f t="shared" si="62"/>
        <v>32.99</v>
      </c>
      <c r="H147" s="12">
        <v>12800</v>
      </c>
      <c r="I147" s="12">
        <f t="shared" si="52"/>
        <v>13440</v>
      </c>
      <c r="J147" s="12">
        <f t="shared" si="53"/>
        <v>16128</v>
      </c>
      <c r="K147" s="12">
        <f t="shared" si="54"/>
        <v>532062.72000000009</v>
      </c>
      <c r="L147" s="12">
        <f>K147*$L$5</f>
        <v>106412.54400000002</v>
      </c>
      <c r="M147" s="12">
        <f>K147*$M$5</f>
        <v>21282.508800000003</v>
      </c>
      <c r="N147" s="12">
        <f t="shared" si="57"/>
        <v>42565.017600000006</v>
      </c>
      <c r="O147" s="12">
        <f t="shared" si="58"/>
        <v>53206.272000000012</v>
      </c>
      <c r="P147" s="12">
        <f t="shared" si="59"/>
        <v>308596.37760000007</v>
      </c>
      <c r="Q147" s="12">
        <f t="shared" si="60"/>
        <v>19287.273600000004</v>
      </c>
      <c r="R147" s="13">
        <f t="shared" si="61"/>
        <v>6429.0912000000017</v>
      </c>
      <c r="S147" s="12"/>
    </row>
    <row r="148" spans="2:19" s="11" customFormat="1" ht="24.95" customHeight="1" x14ac:dyDescent="0.25">
      <c r="B148" s="11">
        <v>10</v>
      </c>
      <c r="C148" s="11" t="s">
        <v>15</v>
      </c>
      <c r="D148" s="12">
        <v>17.88</v>
      </c>
      <c r="E148" s="12">
        <v>6.26</v>
      </c>
      <c r="F148" s="12">
        <v>1.5</v>
      </c>
      <c r="G148" s="12">
        <f t="shared" si="62"/>
        <v>25.64</v>
      </c>
      <c r="H148" s="12">
        <v>13200</v>
      </c>
      <c r="I148" s="12">
        <f t="shared" si="52"/>
        <v>13860</v>
      </c>
      <c r="J148" s="12">
        <f t="shared" si="53"/>
        <v>16632</v>
      </c>
      <c r="K148" s="12">
        <f t="shared" si="54"/>
        <v>426444.48</v>
      </c>
      <c r="L148" s="12">
        <f t="shared" si="55"/>
        <v>85288.896000000008</v>
      </c>
      <c r="M148" s="12">
        <f t="shared" ref="M148:M175" si="63">K148*$M$5</f>
        <v>17057.779200000001</v>
      </c>
      <c r="N148" s="12">
        <f>K148*$N$5</f>
        <v>34115.558400000002</v>
      </c>
      <c r="O148" s="12">
        <f t="shared" si="58"/>
        <v>42644.448000000004</v>
      </c>
      <c r="P148" s="12">
        <f t="shared" si="59"/>
        <v>247337.7984</v>
      </c>
      <c r="Q148" s="12">
        <f t="shared" si="60"/>
        <v>15458.6124</v>
      </c>
      <c r="R148" s="13">
        <f t="shared" si="61"/>
        <v>5152.8707999999997</v>
      </c>
      <c r="S148" s="12"/>
    </row>
    <row r="149" spans="2:19" s="11" customFormat="1" ht="24.95" customHeight="1" x14ac:dyDescent="0.25">
      <c r="B149" s="11">
        <v>11</v>
      </c>
      <c r="C149" s="11" t="s">
        <v>15</v>
      </c>
      <c r="D149" s="12">
        <v>29.74</v>
      </c>
      <c r="E149" s="12">
        <v>10.41</v>
      </c>
      <c r="F149" s="12">
        <v>2.4900000000000002</v>
      </c>
      <c r="G149" s="12">
        <f t="shared" si="62"/>
        <v>42.64</v>
      </c>
      <c r="H149" s="12">
        <v>13200</v>
      </c>
      <c r="I149" s="12">
        <f t="shared" si="52"/>
        <v>13860</v>
      </c>
      <c r="J149" s="12">
        <f t="shared" si="53"/>
        <v>16632</v>
      </c>
      <c r="K149" s="12">
        <f t="shared" si="54"/>
        <v>709188.48</v>
      </c>
      <c r="L149" s="12">
        <f t="shared" si="55"/>
        <v>141837.696</v>
      </c>
      <c r="M149" s="12">
        <f t="shared" si="63"/>
        <v>28367.539199999999</v>
      </c>
      <c r="N149" s="12">
        <f t="shared" ref="N149:N175" si="64">K149*$N$5</f>
        <v>56735.078399999999</v>
      </c>
      <c r="O149" s="12">
        <f t="shared" si="58"/>
        <v>70918.847999999998</v>
      </c>
      <c r="P149" s="12">
        <f t="shared" si="59"/>
        <v>411329.31839999999</v>
      </c>
      <c r="Q149" s="12">
        <f t="shared" si="60"/>
        <v>25708.082399999999</v>
      </c>
      <c r="R149" s="13">
        <f t="shared" si="61"/>
        <v>8569.3608000000004</v>
      </c>
      <c r="S149" s="12"/>
    </row>
    <row r="150" spans="2:19" s="11" customFormat="1" ht="24.95" customHeight="1" x14ac:dyDescent="0.25">
      <c r="B150" s="11">
        <v>12</v>
      </c>
      <c r="C150" s="11" t="s">
        <v>15</v>
      </c>
      <c r="D150" s="12">
        <v>29.74</v>
      </c>
      <c r="E150" s="12">
        <v>10.41</v>
      </c>
      <c r="F150" s="12">
        <v>2.4900000000000002</v>
      </c>
      <c r="G150" s="12">
        <f t="shared" si="62"/>
        <v>42.64</v>
      </c>
      <c r="H150" s="12">
        <v>13200</v>
      </c>
      <c r="I150" s="12">
        <f t="shared" si="52"/>
        <v>13860</v>
      </c>
      <c r="J150" s="12">
        <f t="shared" si="53"/>
        <v>16632</v>
      </c>
      <c r="K150" s="12">
        <f t="shared" si="54"/>
        <v>709188.48</v>
      </c>
      <c r="L150" s="12">
        <f t="shared" si="55"/>
        <v>141837.696</v>
      </c>
      <c r="M150" s="12">
        <f t="shared" si="63"/>
        <v>28367.539199999999</v>
      </c>
      <c r="N150" s="12">
        <f t="shared" si="64"/>
        <v>56735.078399999999</v>
      </c>
      <c r="O150" s="12">
        <f t="shared" si="58"/>
        <v>70918.847999999998</v>
      </c>
      <c r="P150" s="12">
        <f>K150-L150-M150-N150-O150</f>
        <v>411329.31839999999</v>
      </c>
      <c r="Q150" s="12">
        <f t="shared" si="60"/>
        <v>25708.082399999999</v>
      </c>
      <c r="R150" s="13">
        <f t="shared" si="61"/>
        <v>8569.3608000000004</v>
      </c>
      <c r="S150" s="12"/>
    </row>
    <row r="151" spans="2:19" s="11" customFormat="1" ht="24.95" customHeight="1" x14ac:dyDescent="0.25">
      <c r="B151" s="11">
        <v>13</v>
      </c>
      <c r="C151" s="11" t="s">
        <v>15</v>
      </c>
      <c r="D151" s="12">
        <v>29.74</v>
      </c>
      <c r="E151" s="12">
        <v>10.41</v>
      </c>
      <c r="F151" s="12">
        <v>2.4900000000000002</v>
      </c>
      <c r="G151" s="12">
        <f t="shared" si="62"/>
        <v>42.64</v>
      </c>
      <c r="H151" s="12">
        <v>13200</v>
      </c>
      <c r="I151" s="12">
        <f t="shared" si="52"/>
        <v>13860</v>
      </c>
      <c r="J151" s="12">
        <f t="shared" si="53"/>
        <v>16632</v>
      </c>
      <c r="K151" s="12">
        <f t="shared" si="54"/>
        <v>709188.48</v>
      </c>
      <c r="L151" s="12">
        <f t="shared" si="55"/>
        <v>141837.696</v>
      </c>
      <c r="M151" s="12">
        <f t="shared" si="63"/>
        <v>28367.539199999999</v>
      </c>
      <c r="N151" s="12">
        <f t="shared" si="64"/>
        <v>56735.078399999999</v>
      </c>
      <c r="O151" s="12">
        <f t="shared" si="58"/>
        <v>70918.847999999998</v>
      </c>
      <c r="P151" s="12">
        <f t="shared" ref="P151:P175" si="65">K151-L151-M151-N151-O151</f>
        <v>411329.31839999999</v>
      </c>
      <c r="Q151" s="12">
        <f t="shared" si="60"/>
        <v>25708.082399999999</v>
      </c>
      <c r="R151" s="13">
        <f t="shared" si="61"/>
        <v>8569.3608000000004</v>
      </c>
      <c r="S151" s="12"/>
    </row>
    <row r="152" spans="2:19" s="11" customFormat="1" ht="24.95" customHeight="1" x14ac:dyDescent="0.25">
      <c r="B152" s="11">
        <v>14</v>
      </c>
      <c r="C152" s="11" t="s">
        <v>15</v>
      </c>
      <c r="D152" s="12">
        <v>17.88</v>
      </c>
      <c r="E152" s="12">
        <v>6.26</v>
      </c>
      <c r="F152" s="12">
        <v>1.5</v>
      </c>
      <c r="G152" s="12">
        <f t="shared" si="62"/>
        <v>25.64</v>
      </c>
      <c r="H152" s="12">
        <v>12800</v>
      </c>
      <c r="I152" s="12">
        <f t="shared" si="52"/>
        <v>13440</v>
      </c>
      <c r="J152" s="12">
        <f t="shared" si="53"/>
        <v>16128</v>
      </c>
      <c r="K152" s="12">
        <f t="shared" si="54"/>
        <v>413521.91999999998</v>
      </c>
      <c r="L152" s="12">
        <f t="shared" si="55"/>
        <v>82704.384000000005</v>
      </c>
      <c r="M152" s="12">
        <f t="shared" si="63"/>
        <v>16540.876799999998</v>
      </c>
      <c r="N152" s="12">
        <f t="shared" si="64"/>
        <v>33081.753599999996</v>
      </c>
      <c r="O152" s="12">
        <f t="shared" si="58"/>
        <v>41352.192000000003</v>
      </c>
      <c r="P152" s="12">
        <f t="shared" si="65"/>
        <v>239842.71359999999</v>
      </c>
      <c r="Q152" s="12">
        <f t="shared" si="60"/>
        <v>14990.169599999999</v>
      </c>
      <c r="R152" s="13">
        <f t="shared" si="61"/>
        <v>4996.7231999999995</v>
      </c>
      <c r="S152" s="12"/>
    </row>
    <row r="153" spans="2:19" s="11" customFormat="1" ht="24.95" customHeight="1" x14ac:dyDescent="0.25">
      <c r="B153" s="11">
        <v>15</v>
      </c>
      <c r="C153" s="11" t="s">
        <v>15</v>
      </c>
      <c r="D153" s="12">
        <v>20</v>
      </c>
      <c r="E153" s="12">
        <v>7</v>
      </c>
      <c r="F153" s="12">
        <v>1.73</v>
      </c>
      <c r="G153" s="12">
        <f t="shared" si="62"/>
        <v>28.73</v>
      </c>
      <c r="H153" s="12">
        <v>13000</v>
      </c>
      <c r="I153" s="12">
        <f t="shared" si="52"/>
        <v>13650</v>
      </c>
      <c r="J153" s="12">
        <f t="shared" si="53"/>
        <v>16380</v>
      </c>
      <c r="K153" s="12">
        <f t="shared" si="54"/>
        <v>470597.4</v>
      </c>
      <c r="L153" s="12">
        <f t="shared" si="55"/>
        <v>94119.48000000001</v>
      </c>
      <c r="M153" s="12">
        <f t="shared" si="63"/>
        <v>18823.896000000001</v>
      </c>
      <c r="N153" s="12">
        <f t="shared" si="64"/>
        <v>37647.792000000001</v>
      </c>
      <c r="O153" s="12">
        <f t="shared" si="58"/>
        <v>47059.740000000005</v>
      </c>
      <c r="P153" s="12">
        <f t="shared" si="65"/>
        <v>272946.49200000003</v>
      </c>
      <c r="Q153" s="12">
        <f t="shared" si="60"/>
        <v>17059.155750000002</v>
      </c>
      <c r="R153" s="13">
        <f t="shared" si="61"/>
        <v>5686.3852500000003</v>
      </c>
      <c r="S153" s="12"/>
    </row>
    <row r="154" spans="2:19" s="11" customFormat="1" ht="24.95" customHeight="1" x14ac:dyDescent="0.25">
      <c r="B154" s="11">
        <v>16</v>
      </c>
      <c r="C154" s="11" t="s">
        <v>15</v>
      </c>
      <c r="D154" s="12">
        <v>20.170000000000002</v>
      </c>
      <c r="E154" s="12">
        <v>7.06</v>
      </c>
      <c r="F154" s="12">
        <v>1.74</v>
      </c>
      <c r="G154" s="12">
        <f t="shared" si="62"/>
        <v>28.97</v>
      </c>
      <c r="H154" s="12">
        <v>13000</v>
      </c>
      <c r="I154" s="12">
        <f t="shared" si="52"/>
        <v>13650</v>
      </c>
      <c r="J154" s="12">
        <f t="shared" si="53"/>
        <v>16380</v>
      </c>
      <c r="K154" s="12">
        <f t="shared" si="54"/>
        <v>474528.6</v>
      </c>
      <c r="L154" s="12">
        <f t="shared" si="55"/>
        <v>94905.72</v>
      </c>
      <c r="M154" s="12">
        <f t="shared" si="63"/>
        <v>18981.144</v>
      </c>
      <c r="N154" s="12">
        <f t="shared" si="64"/>
        <v>37962.288</v>
      </c>
      <c r="O154" s="12">
        <f t="shared" si="58"/>
        <v>47452.86</v>
      </c>
      <c r="P154" s="12">
        <f t="shared" si="65"/>
        <v>275226.58800000005</v>
      </c>
      <c r="Q154" s="12">
        <f t="shared" si="60"/>
        <v>17201.661750000003</v>
      </c>
      <c r="R154" s="13">
        <f t="shared" si="61"/>
        <v>5733.8872500000007</v>
      </c>
      <c r="S154" s="12"/>
    </row>
    <row r="155" spans="2:19" s="11" customFormat="1" ht="24.95" customHeight="1" x14ac:dyDescent="0.25">
      <c r="B155" s="11">
        <v>17</v>
      </c>
      <c r="C155" s="11" t="s">
        <v>15</v>
      </c>
      <c r="D155" s="12">
        <v>20.170000000000002</v>
      </c>
      <c r="E155" s="12">
        <v>7.06</v>
      </c>
      <c r="F155" s="12">
        <v>1.74</v>
      </c>
      <c r="G155" s="12">
        <f t="shared" si="62"/>
        <v>28.97</v>
      </c>
      <c r="H155" s="12">
        <v>13000</v>
      </c>
      <c r="I155" s="12">
        <f t="shared" si="52"/>
        <v>13650</v>
      </c>
      <c r="J155" s="12">
        <f t="shared" si="53"/>
        <v>16380</v>
      </c>
      <c r="K155" s="12">
        <f t="shared" si="54"/>
        <v>474528.6</v>
      </c>
      <c r="L155" s="12">
        <f t="shared" si="55"/>
        <v>94905.72</v>
      </c>
      <c r="M155" s="12">
        <f t="shared" si="63"/>
        <v>18981.144</v>
      </c>
      <c r="N155" s="12">
        <f t="shared" si="64"/>
        <v>37962.288</v>
      </c>
      <c r="O155" s="12">
        <f>K155*$O$5</f>
        <v>47452.86</v>
      </c>
      <c r="P155" s="12">
        <f t="shared" si="65"/>
        <v>275226.58800000005</v>
      </c>
      <c r="Q155" s="12">
        <f>P155/$Q$5</f>
        <v>17201.661750000003</v>
      </c>
      <c r="R155" s="13">
        <f t="shared" si="61"/>
        <v>5733.8872500000007</v>
      </c>
      <c r="S155" s="12"/>
    </row>
    <row r="156" spans="2:19" s="11" customFormat="1" ht="24.95" customHeight="1" x14ac:dyDescent="0.25">
      <c r="B156" s="11">
        <v>18</v>
      </c>
      <c r="C156" s="11" t="s">
        <v>15</v>
      </c>
      <c r="D156" s="12">
        <v>21.1</v>
      </c>
      <c r="E156" s="12">
        <v>7.39</v>
      </c>
      <c r="F156" s="12"/>
      <c r="G156" s="12">
        <f t="shared" si="62"/>
        <v>28.490000000000002</v>
      </c>
      <c r="H156" s="12">
        <v>13000</v>
      </c>
      <c r="I156" s="12">
        <f t="shared" si="52"/>
        <v>13650</v>
      </c>
      <c r="J156" s="12">
        <f t="shared" si="53"/>
        <v>16380</v>
      </c>
      <c r="K156" s="12">
        <f t="shared" si="54"/>
        <v>466666.2</v>
      </c>
      <c r="L156" s="12">
        <f t="shared" si="55"/>
        <v>93333.24</v>
      </c>
      <c r="M156" s="12">
        <f t="shared" si="63"/>
        <v>18666.648000000001</v>
      </c>
      <c r="N156" s="12">
        <f t="shared" si="64"/>
        <v>37333.296000000002</v>
      </c>
      <c r="O156" s="12">
        <f t="shared" ref="O156:O175" si="66">K156*$O$5</f>
        <v>46666.62</v>
      </c>
      <c r="P156" s="12">
        <f t="shared" si="65"/>
        <v>270666.39600000007</v>
      </c>
      <c r="Q156" s="12">
        <f t="shared" si="60"/>
        <v>16916.649750000004</v>
      </c>
      <c r="R156" s="13">
        <f t="shared" si="61"/>
        <v>5638.8832500000017</v>
      </c>
      <c r="S156" s="12"/>
    </row>
    <row r="157" spans="2:19" s="11" customFormat="1" ht="24.95" customHeight="1" x14ac:dyDescent="0.25">
      <c r="B157" s="11">
        <v>19</v>
      </c>
      <c r="C157" s="11" t="s">
        <v>15</v>
      </c>
      <c r="D157" s="12">
        <v>19</v>
      </c>
      <c r="E157" s="12">
        <v>6.65</v>
      </c>
      <c r="F157" s="12">
        <v>2.08</v>
      </c>
      <c r="G157" s="12">
        <f t="shared" si="62"/>
        <v>27.729999999999997</v>
      </c>
      <c r="H157" s="12">
        <v>13000</v>
      </c>
      <c r="I157" s="12">
        <f t="shared" si="52"/>
        <v>13650</v>
      </c>
      <c r="J157" s="12">
        <f t="shared" si="53"/>
        <v>16380</v>
      </c>
      <c r="K157" s="12">
        <f t="shared" si="54"/>
        <v>454217.39999999997</v>
      </c>
      <c r="L157" s="12">
        <f t="shared" si="55"/>
        <v>90843.48</v>
      </c>
      <c r="M157" s="12">
        <f t="shared" si="63"/>
        <v>18168.696</v>
      </c>
      <c r="N157" s="12">
        <f t="shared" si="64"/>
        <v>36337.392</v>
      </c>
      <c r="O157" s="12">
        <f t="shared" si="66"/>
        <v>45421.74</v>
      </c>
      <c r="P157" s="12">
        <f t="shared" si="65"/>
        <v>263446.092</v>
      </c>
      <c r="Q157" s="12">
        <f t="shared" si="60"/>
        <v>16465.38075</v>
      </c>
      <c r="R157" s="13">
        <f t="shared" si="61"/>
        <v>5488.4602500000001</v>
      </c>
      <c r="S157" s="12"/>
    </row>
    <row r="158" spans="2:19" s="11" customFormat="1" ht="24.95" customHeight="1" x14ac:dyDescent="0.25">
      <c r="B158" s="11">
        <v>20</v>
      </c>
      <c r="C158" s="11" t="s">
        <v>15</v>
      </c>
      <c r="D158" s="12">
        <v>18.64</v>
      </c>
      <c r="E158" s="12">
        <v>6.52</v>
      </c>
      <c r="F158" s="12">
        <v>2.04</v>
      </c>
      <c r="G158" s="12">
        <f t="shared" si="62"/>
        <v>27.2</v>
      </c>
      <c r="H158" s="12">
        <v>13000</v>
      </c>
      <c r="I158" s="12">
        <f t="shared" si="52"/>
        <v>13650</v>
      </c>
      <c r="J158" s="12">
        <f t="shared" si="53"/>
        <v>16380</v>
      </c>
      <c r="K158" s="12">
        <f t="shared" si="54"/>
        <v>445536</v>
      </c>
      <c r="L158" s="12">
        <f t="shared" si="55"/>
        <v>89107.200000000012</v>
      </c>
      <c r="M158" s="12">
        <f t="shared" si="63"/>
        <v>17821.439999999999</v>
      </c>
      <c r="N158" s="12">
        <f t="shared" si="64"/>
        <v>35642.879999999997</v>
      </c>
      <c r="O158" s="12">
        <f t="shared" si="66"/>
        <v>44553.600000000006</v>
      </c>
      <c r="P158" s="12">
        <f t="shared" si="65"/>
        <v>258410.87999999998</v>
      </c>
      <c r="Q158" s="12">
        <f t="shared" si="60"/>
        <v>16150.679999999998</v>
      </c>
      <c r="R158" s="13">
        <f t="shared" si="61"/>
        <v>5383.5599999999995</v>
      </c>
      <c r="S158" s="12"/>
    </row>
    <row r="159" spans="2:19" s="11" customFormat="1" ht="24.95" customHeight="1" x14ac:dyDescent="0.25">
      <c r="B159" s="11">
        <v>21</v>
      </c>
      <c r="C159" s="11" t="s">
        <v>13</v>
      </c>
      <c r="D159" s="12"/>
      <c r="E159" s="12"/>
      <c r="F159" s="12"/>
      <c r="G159" s="12">
        <v>26.37</v>
      </c>
      <c r="H159" s="12"/>
      <c r="I159" s="12">
        <f t="shared" si="52"/>
        <v>0</v>
      </c>
      <c r="J159" s="12">
        <f t="shared" si="53"/>
        <v>0</v>
      </c>
      <c r="K159" s="12">
        <v>342810</v>
      </c>
      <c r="L159" s="12">
        <f t="shared" si="55"/>
        <v>68562</v>
      </c>
      <c r="M159" s="12">
        <f t="shared" si="63"/>
        <v>13712.4</v>
      </c>
      <c r="N159" s="12">
        <f t="shared" si="64"/>
        <v>27424.799999999999</v>
      </c>
      <c r="O159" s="12">
        <f t="shared" si="66"/>
        <v>34281</v>
      </c>
      <c r="P159" s="12">
        <f t="shared" si="65"/>
        <v>198829.80000000002</v>
      </c>
      <c r="Q159" s="12"/>
      <c r="R159" s="13">
        <v>4734</v>
      </c>
      <c r="S159" s="23">
        <v>44636</v>
      </c>
    </row>
    <row r="160" spans="2:19" s="11" customFormat="1" ht="24.95" customHeight="1" x14ac:dyDescent="0.25">
      <c r="B160" s="11">
        <v>22</v>
      </c>
      <c r="C160" s="11" t="s">
        <v>15</v>
      </c>
      <c r="D160" s="12">
        <v>18.91</v>
      </c>
      <c r="E160" s="12">
        <v>6.62</v>
      </c>
      <c r="F160" s="12">
        <v>2.0699999999999998</v>
      </c>
      <c r="G160" s="12">
        <f t="shared" si="62"/>
        <v>27.6</v>
      </c>
      <c r="H160" s="12">
        <v>13000</v>
      </c>
      <c r="I160" s="12">
        <f t="shared" si="52"/>
        <v>13650</v>
      </c>
      <c r="J160" s="12">
        <f t="shared" si="53"/>
        <v>16380</v>
      </c>
      <c r="K160" s="12">
        <f t="shared" si="54"/>
        <v>452088</v>
      </c>
      <c r="L160" s="12">
        <f t="shared" si="55"/>
        <v>90417.600000000006</v>
      </c>
      <c r="M160" s="12">
        <f t="shared" si="63"/>
        <v>18083.52</v>
      </c>
      <c r="N160" s="12">
        <f t="shared" si="64"/>
        <v>36167.040000000001</v>
      </c>
      <c r="O160" s="12">
        <f t="shared" si="66"/>
        <v>45208.800000000003</v>
      </c>
      <c r="P160" s="12">
        <f t="shared" si="65"/>
        <v>262211.04000000004</v>
      </c>
      <c r="Q160" s="12">
        <f t="shared" si="60"/>
        <v>16388.190000000002</v>
      </c>
      <c r="R160" s="13">
        <f t="shared" si="61"/>
        <v>5462.7300000000005</v>
      </c>
      <c r="S160" s="12"/>
    </row>
    <row r="161" spans="2:19" s="11" customFormat="1" ht="24.95" customHeight="1" x14ac:dyDescent="0.25">
      <c r="B161" s="11">
        <v>23</v>
      </c>
      <c r="C161" s="11" t="s">
        <v>15</v>
      </c>
      <c r="D161" s="12">
        <v>28.86</v>
      </c>
      <c r="E161" s="12">
        <v>10.1</v>
      </c>
      <c r="F161" s="12">
        <v>1.1499999999999999</v>
      </c>
      <c r="G161" s="12">
        <f t="shared" si="62"/>
        <v>40.11</v>
      </c>
      <c r="H161" s="12">
        <v>13000</v>
      </c>
      <c r="I161" s="12">
        <f t="shared" si="52"/>
        <v>13650</v>
      </c>
      <c r="J161" s="12">
        <f t="shared" si="53"/>
        <v>16380</v>
      </c>
      <c r="K161" s="12">
        <f t="shared" si="54"/>
        <v>657001.80000000005</v>
      </c>
      <c r="L161" s="12">
        <f t="shared" si="55"/>
        <v>131400.36000000002</v>
      </c>
      <c r="M161" s="12">
        <f t="shared" si="63"/>
        <v>26280.072000000004</v>
      </c>
      <c r="N161" s="12">
        <f t="shared" si="64"/>
        <v>52560.144000000008</v>
      </c>
      <c r="O161" s="12">
        <f t="shared" si="66"/>
        <v>65700.180000000008</v>
      </c>
      <c r="P161" s="12">
        <f t="shared" si="65"/>
        <v>381061.04400000005</v>
      </c>
      <c r="Q161" s="12">
        <f t="shared" si="60"/>
        <v>23816.315250000003</v>
      </c>
      <c r="R161" s="13">
        <f t="shared" si="61"/>
        <v>7938.7717500000008</v>
      </c>
      <c r="S161" s="12"/>
    </row>
    <row r="162" spans="2:19" s="11" customFormat="1" ht="24.95" customHeight="1" x14ac:dyDescent="0.25">
      <c r="B162" s="11">
        <v>24</v>
      </c>
      <c r="C162" s="11" t="s">
        <v>15</v>
      </c>
      <c r="D162" s="12">
        <v>35.93</v>
      </c>
      <c r="E162" s="12">
        <v>12.58</v>
      </c>
      <c r="F162" s="12">
        <v>1.55</v>
      </c>
      <c r="G162" s="12">
        <f t="shared" si="62"/>
        <v>50.059999999999995</v>
      </c>
      <c r="H162" s="12">
        <v>13000</v>
      </c>
      <c r="I162" s="12">
        <f t="shared" si="52"/>
        <v>13650</v>
      </c>
      <c r="J162" s="12">
        <f t="shared" si="53"/>
        <v>16380</v>
      </c>
      <c r="K162" s="12">
        <f t="shared" si="54"/>
        <v>819982.79999999993</v>
      </c>
      <c r="L162" s="12">
        <f t="shared" si="55"/>
        <v>163996.56</v>
      </c>
      <c r="M162" s="12">
        <f t="shared" si="63"/>
        <v>32799.311999999998</v>
      </c>
      <c r="N162" s="12">
        <f t="shared" si="64"/>
        <v>65598.623999999996</v>
      </c>
      <c r="O162" s="12">
        <f t="shared" si="66"/>
        <v>81998.28</v>
      </c>
      <c r="P162" s="12">
        <f t="shared" si="65"/>
        <v>475590.02399999998</v>
      </c>
      <c r="Q162" s="12">
        <f t="shared" si="60"/>
        <v>29724.376499999998</v>
      </c>
      <c r="R162" s="13">
        <f t="shared" si="61"/>
        <v>9908.1255000000001</v>
      </c>
      <c r="S162" s="12"/>
    </row>
    <row r="163" spans="2:19" s="11" customFormat="1" ht="24.95" customHeight="1" x14ac:dyDescent="0.25">
      <c r="B163" s="11">
        <v>25</v>
      </c>
      <c r="C163" s="11" t="s">
        <v>15</v>
      </c>
      <c r="D163" s="12">
        <v>28.35</v>
      </c>
      <c r="E163" s="12">
        <v>9.92</v>
      </c>
      <c r="F163" s="12">
        <v>2</v>
      </c>
      <c r="G163" s="12">
        <f t="shared" si="62"/>
        <v>40.270000000000003</v>
      </c>
      <c r="H163" s="12">
        <v>13000</v>
      </c>
      <c r="I163" s="12">
        <f t="shared" si="52"/>
        <v>13650</v>
      </c>
      <c r="J163" s="12">
        <f t="shared" si="53"/>
        <v>16380</v>
      </c>
      <c r="K163" s="12">
        <f t="shared" si="54"/>
        <v>659622.60000000009</v>
      </c>
      <c r="L163" s="12">
        <f t="shared" si="55"/>
        <v>131924.52000000002</v>
      </c>
      <c r="M163" s="12">
        <f t="shared" si="63"/>
        <v>26384.904000000006</v>
      </c>
      <c r="N163" s="12">
        <f t="shared" si="64"/>
        <v>52769.808000000012</v>
      </c>
      <c r="O163" s="12">
        <f t="shared" si="66"/>
        <v>65962.260000000009</v>
      </c>
      <c r="P163" s="12">
        <f t="shared" si="65"/>
        <v>382581.10800000007</v>
      </c>
      <c r="Q163" s="12">
        <f t="shared" si="60"/>
        <v>23911.319250000004</v>
      </c>
      <c r="R163" s="13">
        <f t="shared" si="61"/>
        <v>7970.4397500000014</v>
      </c>
      <c r="S163" s="12"/>
    </row>
    <row r="164" spans="2:19" s="11" customFormat="1" ht="24.95" customHeight="1" x14ac:dyDescent="0.25">
      <c r="B164" s="11">
        <v>26</v>
      </c>
      <c r="C164" s="11" t="s">
        <v>15</v>
      </c>
      <c r="D164" s="12">
        <v>33.299999999999997</v>
      </c>
      <c r="E164" s="12">
        <v>11.66</v>
      </c>
      <c r="F164" s="12">
        <v>2</v>
      </c>
      <c r="G164" s="12">
        <f t="shared" si="62"/>
        <v>46.959999999999994</v>
      </c>
      <c r="H164" s="12">
        <v>13000</v>
      </c>
      <c r="I164" s="12">
        <f t="shared" si="52"/>
        <v>13650</v>
      </c>
      <c r="J164" s="12">
        <f t="shared" si="53"/>
        <v>16380</v>
      </c>
      <c r="K164" s="12">
        <f t="shared" si="54"/>
        <v>769204.79999999993</v>
      </c>
      <c r="L164" s="12">
        <f t="shared" si="55"/>
        <v>153840.95999999999</v>
      </c>
      <c r="M164" s="12">
        <f t="shared" si="63"/>
        <v>30768.191999999999</v>
      </c>
      <c r="N164" s="12">
        <f t="shared" si="64"/>
        <v>61536.383999999998</v>
      </c>
      <c r="O164" s="12">
        <f t="shared" si="66"/>
        <v>76920.479999999996</v>
      </c>
      <c r="P164" s="12">
        <f t="shared" si="65"/>
        <v>446138.78399999993</v>
      </c>
      <c r="Q164" s="12">
        <f t="shared" si="60"/>
        <v>27883.673999999995</v>
      </c>
      <c r="R164" s="13">
        <f t="shared" si="61"/>
        <v>9294.5579999999991</v>
      </c>
      <c r="S164" s="12"/>
    </row>
    <row r="165" spans="2:19" s="11" customFormat="1" ht="24.95" customHeight="1" x14ac:dyDescent="0.25">
      <c r="B165" s="11">
        <v>27</v>
      </c>
      <c r="C165" s="11" t="s">
        <v>15</v>
      </c>
      <c r="D165" s="12">
        <v>31</v>
      </c>
      <c r="E165" s="12">
        <v>10.85</v>
      </c>
      <c r="F165" s="12">
        <v>4.97</v>
      </c>
      <c r="G165" s="12">
        <f t="shared" si="62"/>
        <v>46.82</v>
      </c>
      <c r="H165" s="12">
        <v>13000</v>
      </c>
      <c r="I165" s="12">
        <f t="shared" si="52"/>
        <v>13650</v>
      </c>
      <c r="J165" s="12">
        <f t="shared" si="53"/>
        <v>16380</v>
      </c>
      <c r="K165" s="12">
        <f t="shared" si="54"/>
        <v>766911.6</v>
      </c>
      <c r="L165" s="12">
        <f t="shared" si="55"/>
        <v>153382.32</v>
      </c>
      <c r="M165" s="12">
        <f t="shared" si="63"/>
        <v>30676.464</v>
      </c>
      <c r="N165" s="12">
        <f t="shared" si="64"/>
        <v>61352.928</v>
      </c>
      <c r="O165" s="12">
        <f t="shared" si="66"/>
        <v>76691.16</v>
      </c>
      <c r="P165" s="12">
        <f t="shared" si="65"/>
        <v>444808.728</v>
      </c>
      <c r="Q165" s="12">
        <f t="shared" si="60"/>
        <v>27800.5455</v>
      </c>
      <c r="R165" s="13">
        <f t="shared" si="61"/>
        <v>9266.8485000000001</v>
      </c>
      <c r="S165" s="12"/>
    </row>
    <row r="166" spans="2:19" s="11" customFormat="1" ht="24.95" customHeight="1" x14ac:dyDescent="0.25">
      <c r="B166" s="11">
        <v>28</v>
      </c>
      <c r="C166" s="11" t="s">
        <v>15</v>
      </c>
      <c r="D166" s="12">
        <v>19.36</v>
      </c>
      <c r="E166" s="12">
        <v>6.78</v>
      </c>
      <c r="F166" s="12">
        <v>5.21</v>
      </c>
      <c r="G166" s="12">
        <f t="shared" si="62"/>
        <v>31.35</v>
      </c>
      <c r="H166" s="12">
        <v>13000</v>
      </c>
      <c r="I166" s="12">
        <f t="shared" si="52"/>
        <v>13650</v>
      </c>
      <c r="J166" s="12">
        <f t="shared" si="53"/>
        <v>16380</v>
      </c>
      <c r="K166" s="12">
        <f t="shared" si="54"/>
        <v>513513</v>
      </c>
      <c r="L166" s="12">
        <f t="shared" si="55"/>
        <v>102702.6</v>
      </c>
      <c r="M166" s="12">
        <f t="shared" si="63"/>
        <v>20540.52</v>
      </c>
      <c r="N166" s="12">
        <f t="shared" si="64"/>
        <v>41081.040000000001</v>
      </c>
      <c r="O166" s="12">
        <f t="shared" si="66"/>
        <v>51351.3</v>
      </c>
      <c r="P166" s="12">
        <f t="shared" si="65"/>
        <v>297837.54000000004</v>
      </c>
      <c r="Q166" s="12">
        <f t="shared" si="60"/>
        <v>18614.846250000002</v>
      </c>
      <c r="R166" s="13">
        <f t="shared" si="61"/>
        <v>6204.9487500000005</v>
      </c>
      <c r="S166" s="12"/>
    </row>
    <row r="167" spans="2:19" s="11" customFormat="1" ht="24.95" customHeight="1" x14ac:dyDescent="0.25">
      <c r="B167" s="11">
        <v>29</v>
      </c>
      <c r="C167" s="11" t="s">
        <v>15</v>
      </c>
      <c r="D167" s="12">
        <v>37.53</v>
      </c>
      <c r="E167" s="12">
        <v>13.14</v>
      </c>
      <c r="F167" s="12">
        <v>5.21</v>
      </c>
      <c r="G167" s="12">
        <f t="shared" si="62"/>
        <v>55.88</v>
      </c>
      <c r="H167" s="12">
        <v>13400</v>
      </c>
      <c r="I167" s="12">
        <f t="shared" si="52"/>
        <v>14070</v>
      </c>
      <c r="J167" s="12">
        <f t="shared" si="53"/>
        <v>16884</v>
      </c>
      <c r="K167" s="12">
        <f t="shared" si="54"/>
        <v>943477.92</v>
      </c>
      <c r="L167" s="12">
        <f t="shared" si="55"/>
        <v>188695.58400000003</v>
      </c>
      <c r="M167" s="12">
        <f t="shared" si="63"/>
        <v>37739.116800000003</v>
      </c>
      <c r="N167" s="12">
        <f t="shared" si="64"/>
        <v>75478.233600000007</v>
      </c>
      <c r="O167" s="12">
        <f t="shared" si="66"/>
        <v>94347.792000000016</v>
      </c>
      <c r="P167" s="12">
        <f t="shared" si="65"/>
        <v>547217.1936</v>
      </c>
      <c r="Q167" s="12">
        <f t="shared" si="60"/>
        <v>34201.0746</v>
      </c>
      <c r="R167" s="13">
        <f t="shared" si="61"/>
        <v>11400.358200000001</v>
      </c>
      <c r="S167" s="12"/>
    </row>
    <row r="168" spans="2:19" s="11" customFormat="1" ht="24.95" customHeight="1" x14ac:dyDescent="0.25">
      <c r="B168" s="11">
        <v>30</v>
      </c>
      <c r="D168" s="12"/>
      <c r="E168" s="12"/>
      <c r="F168" s="12"/>
      <c r="G168" s="12">
        <f t="shared" si="62"/>
        <v>0</v>
      </c>
      <c r="H168" s="12"/>
      <c r="I168" s="12">
        <f t="shared" si="52"/>
        <v>0</v>
      </c>
      <c r="J168" s="12">
        <f t="shared" si="53"/>
        <v>0</v>
      </c>
      <c r="K168" s="12">
        <f t="shared" si="54"/>
        <v>0</v>
      </c>
      <c r="L168" s="12">
        <f t="shared" si="55"/>
        <v>0</v>
      </c>
      <c r="M168" s="12">
        <f t="shared" si="63"/>
        <v>0</v>
      </c>
      <c r="N168" s="12">
        <f t="shared" si="64"/>
        <v>0</v>
      </c>
      <c r="O168" s="12">
        <f t="shared" si="66"/>
        <v>0</v>
      </c>
      <c r="P168" s="12">
        <f t="shared" si="65"/>
        <v>0</v>
      </c>
      <c r="Q168" s="12">
        <f t="shared" si="60"/>
        <v>0</v>
      </c>
      <c r="R168" s="13">
        <f t="shared" si="61"/>
        <v>0</v>
      </c>
      <c r="S168" s="12"/>
    </row>
    <row r="169" spans="2:19" s="11" customFormat="1" ht="24.95" customHeight="1" x14ac:dyDescent="0.25">
      <c r="B169" s="11">
        <v>31</v>
      </c>
      <c r="C169" s="11" t="s">
        <v>15</v>
      </c>
      <c r="D169" s="12">
        <v>13.4</v>
      </c>
      <c r="E169" s="12">
        <v>4.6900000000000004</v>
      </c>
      <c r="F169" s="12">
        <v>3.67</v>
      </c>
      <c r="G169" s="12">
        <f t="shared" si="62"/>
        <v>21.759999999999998</v>
      </c>
      <c r="H169" s="12">
        <v>13200</v>
      </c>
      <c r="I169" s="12">
        <f t="shared" si="52"/>
        <v>13860</v>
      </c>
      <c r="J169" s="12">
        <f t="shared" si="53"/>
        <v>16632</v>
      </c>
      <c r="K169" s="12">
        <f t="shared" si="54"/>
        <v>361912.31999999995</v>
      </c>
      <c r="L169" s="12">
        <f t="shared" si="55"/>
        <v>72382.463999999993</v>
      </c>
      <c r="M169" s="12">
        <f t="shared" si="63"/>
        <v>14476.492799999998</v>
      </c>
      <c r="N169" s="12">
        <f t="shared" si="64"/>
        <v>28952.985599999996</v>
      </c>
      <c r="O169" s="12">
        <f t="shared" si="66"/>
        <v>36191.231999999996</v>
      </c>
      <c r="P169" s="12">
        <f t="shared" si="65"/>
        <v>209909.14559999999</v>
      </c>
      <c r="Q169" s="12">
        <f t="shared" si="60"/>
        <v>13119.321599999999</v>
      </c>
      <c r="R169" s="13">
        <f t="shared" si="61"/>
        <v>4373.1071999999995</v>
      </c>
      <c r="S169" s="12"/>
    </row>
    <row r="170" spans="2:19" s="11" customFormat="1" ht="24.95" customHeight="1" x14ac:dyDescent="0.25">
      <c r="B170" s="11">
        <v>32</v>
      </c>
      <c r="C170" s="11" t="s">
        <v>15</v>
      </c>
      <c r="D170" s="12">
        <v>13.4</v>
      </c>
      <c r="E170" s="12">
        <v>4.6900000000000004</v>
      </c>
      <c r="F170" s="12">
        <v>3.67</v>
      </c>
      <c r="G170" s="12">
        <f t="shared" si="62"/>
        <v>21.759999999999998</v>
      </c>
      <c r="H170" s="12">
        <v>13200</v>
      </c>
      <c r="I170" s="12">
        <f t="shared" si="52"/>
        <v>13860</v>
      </c>
      <c r="J170" s="12">
        <f t="shared" si="53"/>
        <v>16632</v>
      </c>
      <c r="K170" s="12">
        <f t="shared" si="54"/>
        <v>361912.31999999995</v>
      </c>
      <c r="L170" s="12">
        <f t="shared" si="55"/>
        <v>72382.463999999993</v>
      </c>
      <c r="M170" s="12">
        <f t="shared" si="63"/>
        <v>14476.492799999998</v>
      </c>
      <c r="N170" s="12">
        <f t="shared" si="64"/>
        <v>28952.985599999996</v>
      </c>
      <c r="O170" s="12">
        <f t="shared" si="66"/>
        <v>36191.231999999996</v>
      </c>
      <c r="P170" s="12">
        <f t="shared" si="65"/>
        <v>209909.14559999999</v>
      </c>
      <c r="Q170" s="12">
        <f t="shared" si="60"/>
        <v>13119.321599999999</v>
      </c>
      <c r="R170" s="13">
        <f t="shared" si="61"/>
        <v>4373.1071999999995</v>
      </c>
      <c r="S170" s="12"/>
    </row>
    <row r="171" spans="2:19" s="11" customFormat="1" ht="24.95" customHeight="1" x14ac:dyDescent="0.25">
      <c r="B171" s="11">
        <v>33</v>
      </c>
      <c r="C171" s="11" t="s">
        <v>15</v>
      </c>
      <c r="D171" s="12">
        <v>17.920000000000002</v>
      </c>
      <c r="E171" s="12">
        <v>6.27</v>
      </c>
      <c r="F171" s="12">
        <v>6.02</v>
      </c>
      <c r="G171" s="12">
        <f t="shared" si="62"/>
        <v>30.21</v>
      </c>
      <c r="H171" s="12">
        <v>13000</v>
      </c>
      <c r="I171" s="12">
        <f t="shared" si="52"/>
        <v>13650</v>
      </c>
      <c r="J171" s="12">
        <f t="shared" si="53"/>
        <v>16380</v>
      </c>
      <c r="K171" s="12">
        <f t="shared" si="54"/>
        <v>494839.8</v>
      </c>
      <c r="L171" s="12">
        <f t="shared" si="55"/>
        <v>98967.96</v>
      </c>
      <c r="M171" s="12">
        <f t="shared" si="63"/>
        <v>19793.592000000001</v>
      </c>
      <c r="N171" s="12">
        <f t="shared" si="64"/>
        <v>39587.184000000001</v>
      </c>
      <c r="O171" s="12">
        <f t="shared" si="66"/>
        <v>49483.98</v>
      </c>
      <c r="P171" s="12">
        <f t="shared" si="65"/>
        <v>287007.08399999997</v>
      </c>
      <c r="Q171" s="12">
        <f t="shared" si="60"/>
        <v>17937.942749999998</v>
      </c>
      <c r="R171" s="13">
        <f t="shared" si="61"/>
        <v>5979.3142499999994</v>
      </c>
      <c r="S171" s="12"/>
    </row>
    <row r="172" spans="2:19" s="11" customFormat="1" ht="24.95" customHeight="1" x14ac:dyDescent="0.25">
      <c r="B172" s="11">
        <v>34</v>
      </c>
      <c r="C172" s="11" t="s">
        <v>15</v>
      </c>
      <c r="D172" s="12">
        <v>17.649999999999999</v>
      </c>
      <c r="E172" s="12">
        <v>6.18</v>
      </c>
      <c r="F172" s="12">
        <v>6.02</v>
      </c>
      <c r="G172" s="12">
        <f t="shared" si="62"/>
        <v>29.849999999999998</v>
      </c>
      <c r="H172" s="12">
        <v>13000</v>
      </c>
      <c r="I172" s="12">
        <f t="shared" si="52"/>
        <v>13650</v>
      </c>
      <c r="J172" s="12">
        <f t="shared" si="53"/>
        <v>16380</v>
      </c>
      <c r="K172" s="12">
        <f t="shared" si="54"/>
        <v>488942.99999999994</v>
      </c>
      <c r="L172" s="12">
        <f t="shared" si="55"/>
        <v>97788.599999999991</v>
      </c>
      <c r="M172" s="12">
        <f t="shared" si="63"/>
        <v>19557.719999999998</v>
      </c>
      <c r="N172" s="12">
        <f t="shared" si="64"/>
        <v>39115.439999999995</v>
      </c>
      <c r="O172" s="12">
        <f t="shared" si="66"/>
        <v>48894.299999999996</v>
      </c>
      <c r="P172" s="12">
        <f t="shared" si="65"/>
        <v>283586.94</v>
      </c>
      <c r="Q172" s="12">
        <f t="shared" si="60"/>
        <v>17724.18375</v>
      </c>
      <c r="R172" s="13">
        <f t="shared" si="61"/>
        <v>5908.0612499999997</v>
      </c>
      <c r="S172" s="12"/>
    </row>
    <row r="173" spans="2:19" s="11" customFormat="1" ht="24.95" customHeight="1" x14ac:dyDescent="0.25">
      <c r="B173" s="11">
        <v>35</v>
      </c>
      <c r="C173" s="11" t="s">
        <v>15</v>
      </c>
      <c r="D173" s="12">
        <v>15.2</v>
      </c>
      <c r="E173" s="12">
        <v>5.32</v>
      </c>
      <c r="F173" s="12">
        <v>2</v>
      </c>
      <c r="G173" s="12">
        <f t="shared" si="62"/>
        <v>22.52</v>
      </c>
      <c r="H173" s="12">
        <v>13000</v>
      </c>
      <c r="I173" s="12">
        <f t="shared" si="52"/>
        <v>13650</v>
      </c>
      <c r="J173" s="12">
        <f t="shared" si="53"/>
        <v>16380</v>
      </c>
      <c r="K173" s="12">
        <f t="shared" si="54"/>
        <v>368877.6</v>
      </c>
      <c r="L173" s="12">
        <f t="shared" si="55"/>
        <v>73775.520000000004</v>
      </c>
      <c r="M173" s="12">
        <f t="shared" si="63"/>
        <v>14755.103999999999</v>
      </c>
      <c r="N173" s="12">
        <f t="shared" si="64"/>
        <v>29510.207999999999</v>
      </c>
      <c r="O173" s="12">
        <f t="shared" si="66"/>
        <v>36887.760000000002</v>
      </c>
      <c r="P173" s="12">
        <f t="shared" si="65"/>
        <v>213949.00799999997</v>
      </c>
      <c r="Q173" s="12">
        <f t="shared" si="60"/>
        <v>13371.812999999998</v>
      </c>
      <c r="R173" s="13">
        <f t="shared" si="61"/>
        <v>4457.2709999999997</v>
      </c>
      <c r="S173" s="12"/>
    </row>
    <row r="174" spans="2:19" s="11" customFormat="1" ht="24.95" customHeight="1" x14ac:dyDescent="0.25">
      <c r="B174" s="11">
        <v>36</v>
      </c>
      <c r="C174" s="11" t="s">
        <v>15</v>
      </c>
      <c r="D174" s="12">
        <v>11</v>
      </c>
      <c r="E174" s="12">
        <v>3.85</v>
      </c>
      <c r="F174" s="12">
        <v>3.75</v>
      </c>
      <c r="G174" s="12">
        <f t="shared" si="62"/>
        <v>18.600000000000001</v>
      </c>
      <c r="H174" s="12">
        <v>13200</v>
      </c>
      <c r="I174" s="12">
        <f t="shared" si="52"/>
        <v>13860</v>
      </c>
      <c r="J174" s="12">
        <f t="shared" si="53"/>
        <v>16632</v>
      </c>
      <c r="K174" s="12">
        <f t="shared" si="54"/>
        <v>309355.2</v>
      </c>
      <c r="L174" s="12">
        <f t="shared" si="55"/>
        <v>61871.040000000008</v>
      </c>
      <c r="M174" s="12">
        <f t="shared" si="63"/>
        <v>12374.208000000001</v>
      </c>
      <c r="N174" s="12">
        <f t="shared" si="64"/>
        <v>24748.416000000001</v>
      </c>
      <c r="O174" s="12">
        <f t="shared" si="66"/>
        <v>30935.520000000004</v>
      </c>
      <c r="P174" s="12">
        <f t="shared" si="65"/>
        <v>179426.016</v>
      </c>
      <c r="Q174" s="12">
        <f t="shared" si="60"/>
        <v>11214.126</v>
      </c>
      <c r="R174" s="13">
        <f t="shared" si="61"/>
        <v>3738.0419999999999</v>
      </c>
      <c r="S174" s="12"/>
    </row>
    <row r="175" spans="2:19" s="11" customFormat="1" ht="24.95" customHeight="1" x14ac:dyDescent="0.25">
      <c r="B175" s="11">
        <v>37</v>
      </c>
      <c r="C175" s="11" t="s">
        <v>15</v>
      </c>
      <c r="D175" s="12">
        <v>18</v>
      </c>
      <c r="E175" s="12">
        <v>6.3</v>
      </c>
      <c r="F175" s="12">
        <v>4.22</v>
      </c>
      <c r="G175" s="12">
        <f t="shared" si="62"/>
        <v>28.52</v>
      </c>
      <c r="H175" s="12">
        <v>13200</v>
      </c>
      <c r="I175" s="12">
        <f t="shared" si="52"/>
        <v>13860</v>
      </c>
      <c r="J175" s="12">
        <f t="shared" si="53"/>
        <v>16632</v>
      </c>
      <c r="K175" s="12">
        <f t="shared" si="54"/>
        <v>474344.64</v>
      </c>
      <c r="L175" s="12">
        <f t="shared" si="55"/>
        <v>94868.928000000014</v>
      </c>
      <c r="M175" s="12">
        <f t="shared" si="63"/>
        <v>18973.785599999999</v>
      </c>
      <c r="N175" s="12">
        <f t="shared" si="64"/>
        <v>37947.571199999998</v>
      </c>
      <c r="O175" s="12">
        <f t="shared" si="66"/>
        <v>47434.464000000007</v>
      </c>
      <c r="P175" s="12">
        <f t="shared" si="65"/>
        <v>275119.89119999995</v>
      </c>
      <c r="Q175" s="12">
        <f t="shared" si="60"/>
        <v>17194.993199999997</v>
      </c>
      <c r="R175" s="13">
        <f t="shared" si="61"/>
        <v>5731.6643999999987</v>
      </c>
      <c r="S175" s="12"/>
    </row>
    <row r="181" spans="2:19" x14ac:dyDescent="0.25">
      <c r="C181" s="3" t="s">
        <v>28</v>
      </c>
    </row>
    <row r="182" spans="2:19" x14ac:dyDescent="0.25">
      <c r="D182" s="3" t="s">
        <v>29</v>
      </c>
      <c r="I182" s="6">
        <v>0.05</v>
      </c>
      <c r="J182" s="6">
        <v>0.2</v>
      </c>
      <c r="K182" s="7"/>
      <c r="L182" s="6">
        <v>0.2</v>
      </c>
      <c r="M182" s="6">
        <v>0.04</v>
      </c>
      <c r="N182" s="6">
        <v>0.08</v>
      </c>
      <c r="O182" s="6">
        <v>0.1</v>
      </c>
      <c r="P182" s="7"/>
      <c r="Q182" s="7">
        <v>16</v>
      </c>
    </row>
    <row r="183" spans="2:19" x14ac:dyDescent="0.25">
      <c r="I183" s="6"/>
      <c r="J183" s="6"/>
      <c r="K183" s="7"/>
      <c r="L183" s="6">
        <v>0.45</v>
      </c>
      <c r="M183" s="6"/>
      <c r="N183" s="6">
        <v>0.08</v>
      </c>
      <c r="O183" s="6">
        <v>0.15</v>
      </c>
      <c r="P183" s="7"/>
      <c r="Q183" s="7"/>
    </row>
    <row r="184" spans="2:19" s="11" customFormat="1" ht="24.95" customHeight="1" x14ac:dyDescent="0.25">
      <c r="B184" s="15" t="s">
        <v>0</v>
      </c>
      <c r="C184" s="15" t="s">
        <v>4</v>
      </c>
      <c r="D184" s="15" t="s">
        <v>5</v>
      </c>
      <c r="E184" s="15" t="s">
        <v>2</v>
      </c>
      <c r="F184" s="15" t="s">
        <v>19</v>
      </c>
      <c r="G184" s="15" t="s">
        <v>6</v>
      </c>
      <c r="H184" s="15" t="s">
        <v>7</v>
      </c>
      <c r="I184" s="15" t="s">
        <v>33</v>
      </c>
      <c r="J184" s="15" t="s">
        <v>34</v>
      </c>
      <c r="K184" s="15" t="s">
        <v>10</v>
      </c>
      <c r="L184" s="15" t="s">
        <v>32</v>
      </c>
      <c r="M184" s="15" t="s">
        <v>31</v>
      </c>
      <c r="N184" s="15" t="s">
        <v>17</v>
      </c>
      <c r="O184" s="15" t="s">
        <v>30</v>
      </c>
      <c r="P184" s="15" t="s">
        <v>1</v>
      </c>
      <c r="Q184" s="15" t="s">
        <v>12</v>
      </c>
      <c r="R184" s="11" t="s">
        <v>21</v>
      </c>
      <c r="S184" s="24"/>
    </row>
    <row r="185" spans="2:19" s="11" customFormat="1" ht="24.95" customHeight="1" x14ac:dyDescent="0.25">
      <c r="B185" s="11">
        <v>1</v>
      </c>
      <c r="C185" s="11" t="s">
        <v>15</v>
      </c>
      <c r="D185" s="12">
        <v>10.25</v>
      </c>
      <c r="E185" s="12">
        <v>2</v>
      </c>
      <c r="F185" s="12"/>
      <c r="G185" s="12">
        <f t="shared" ref="G185:G190" si="67">D185+E185+F185</f>
        <v>12.25</v>
      </c>
      <c r="H185" s="12">
        <v>28000</v>
      </c>
      <c r="I185" s="12"/>
      <c r="J185" s="12">
        <f>H185</f>
        <v>28000</v>
      </c>
      <c r="K185" s="12">
        <f>G185*J185</f>
        <v>343000</v>
      </c>
      <c r="L185" s="12">
        <v>102900</v>
      </c>
      <c r="M185" s="16">
        <f>L185/K185</f>
        <v>0.3</v>
      </c>
      <c r="N185" s="12">
        <f>Table4[[#This Row],[الاجمالي ]]*$N$183</f>
        <v>27440</v>
      </c>
      <c r="O185" s="12">
        <f>$O$183*K185</f>
        <v>51450</v>
      </c>
      <c r="P185" s="12">
        <f>K185-L185-M185-N185-O185</f>
        <v>161209.70000000001</v>
      </c>
      <c r="Q185" s="12">
        <f>P185/$Q$5</f>
        <v>10075.606250000001</v>
      </c>
      <c r="R185" s="13">
        <f>P185/48</f>
        <v>3358.5354166666671</v>
      </c>
      <c r="S185" s="23"/>
    </row>
    <row r="186" spans="2:19" s="11" customFormat="1" ht="24.95" customHeight="1" x14ac:dyDescent="0.25">
      <c r="B186" s="11">
        <v>2</v>
      </c>
      <c r="C186" s="11" t="s">
        <v>15</v>
      </c>
      <c r="D186" s="12">
        <v>5.2</v>
      </c>
      <c r="E186" s="12">
        <v>1.1000000000000001</v>
      </c>
      <c r="F186" s="12"/>
      <c r="G186" s="12">
        <f t="shared" si="67"/>
        <v>6.3000000000000007</v>
      </c>
      <c r="H186" s="12">
        <v>28000</v>
      </c>
      <c r="I186" s="12"/>
      <c r="J186" s="12">
        <f>H186</f>
        <v>28000</v>
      </c>
      <c r="K186" s="12">
        <f t="shared" ref="K186:K221" si="68">G186*J186</f>
        <v>176400.00000000003</v>
      </c>
      <c r="L186" s="12">
        <f t="shared" ref="L186:L197" si="69">K186*$L$183</f>
        <v>79380.000000000015</v>
      </c>
      <c r="M186" s="16">
        <f t="shared" ref="M186:M221" si="70">L186/K186</f>
        <v>0.45</v>
      </c>
      <c r="N186" s="12">
        <f>Table4[[#This Row],[الاجمالي ]]*$N$183</f>
        <v>14112.000000000002</v>
      </c>
      <c r="O186" s="12">
        <f>$O$183*K186</f>
        <v>26460.000000000004</v>
      </c>
      <c r="P186" s="12">
        <f t="shared" ref="P186:P195" si="71">K186-L186-M186-N186-O186</f>
        <v>56447.550000000017</v>
      </c>
      <c r="Q186" s="12">
        <f t="shared" ref="Q186:Q221" si="72">P186/$Q$5</f>
        <v>3527.9718750000011</v>
      </c>
      <c r="R186" s="13">
        <f t="shared" ref="R186:R221" si="73">P186/48</f>
        <v>1175.9906250000004</v>
      </c>
      <c r="S186" s="23"/>
    </row>
    <row r="187" spans="2:19" s="11" customFormat="1" ht="24.95" customHeight="1" x14ac:dyDescent="0.25">
      <c r="B187" s="11">
        <v>3</v>
      </c>
      <c r="C187" s="11" t="s">
        <v>15</v>
      </c>
      <c r="D187" s="12">
        <v>5</v>
      </c>
      <c r="E187" s="12">
        <v>1.25</v>
      </c>
      <c r="F187" s="12"/>
      <c r="G187" s="12">
        <f t="shared" si="67"/>
        <v>6.25</v>
      </c>
      <c r="H187" s="12">
        <v>28000</v>
      </c>
      <c r="I187" s="12"/>
      <c r="J187" s="12">
        <f t="shared" ref="J187:J221" si="74">H187</f>
        <v>28000</v>
      </c>
      <c r="K187" s="12">
        <f t="shared" si="68"/>
        <v>175000</v>
      </c>
      <c r="L187" s="12">
        <f t="shared" si="69"/>
        <v>78750</v>
      </c>
      <c r="M187" s="16">
        <f t="shared" si="70"/>
        <v>0.45</v>
      </c>
      <c r="N187" s="12">
        <f>Table4[[#This Row],[الاجمالي ]]*$N$183</f>
        <v>14000</v>
      </c>
      <c r="O187" s="12">
        <f t="shared" ref="O187:O221" si="75">$O$183*K187</f>
        <v>26250</v>
      </c>
      <c r="P187" s="12">
        <f t="shared" si="71"/>
        <v>55999.55</v>
      </c>
      <c r="Q187" s="12">
        <f t="shared" si="72"/>
        <v>3499.9718750000002</v>
      </c>
      <c r="R187" s="13">
        <f t="shared" si="73"/>
        <v>1166.6572916666667</v>
      </c>
      <c r="S187" s="23"/>
    </row>
    <row r="188" spans="2:19" s="11" customFormat="1" ht="24.95" customHeight="1" x14ac:dyDescent="0.25">
      <c r="B188" s="11">
        <v>4</v>
      </c>
      <c r="C188" s="11" t="s">
        <v>15</v>
      </c>
      <c r="D188" s="12">
        <v>5</v>
      </c>
      <c r="E188" s="12">
        <v>1.25</v>
      </c>
      <c r="F188" s="12"/>
      <c r="G188" s="12">
        <f t="shared" si="67"/>
        <v>6.25</v>
      </c>
      <c r="H188" s="12">
        <v>28000</v>
      </c>
      <c r="I188" s="12"/>
      <c r="J188" s="12">
        <f t="shared" si="74"/>
        <v>28000</v>
      </c>
      <c r="K188" s="12">
        <f t="shared" si="68"/>
        <v>175000</v>
      </c>
      <c r="L188" s="12">
        <f t="shared" si="69"/>
        <v>78750</v>
      </c>
      <c r="M188" s="16">
        <f t="shared" si="70"/>
        <v>0.45</v>
      </c>
      <c r="N188" s="12">
        <f>Table4[[#This Row],[الاجمالي ]]*$N$183</f>
        <v>14000</v>
      </c>
      <c r="O188" s="12">
        <f t="shared" si="75"/>
        <v>26250</v>
      </c>
      <c r="P188" s="12">
        <f t="shared" si="71"/>
        <v>55999.55</v>
      </c>
      <c r="Q188" s="12">
        <f t="shared" si="72"/>
        <v>3499.9718750000002</v>
      </c>
      <c r="R188" s="13">
        <f t="shared" si="73"/>
        <v>1166.6572916666667</v>
      </c>
      <c r="S188" s="23"/>
    </row>
    <row r="189" spans="2:19" s="11" customFormat="1" ht="24.95" customHeight="1" x14ac:dyDescent="0.25">
      <c r="B189" s="11">
        <v>5</v>
      </c>
      <c r="C189" s="11" t="s">
        <v>13</v>
      </c>
      <c r="D189" s="12">
        <v>5</v>
      </c>
      <c r="E189" s="12">
        <v>1.25</v>
      </c>
      <c r="F189" s="12"/>
      <c r="G189" s="12">
        <f t="shared" si="67"/>
        <v>6.25</v>
      </c>
      <c r="H189" s="12">
        <v>28000</v>
      </c>
      <c r="I189" s="12"/>
      <c r="J189" s="12">
        <f t="shared" si="74"/>
        <v>28000</v>
      </c>
      <c r="K189" s="12">
        <f t="shared" si="68"/>
        <v>175000</v>
      </c>
      <c r="L189" s="12">
        <f t="shared" si="69"/>
        <v>78750</v>
      </c>
      <c r="M189" s="16">
        <f t="shared" si="70"/>
        <v>0.45</v>
      </c>
      <c r="N189" s="12">
        <f>Table4[[#This Row],[الاجمالي ]]*$N$183</f>
        <v>14000</v>
      </c>
      <c r="O189" s="12">
        <f t="shared" si="75"/>
        <v>26250</v>
      </c>
      <c r="P189" s="12">
        <f t="shared" si="71"/>
        <v>55999.55</v>
      </c>
      <c r="Q189" s="12">
        <f t="shared" si="72"/>
        <v>3499.9718750000002</v>
      </c>
      <c r="R189" s="13">
        <f t="shared" si="73"/>
        <v>1166.6572916666667</v>
      </c>
      <c r="S189" s="23"/>
    </row>
    <row r="190" spans="2:19" s="11" customFormat="1" ht="24.95" customHeight="1" x14ac:dyDescent="0.25">
      <c r="B190" s="11">
        <v>6</v>
      </c>
      <c r="C190" s="11" t="s">
        <v>15</v>
      </c>
      <c r="D190" s="12">
        <v>5</v>
      </c>
      <c r="E190" s="12">
        <v>1.25</v>
      </c>
      <c r="F190" s="12"/>
      <c r="G190" s="12">
        <f t="shared" si="67"/>
        <v>6.25</v>
      </c>
      <c r="H190" s="12">
        <v>28000</v>
      </c>
      <c r="I190" s="12"/>
      <c r="J190" s="12">
        <f t="shared" si="74"/>
        <v>28000</v>
      </c>
      <c r="K190" s="12">
        <f t="shared" si="68"/>
        <v>175000</v>
      </c>
      <c r="L190" s="12">
        <v>75250</v>
      </c>
      <c r="M190" s="16">
        <f t="shared" si="70"/>
        <v>0.43</v>
      </c>
      <c r="N190" s="12">
        <f>Table4[[#This Row],[الاجمالي ]]*$N$183</f>
        <v>14000</v>
      </c>
      <c r="O190" s="12">
        <f t="shared" si="75"/>
        <v>26250</v>
      </c>
      <c r="P190" s="12">
        <f t="shared" si="71"/>
        <v>59499.570000000007</v>
      </c>
      <c r="Q190" s="12">
        <f t="shared" si="72"/>
        <v>3718.7231250000004</v>
      </c>
      <c r="R190" s="13">
        <f t="shared" si="73"/>
        <v>1239.5743750000001</v>
      </c>
      <c r="S190" s="23">
        <v>44760</v>
      </c>
    </row>
    <row r="191" spans="2:19" s="11" customFormat="1" ht="24.95" customHeight="1" x14ac:dyDescent="0.25">
      <c r="B191" s="11">
        <v>7</v>
      </c>
      <c r="C191" s="11" t="s">
        <v>15</v>
      </c>
      <c r="D191" s="12">
        <v>5</v>
      </c>
      <c r="E191" s="12">
        <v>1.25</v>
      </c>
      <c r="F191" s="12"/>
      <c r="G191" s="12">
        <f t="shared" ref="G191:G222" si="76">D191+E191+F191</f>
        <v>6.25</v>
      </c>
      <c r="H191" s="12">
        <v>28000</v>
      </c>
      <c r="I191" s="12"/>
      <c r="J191" s="12">
        <f t="shared" si="74"/>
        <v>28000</v>
      </c>
      <c r="K191" s="12">
        <f t="shared" si="68"/>
        <v>175000</v>
      </c>
      <c r="L191" s="12">
        <f t="shared" si="69"/>
        <v>78750</v>
      </c>
      <c r="M191" s="16">
        <f t="shared" si="70"/>
        <v>0.45</v>
      </c>
      <c r="N191" s="12">
        <f>Table4[[#This Row],[الاجمالي ]]*$N$183</f>
        <v>14000</v>
      </c>
      <c r="O191" s="12">
        <f t="shared" si="75"/>
        <v>26250</v>
      </c>
      <c r="P191" s="12">
        <f t="shared" si="71"/>
        <v>55999.55</v>
      </c>
      <c r="Q191" s="12">
        <f t="shared" si="72"/>
        <v>3499.9718750000002</v>
      </c>
      <c r="R191" s="13">
        <f t="shared" si="73"/>
        <v>1166.6572916666667</v>
      </c>
      <c r="S191" s="23"/>
    </row>
    <row r="192" spans="2:19" s="11" customFormat="1" ht="24.95" customHeight="1" x14ac:dyDescent="0.25">
      <c r="B192" s="11">
        <v>8</v>
      </c>
      <c r="C192" s="11" t="s">
        <v>15</v>
      </c>
      <c r="D192" s="12">
        <v>5</v>
      </c>
      <c r="E192" s="12">
        <v>1.25</v>
      </c>
      <c r="F192" s="12"/>
      <c r="G192" s="12">
        <f t="shared" si="76"/>
        <v>6.25</v>
      </c>
      <c r="H192" s="12">
        <v>28000</v>
      </c>
      <c r="I192" s="12"/>
      <c r="J192" s="12">
        <f t="shared" si="74"/>
        <v>28000</v>
      </c>
      <c r="K192" s="12">
        <f t="shared" si="68"/>
        <v>175000</v>
      </c>
      <c r="L192" s="12">
        <f t="shared" si="69"/>
        <v>78750</v>
      </c>
      <c r="M192" s="16">
        <f t="shared" si="70"/>
        <v>0.45</v>
      </c>
      <c r="N192" s="12">
        <f>Table4[[#This Row],[الاجمالي ]]*$N$183</f>
        <v>14000</v>
      </c>
      <c r="O192" s="12">
        <f t="shared" si="75"/>
        <v>26250</v>
      </c>
      <c r="P192" s="12">
        <f t="shared" si="71"/>
        <v>55999.55</v>
      </c>
      <c r="Q192" s="12">
        <f t="shared" si="72"/>
        <v>3499.9718750000002</v>
      </c>
      <c r="R192" s="13">
        <f t="shared" si="73"/>
        <v>1166.6572916666667</v>
      </c>
      <c r="S192" s="23"/>
    </row>
    <row r="193" spans="2:19" s="11" customFormat="1" ht="24.95" customHeight="1" x14ac:dyDescent="0.25">
      <c r="B193" s="11">
        <v>9</v>
      </c>
      <c r="C193" s="11" t="s">
        <v>15</v>
      </c>
      <c r="D193" s="12">
        <v>5</v>
      </c>
      <c r="E193" s="12">
        <v>1.25</v>
      </c>
      <c r="F193" s="12"/>
      <c r="G193" s="12">
        <f t="shared" si="76"/>
        <v>6.25</v>
      </c>
      <c r="H193" s="12">
        <v>28000</v>
      </c>
      <c r="I193" s="12"/>
      <c r="J193" s="12">
        <f t="shared" si="74"/>
        <v>28000</v>
      </c>
      <c r="K193" s="12">
        <f t="shared" si="68"/>
        <v>175000</v>
      </c>
      <c r="L193" s="12">
        <f t="shared" si="69"/>
        <v>78750</v>
      </c>
      <c r="M193" s="16">
        <f t="shared" si="70"/>
        <v>0.45</v>
      </c>
      <c r="N193" s="12">
        <f>Table4[[#This Row],[الاجمالي ]]*$N$183</f>
        <v>14000</v>
      </c>
      <c r="O193" s="12">
        <f t="shared" si="75"/>
        <v>26250</v>
      </c>
      <c r="P193" s="12">
        <f t="shared" si="71"/>
        <v>55999.55</v>
      </c>
      <c r="Q193" s="12">
        <f t="shared" si="72"/>
        <v>3499.9718750000002</v>
      </c>
      <c r="R193" s="13">
        <f t="shared" si="73"/>
        <v>1166.6572916666667</v>
      </c>
      <c r="S193" s="23"/>
    </row>
    <row r="194" spans="2:19" s="11" customFormat="1" ht="24.95" customHeight="1" x14ac:dyDescent="0.25">
      <c r="B194" s="11">
        <v>10</v>
      </c>
      <c r="C194" s="11" t="s">
        <v>15</v>
      </c>
      <c r="D194" s="12">
        <v>5</v>
      </c>
      <c r="E194" s="12">
        <v>1.25</v>
      </c>
      <c r="F194" s="12"/>
      <c r="G194" s="12">
        <f t="shared" si="76"/>
        <v>6.25</v>
      </c>
      <c r="H194" s="12">
        <v>28000</v>
      </c>
      <c r="I194" s="12"/>
      <c r="J194" s="12">
        <f t="shared" si="74"/>
        <v>28000</v>
      </c>
      <c r="K194" s="12">
        <f t="shared" si="68"/>
        <v>175000</v>
      </c>
      <c r="L194" s="12">
        <f t="shared" si="69"/>
        <v>78750</v>
      </c>
      <c r="M194" s="16">
        <f t="shared" si="70"/>
        <v>0.45</v>
      </c>
      <c r="N194" s="12">
        <f>Table4[[#This Row],[الاجمالي ]]*$N$183</f>
        <v>14000</v>
      </c>
      <c r="O194" s="12">
        <f t="shared" si="75"/>
        <v>26250</v>
      </c>
      <c r="P194" s="12">
        <f t="shared" si="71"/>
        <v>55999.55</v>
      </c>
      <c r="Q194" s="12">
        <f t="shared" si="72"/>
        <v>3499.9718750000002</v>
      </c>
      <c r="R194" s="13">
        <f t="shared" si="73"/>
        <v>1166.6572916666667</v>
      </c>
      <c r="S194" s="23"/>
    </row>
    <row r="195" spans="2:19" s="11" customFormat="1" ht="24.95" customHeight="1" x14ac:dyDescent="0.25">
      <c r="B195" s="11">
        <v>11</v>
      </c>
      <c r="C195" s="11" t="s">
        <v>13</v>
      </c>
      <c r="D195" s="12">
        <v>4.7</v>
      </c>
      <c r="E195" s="12">
        <v>1.05</v>
      </c>
      <c r="F195" s="12"/>
      <c r="G195" s="12">
        <f t="shared" si="76"/>
        <v>5.75</v>
      </c>
      <c r="H195" s="12">
        <v>28000</v>
      </c>
      <c r="I195" s="12"/>
      <c r="J195" s="12">
        <f t="shared" si="74"/>
        <v>28000</v>
      </c>
      <c r="K195" s="12">
        <f t="shared" si="68"/>
        <v>161000</v>
      </c>
      <c r="L195" s="12">
        <v>56350</v>
      </c>
      <c r="M195" s="16">
        <f t="shared" si="70"/>
        <v>0.35</v>
      </c>
      <c r="N195" s="12">
        <f>Table4[[#This Row],[الاجمالي ]]*$N$183</f>
        <v>12880</v>
      </c>
      <c r="O195" s="12">
        <f t="shared" si="75"/>
        <v>24150</v>
      </c>
      <c r="P195" s="12">
        <f t="shared" si="71"/>
        <v>67619.649999999994</v>
      </c>
      <c r="Q195" s="12">
        <f t="shared" si="72"/>
        <v>4226.2281249999996</v>
      </c>
      <c r="R195" s="13">
        <f t="shared" si="73"/>
        <v>1408.7427083333332</v>
      </c>
      <c r="S195" s="23">
        <v>44697</v>
      </c>
    </row>
    <row r="196" spans="2:19" s="11" customFormat="1" ht="24.95" customHeight="1" x14ac:dyDescent="0.25">
      <c r="B196" s="11">
        <v>12</v>
      </c>
      <c r="C196" s="11" t="s">
        <v>13</v>
      </c>
      <c r="D196" s="12">
        <v>4.7</v>
      </c>
      <c r="E196" s="12">
        <v>1.05</v>
      </c>
      <c r="F196" s="12"/>
      <c r="G196" s="12">
        <f t="shared" si="76"/>
        <v>5.75</v>
      </c>
      <c r="H196" s="12">
        <v>28000</v>
      </c>
      <c r="I196" s="12"/>
      <c r="J196" s="12">
        <f t="shared" si="74"/>
        <v>28000</v>
      </c>
      <c r="K196" s="12">
        <f t="shared" si="68"/>
        <v>161000</v>
      </c>
      <c r="L196" s="12">
        <v>56350</v>
      </c>
      <c r="M196" s="16">
        <f t="shared" si="70"/>
        <v>0.35</v>
      </c>
      <c r="N196" s="12">
        <f>Table4[[#This Row],[الاجمالي ]]*$N$183</f>
        <v>12880</v>
      </c>
      <c r="O196" s="12">
        <f t="shared" si="75"/>
        <v>24150</v>
      </c>
      <c r="P196" s="12">
        <f>K196-L196-M196-N196-O196</f>
        <v>67619.649999999994</v>
      </c>
      <c r="Q196" s="12">
        <f t="shared" si="72"/>
        <v>4226.2281249999996</v>
      </c>
      <c r="R196" s="13">
        <f t="shared" si="73"/>
        <v>1408.7427083333332</v>
      </c>
      <c r="S196" s="23">
        <v>44697</v>
      </c>
    </row>
    <row r="197" spans="2:19" s="11" customFormat="1" ht="24.95" customHeight="1" x14ac:dyDescent="0.25">
      <c r="B197" s="11">
        <v>13</v>
      </c>
      <c r="C197" s="11" t="s">
        <v>15</v>
      </c>
      <c r="D197" s="12">
        <v>5</v>
      </c>
      <c r="E197" s="12">
        <v>1.25</v>
      </c>
      <c r="F197" s="12"/>
      <c r="G197" s="12">
        <f t="shared" si="76"/>
        <v>6.25</v>
      </c>
      <c r="H197" s="12">
        <v>28000</v>
      </c>
      <c r="I197" s="12"/>
      <c r="J197" s="12">
        <f t="shared" si="74"/>
        <v>28000</v>
      </c>
      <c r="K197" s="12">
        <f t="shared" si="68"/>
        <v>175000</v>
      </c>
      <c r="L197" s="12">
        <f t="shared" si="69"/>
        <v>78750</v>
      </c>
      <c r="M197" s="16">
        <f t="shared" si="70"/>
        <v>0.45</v>
      </c>
      <c r="N197" s="12">
        <f>Table4[[#This Row],[الاجمالي ]]*$N$183</f>
        <v>14000</v>
      </c>
      <c r="O197" s="12">
        <f t="shared" si="75"/>
        <v>26250</v>
      </c>
      <c r="P197" s="12">
        <f t="shared" ref="P197:P221" si="77">K197-L197-M197-N197-O197</f>
        <v>55999.55</v>
      </c>
      <c r="Q197" s="12">
        <f t="shared" si="72"/>
        <v>3499.9718750000002</v>
      </c>
      <c r="R197" s="13">
        <f t="shared" si="73"/>
        <v>1166.6572916666667</v>
      </c>
      <c r="S197" s="23"/>
    </row>
    <row r="198" spans="2:19" s="11" customFormat="1" ht="24.95" customHeight="1" x14ac:dyDescent="0.25">
      <c r="B198" s="11">
        <v>14</v>
      </c>
      <c r="C198" s="11" t="s">
        <v>13</v>
      </c>
      <c r="D198" s="12"/>
      <c r="E198" s="12"/>
      <c r="F198" s="12"/>
      <c r="G198" s="12">
        <v>6.5</v>
      </c>
      <c r="H198" s="12">
        <v>28000</v>
      </c>
      <c r="I198" s="12"/>
      <c r="J198" s="12">
        <f t="shared" si="74"/>
        <v>28000</v>
      </c>
      <c r="K198" s="12">
        <f t="shared" si="68"/>
        <v>182000</v>
      </c>
      <c r="L198" s="12">
        <v>50000</v>
      </c>
      <c r="M198" s="16">
        <f t="shared" si="70"/>
        <v>0.27472527472527475</v>
      </c>
      <c r="N198" s="12">
        <f>Table4[[#This Row],[الاجمالي ]]*$N$183</f>
        <v>14560</v>
      </c>
      <c r="O198" s="12">
        <f t="shared" si="75"/>
        <v>27300</v>
      </c>
      <c r="P198" s="12">
        <f t="shared" si="77"/>
        <v>90139.725274725264</v>
      </c>
      <c r="Q198" s="12">
        <f t="shared" si="72"/>
        <v>5633.732829670329</v>
      </c>
      <c r="R198" s="13">
        <f t="shared" si="73"/>
        <v>1877.9109432234429</v>
      </c>
      <c r="S198" s="23">
        <v>44697</v>
      </c>
    </row>
    <row r="199" spans="2:19" s="11" customFormat="1" ht="24.95" customHeight="1" x14ac:dyDescent="0.25">
      <c r="B199" s="11">
        <v>15</v>
      </c>
      <c r="C199" s="11" t="s">
        <v>15</v>
      </c>
      <c r="D199" s="12">
        <v>11</v>
      </c>
      <c r="E199" s="12">
        <v>2.5</v>
      </c>
      <c r="F199" s="12"/>
      <c r="G199" s="12">
        <f t="shared" si="76"/>
        <v>13.5</v>
      </c>
      <c r="H199" s="12">
        <v>28000</v>
      </c>
      <c r="I199" s="12"/>
      <c r="J199" s="12">
        <f t="shared" si="74"/>
        <v>28000</v>
      </c>
      <c r="K199" s="12">
        <f t="shared" si="68"/>
        <v>378000</v>
      </c>
      <c r="L199" s="12">
        <v>113400</v>
      </c>
      <c r="M199" s="16">
        <f t="shared" si="70"/>
        <v>0.3</v>
      </c>
      <c r="N199" s="12">
        <f>Table4[[#This Row],[الاجمالي ]]*$N$183</f>
        <v>30240</v>
      </c>
      <c r="O199" s="12">
        <f t="shared" si="75"/>
        <v>56700</v>
      </c>
      <c r="P199" s="12">
        <f t="shared" si="77"/>
        <v>177659.7</v>
      </c>
      <c r="Q199" s="12">
        <f t="shared" si="72"/>
        <v>11103.731250000001</v>
      </c>
      <c r="R199" s="13">
        <f t="shared" si="73"/>
        <v>3701.2437500000001</v>
      </c>
      <c r="S199" s="23"/>
    </row>
    <row r="200" spans="2:19" s="11" customFormat="1" ht="24.95" customHeight="1" x14ac:dyDescent="0.25">
      <c r="B200" s="11">
        <v>16</v>
      </c>
      <c r="C200" s="11" t="s">
        <v>15</v>
      </c>
      <c r="D200" s="12">
        <v>25</v>
      </c>
      <c r="E200" s="12">
        <v>7.5</v>
      </c>
      <c r="F200" s="12"/>
      <c r="G200" s="12">
        <f t="shared" si="76"/>
        <v>32.5</v>
      </c>
      <c r="H200" s="12">
        <v>28000</v>
      </c>
      <c r="I200" s="12"/>
      <c r="J200" s="12">
        <f t="shared" si="74"/>
        <v>28000</v>
      </c>
      <c r="K200" s="12">
        <f t="shared" si="68"/>
        <v>910000</v>
      </c>
      <c r="L200" s="12">
        <v>273000</v>
      </c>
      <c r="M200" s="16">
        <f t="shared" si="70"/>
        <v>0.3</v>
      </c>
      <c r="N200" s="12">
        <f>Table4[[#This Row],[الاجمالي ]]*$N$183</f>
        <v>72800</v>
      </c>
      <c r="O200" s="12">
        <f t="shared" si="75"/>
        <v>136500</v>
      </c>
      <c r="P200" s="12">
        <f t="shared" si="77"/>
        <v>427699.69999999995</v>
      </c>
      <c r="Q200" s="12">
        <f t="shared" si="72"/>
        <v>26731.231249999997</v>
      </c>
      <c r="R200" s="13">
        <f t="shared" si="73"/>
        <v>8910.4104166666657</v>
      </c>
      <c r="S200" s="23"/>
    </row>
    <row r="201" spans="2:19" s="11" customFormat="1" ht="24.95" customHeight="1" x14ac:dyDescent="0.25">
      <c r="B201" s="11">
        <v>17</v>
      </c>
      <c r="C201" s="11" t="s">
        <v>15</v>
      </c>
      <c r="D201" s="12">
        <v>8.4</v>
      </c>
      <c r="E201" s="12">
        <v>2.1</v>
      </c>
      <c r="F201" s="12"/>
      <c r="G201" s="12">
        <f t="shared" si="76"/>
        <v>10.5</v>
      </c>
      <c r="H201" s="12">
        <v>28000</v>
      </c>
      <c r="I201" s="12"/>
      <c r="J201" s="12">
        <f t="shared" si="74"/>
        <v>28000</v>
      </c>
      <c r="K201" s="12">
        <f t="shared" si="68"/>
        <v>294000</v>
      </c>
      <c r="L201" s="12">
        <v>88200</v>
      </c>
      <c r="M201" s="16">
        <f t="shared" si="70"/>
        <v>0.3</v>
      </c>
      <c r="N201" s="12">
        <f>Table4[[#This Row],[الاجمالي ]]*$N$183</f>
        <v>23520</v>
      </c>
      <c r="O201" s="12">
        <f t="shared" si="75"/>
        <v>44100</v>
      </c>
      <c r="P201" s="12">
        <f t="shared" si="77"/>
        <v>138179.70000000001</v>
      </c>
      <c r="Q201" s="12">
        <f>P201/$Q$5</f>
        <v>8636.2312500000007</v>
      </c>
      <c r="R201" s="13">
        <f t="shared" si="73"/>
        <v>2878.7437500000001</v>
      </c>
      <c r="S201" s="23"/>
    </row>
    <row r="202" spans="2:19" s="11" customFormat="1" ht="24.95" customHeight="1" x14ac:dyDescent="0.25">
      <c r="B202" s="11">
        <v>18</v>
      </c>
      <c r="C202" s="11" t="s">
        <v>15</v>
      </c>
      <c r="D202" s="12">
        <v>6.5</v>
      </c>
      <c r="E202" s="12">
        <v>1</v>
      </c>
      <c r="F202" s="12"/>
      <c r="G202" s="12">
        <f t="shared" si="76"/>
        <v>7.5</v>
      </c>
      <c r="H202" s="12">
        <v>28000</v>
      </c>
      <c r="I202" s="12"/>
      <c r="J202" s="12">
        <f t="shared" si="74"/>
        <v>28000</v>
      </c>
      <c r="K202" s="12">
        <f t="shared" si="68"/>
        <v>210000</v>
      </c>
      <c r="L202" s="12">
        <v>73500</v>
      </c>
      <c r="M202" s="16">
        <f t="shared" si="70"/>
        <v>0.35</v>
      </c>
      <c r="N202" s="12">
        <f>Table4[[#This Row],[الاجمالي ]]*$N$183</f>
        <v>16800</v>
      </c>
      <c r="O202" s="12">
        <f t="shared" si="75"/>
        <v>31500</v>
      </c>
      <c r="P202" s="12">
        <f t="shared" si="77"/>
        <v>88199.65</v>
      </c>
      <c r="Q202" s="12">
        <f t="shared" si="72"/>
        <v>5512.4781249999996</v>
      </c>
      <c r="R202" s="13">
        <f t="shared" si="73"/>
        <v>1837.4927083333332</v>
      </c>
      <c r="S202" s="23"/>
    </row>
    <row r="203" spans="2:19" s="11" customFormat="1" ht="24.95" customHeight="1" x14ac:dyDescent="0.25">
      <c r="B203" s="11">
        <v>19</v>
      </c>
      <c r="C203" s="11" t="s">
        <v>15</v>
      </c>
      <c r="D203" s="12">
        <v>6.9</v>
      </c>
      <c r="E203" s="12">
        <v>1.7</v>
      </c>
      <c r="F203" s="12"/>
      <c r="G203" s="12">
        <f t="shared" si="76"/>
        <v>8.6</v>
      </c>
      <c r="H203" s="12">
        <v>28000</v>
      </c>
      <c r="I203" s="12"/>
      <c r="J203" s="12">
        <f t="shared" si="74"/>
        <v>28000</v>
      </c>
      <c r="K203" s="12">
        <f t="shared" si="68"/>
        <v>240800</v>
      </c>
      <c r="L203" s="12">
        <v>84280</v>
      </c>
      <c r="M203" s="16">
        <f t="shared" si="70"/>
        <v>0.35</v>
      </c>
      <c r="N203" s="12">
        <f>Table4[[#This Row],[الاجمالي ]]*$N$183</f>
        <v>19264</v>
      </c>
      <c r="O203" s="12">
        <f t="shared" si="75"/>
        <v>36120</v>
      </c>
      <c r="P203" s="12">
        <f t="shared" si="77"/>
        <v>101135.65</v>
      </c>
      <c r="Q203" s="12">
        <f t="shared" si="72"/>
        <v>6320.9781249999996</v>
      </c>
      <c r="R203" s="13">
        <f t="shared" si="73"/>
        <v>2106.9927083333332</v>
      </c>
      <c r="S203" s="23"/>
    </row>
    <row r="204" spans="2:19" s="11" customFormat="1" ht="24.95" customHeight="1" x14ac:dyDescent="0.25">
      <c r="B204" s="11">
        <v>20</v>
      </c>
      <c r="C204" s="11" t="s">
        <v>15</v>
      </c>
      <c r="D204" s="12">
        <v>6.6</v>
      </c>
      <c r="E204" s="12">
        <v>1.1000000000000001</v>
      </c>
      <c r="F204" s="12"/>
      <c r="G204" s="12">
        <f t="shared" si="76"/>
        <v>7.6999999999999993</v>
      </c>
      <c r="H204" s="12">
        <v>28000</v>
      </c>
      <c r="I204" s="12"/>
      <c r="J204" s="12">
        <f t="shared" si="74"/>
        <v>28000</v>
      </c>
      <c r="K204" s="12">
        <f t="shared" si="68"/>
        <v>215599.99999999997</v>
      </c>
      <c r="L204" s="12">
        <v>75460</v>
      </c>
      <c r="M204" s="16">
        <f t="shared" si="70"/>
        <v>0.35000000000000003</v>
      </c>
      <c r="N204" s="12">
        <f>Table4[[#This Row],[الاجمالي ]]*$N$183</f>
        <v>17247.999999999996</v>
      </c>
      <c r="O204" s="12">
        <f t="shared" si="75"/>
        <v>32339.999999999993</v>
      </c>
      <c r="P204" s="12">
        <f t="shared" si="77"/>
        <v>90551.649999999965</v>
      </c>
      <c r="Q204" s="12">
        <f t="shared" si="72"/>
        <v>5659.4781249999978</v>
      </c>
      <c r="R204" s="13">
        <f t="shared" si="73"/>
        <v>1886.4927083333325</v>
      </c>
      <c r="S204" s="23"/>
    </row>
    <row r="205" spans="2:19" s="11" customFormat="1" ht="24.95" customHeight="1" x14ac:dyDescent="0.25">
      <c r="B205" s="11">
        <v>21</v>
      </c>
      <c r="C205" s="11" t="s">
        <v>15</v>
      </c>
      <c r="D205" s="12">
        <v>6.9</v>
      </c>
      <c r="E205" s="12">
        <v>1.7</v>
      </c>
      <c r="F205" s="12"/>
      <c r="G205" s="12">
        <f t="shared" si="76"/>
        <v>8.6</v>
      </c>
      <c r="H205" s="12">
        <v>28000</v>
      </c>
      <c r="I205" s="12"/>
      <c r="J205" s="12">
        <f t="shared" si="74"/>
        <v>28000</v>
      </c>
      <c r="K205" s="12">
        <f t="shared" si="68"/>
        <v>240800</v>
      </c>
      <c r="L205" s="12">
        <v>84280</v>
      </c>
      <c r="M205" s="16">
        <f t="shared" si="70"/>
        <v>0.35</v>
      </c>
      <c r="N205" s="12">
        <f>Table4[[#This Row],[الاجمالي ]]*$N$183</f>
        <v>19264</v>
      </c>
      <c r="O205" s="12">
        <f t="shared" si="75"/>
        <v>36120</v>
      </c>
      <c r="P205" s="12">
        <f t="shared" si="77"/>
        <v>101135.65</v>
      </c>
      <c r="Q205" s="12">
        <f t="shared" si="72"/>
        <v>6320.9781249999996</v>
      </c>
      <c r="R205" s="13">
        <f t="shared" si="73"/>
        <v>2106.9927083333332</v>
      </c>
      <c r="S205" s="23"/>
    </row>
    <row r="206" spans="2:19" s="11" customFormat="1" ht="24.95" customHeight="1" x14ac:dyDescent="0.25">
      <c r="B206" s="11">
        <v>22</v>
      </c>
      <c r="C206" s="11" t="s">
        <v>15</v>
      </c>
      <c r="D206" s="12">
        <v>6.6</v>
      </c>
      <c r="E206" s="12">
        <v>1.1000000000000001</v>
      </c>
      <c r="F206" s="12"/>
      <c r="G206" s="12">
        <f t="shared" si="76"/>
        <v>7.6999999999999993</v>
      </c>
      <c r="H206" s="12">
        <v>28000</v>
      </c>
      <c r="I206" s="12"/>
      <c r="J206" s="12">
        <f t="shared" si="74"/>
        <v>28000</v>
      </c>
      <c r="K206" s="12">
        <f t="shared" si="68"/>
        <v>215599.99999999997</v>
      </c>
      <c r="L206" s="12">
        <v>75460</v>
      </c>
      <c r="M206" s="16">
        <f t="shared" si="70"/>
        <v>0.35000000000000003</v>
      </c>
      <c r="N206" s="12">
        <f>Table4[[#This Row],[الاجمالي ]]*$N$183</f>
        <v>17247.999999999996</v>
      </c>
      <c r="O206" s="12">
        <f t="shared" si="75"/>
        <v>32339.999999999993</v>
      </c>
      <c r="P206" s="12">
        <f t="shared" si="77"/>
        <v>90551.649999999965</v>
      </c>
      <c r="Q206" s="12">
        <f t="shared" si="72"/>
        <v>5659.4781249999978</v>
      </c>
      <c r="R206" s="13">
        <f t="shared" si="73"/>
        <v>1886.4927083333325</v>
      </c>
      <c r="S206" s="23"/>
    </row>
    <row r="207" spans="2:19" s="11" customFormat="1" ht="24.95" customHeight="1" x14ac:dyDescent="0.25">
      <c r="B207" s="11">
        <v>23</v>
      </c>
      <c r="C207" s="11" t="s">
        <v>15</v>
      </c>
      <c r="D207" s="12">
        <v>6.6</v>
      </c>
      <c r="E207" s="12">
        <v>1.1000000000000001</v>
      </c>
      <c r="F207" s="12"/>
      <c r="G207" s="12">
        <f t="shared" si="76"/>
        <v>7.6999999999999993</v>
      </c>
      <c r="H207" s="12">
        <v>28000</v>
      </c>
      <c r="I207" s="12"/>
      <c r="J207" s="12">
        <f t="shared" si="74"/>
        <v>28000</v>
      </c>
      <c r="K207" s="12">
        <f t="shared" si="68"/>
        <v>215599.99999999997</v>
      </c>
      <c r="L207" s="12">
        <v>75460</v>
      </c>
      <c r="M207" s="16">
        <f t="shared" si="70"/>
        <v>0.35000000000000003</v>
      </c>
      <c r="N207" s="12">
        <f>Table4[[#This Row],[الاجمالي ]]*$N$183</f>
        <v>17247.999999999996</v>
      </c>
      <c r="O207" s="12">
        <f t="shared" si="75"/>
        <v>32339.999999999993</v>
      </c>
      <c r="P207" s="12">
        <f t="shared" si="77"/>
        <v>90551.649999999965</v>
      </c>
      <c r="Q207" s="12">
        <f t="shared" si="72"/>
        <v>5659.4781249999978</v>
      </c>
      <c r="R207" s="13">
        <f t="shared" si="73"/>
        <v>1886.4927083333325</v>
      </c>
      <c r="S207" s="23"/>
    </row>
    <row r="208" spans="2:19" s="11" customFormat="1" ht="24.95" customHeight="1" x14ac:dyDescent="0.25">
      <c r="B208" s="11">
        <v>24</v>
      </c>
      <c r="C208" s="11" t="s">
        <v>15</v>
      </c>
      <c r="D208" s="12">
        <v>8.4</v>
      </c>
      <c r="E208" s="12">
        <v>2.1</v>
      </c>
      <c r="F208" s="12"/>
      <c r="G208" s="12">
        <f t="shared" si="76"/>
        <v>10.5</v>
      </c>
      <c r="H208" s="12">
        <v>28000</v>
      </c>
      <c r="I208" s="12"/>
      <c r="J208" s="12">
        <f t="shared" si="74"/>
        <v>28000</v>
      </c>
      <c r="K208" s="12">
        <f t="shared" si="68"/>
        <v>294000</v>
      </c>
      <c r="L208" s="12">
        <v>88200</v>
      </c>
      <c r="M208" s="16">
        <f t="shared" si="70"/>
        <v>0.3</v>
      </c>
      <c r="N208" s="12">
        <f>Table4[[#This Row],[الاجمالي ]]*$N$183</f>
        <v>23520</v>
      </c>
      <c r="O208" s="12">
        <f t="shared" si="75"/>
        <v>44100</v>
      </c>
      <c r="P208" s="12">
        <f t="shared" si="77"/>
        <v>138179.70000000001</v>
      </c>
      <c r="Q208" s="12">
        <f t="shared" si="72"/>
        <v>8636.2312500000007</v>
      </c>
      <c r="R208" s="13">
        <f t="shared" si="73"/>
        <v>2878.7437500000001</v>
      </c>
      <c r="S208" s="23"/>
    </row>
    <row r="209" spans="2:19" s="11" customFormat="1" ht="24.95" customHeight="1" x14ac:dyDescent="0.25">
      <c r="B209" s="11">
        <v>25</v>
      </c>
      <c r="C209" s="11" t="s">
        <v>15</v>
      </c>
      <c r="D209" s="12">
        <v>4.7</v>
      </c>
      <c r="E209" s="12">
        <v>1.05</v>
      </c>
      <c r="F209" s="12"/>
      <c r="G209" s="12">
        <f t="shared" si="76"/>
        <v>5.75</v>
      </c>
      <c r="H209" s="12">
        <v>28000</v>
      </c>
      <c r="I209" s="12"/>
      <c r="J209" s="12">
        <f t="shared" si="74"/>
        <v>28000</v>
      </c>
      <c r="K209" s="12">
        <f t="shared" si="68"/>
        <v>161000</v>
      </c>
      <c r="L209" s="12">
        <f t="shared" ref="L209:L214" si="78">K209*$L$183</f>
        <v>72450</v>
      </c>
      <c r="M209" s="16">
        <f t="shared" si="70"/>
        <v>0.45</v>
      </c>
      <c r="N209" s="12">
        <f>Table4[[#This Row],[الاجمالي ]]*$N$183</f>
        <v>12880</v>
      </c>
      <c r="O209" s="12">
        <f t="shared" si="75"/>
        <v>24150</v>
      </c>
      <c r="P209" s="12">
        <f t="shared" si="77"/>
        <v>51519.55</v>
      </c>
      <c r="Q209" s="12">
        <f t="shared" si="72"/>
        <v>3219.9718750000002</v>
      </c>
      <c r="R209" s="13">
        <f t="shared" si="73"/>
        <v>1073.3239583333334</v>
      </c>
      <c r="S209" s="23"/>
    </row>
    <row r="210" spans="2:19" s="11" customFormat="1" ht="24.95" customHeight="1" x14ac:dyDescent="0.25">
      <c r="B210" s="11">
        <v>26</v>
      </c>
      <c r="C210" s="11" t="s">
        <v>15</v>
      </c>
      <c r="D210" s="12">
        <v>4.3</v>
      </c>
      <c r="E210" s="12">
        <v>1.2</v>
      </c>
      <c r="F210" s="12"/>
      <c r="G210" s="12">
        <f t="shared" si="76"/>
        <v>5.5</v>
      </c>
      <c r="H210" s="12">
        <v>28000</v>
      </c>
      <c r="I210" s="12"/>
      <c r="J210" s="12">
        <f t="shared" si="74"/>
        <v>28000</v>
      </c>
      <c r="K210" s="12">
        <f t="shared" si="68"/>
        <v>154000</v>
      </c>
      <c r="L210" s="12">
        <f t="shared" si="78"/>
        <v>69300</v>
      </c>
      <c r="M210" s="16">
        <f t="shared" si="70"/>
        <v>0.45</v>
      </c>
      <c r="N210" s="12">
        <f>Table4[[#This Row],[الاجمالي ]]*$N$183</f>
        <v>12320</v>
      </c>
      <c r="O210" s="12">
        <f>$O$183*K210</f>
        <v>23100</v>
      </c>
      <c r="P210" s="12">
        <f t="shared" si="77"/>
        <v>49279.55</v>
      </c>
      <c r="Q210" s="12">
        <f t="shared" si="72"/>
        <v>3079.9718750000002</v>
      </c>
      <c r="R210" s="13">
        <f t="shared" si="73"/>
        <v>1026.6572916666667</v>
      </c>
      <c r="S210" s="23"/>
    </row>
    <row r="211" spans="2:19" s="11" customFormat="1" ht="24.95" customHeight="1" x14ac:dyDescent="0.25">
      <c r="B211" s="11">
        <v>27</v>
      </c>
      <c r="C211" s="11" t="s">
        <v>15</v>
      </c>
      <c r="D211" s="12">
        <v>4.7</v>
      </c>
      <c r="E211" s="12">
        <v>1.05</v>
      </c>
      <c r="F211" s="12"/>
      <c r="G211" s="12">
        <f t="shared" si="76"/>
        <v>5.75</v>
      </c>
      <c r="H211" s="12">
        <v>28000</v>
      </c>
      <c r="I211" s="12"/>
      <c r="J211" s="12">
        <f t="shared" si="74"/>
        <v>28000</v>
      </c>
      <c r="K211" s="12">
        <f t="shared" si="68"/>
        <v>161000</v>
      </c>
      <c r="L211" s="12">
        <f t="shared" si="78"/>
        <v>72450</v>
      </c>
      <c r="M211" s="16">
        <f t="shared" si="70"/>
        <v>0.45</v>
      </c>
      <c r="N211" s="12">
        <f>Table4[[#This Row],[الاجمالي ]]*$N$183</f>
        <v>12880</v>
      </c>
      <c r="O211" s="12">
        <f t="shared" si="75"/>
        <v>24150</v>
      </c>
      <c r="P211" s="12">
        <f t="shared" si="77"/>
        <v>51519.55</v>
      </c>
      <c r="Q211" s="12">
        <f t="shared" si="72"/>
        <v>3219.9718750000002</v>
      </c>
      <c r="R211" s="13">
        <f t="shared" si="73"/>
        <v>1073.3239583333334</v>
      </c>
      <c r="S211" s="23"/>
    </row>
    <row r="212" spans="2:19" s="11" customFormat="1" ht="24.95" customHeight="1" x14ac:dyDescent="0.25">
      <c r="B212" s="11">
        <v>28</v>
      </c>
      <c r="C212" s="11" t="s">
        <v>15</v>
      </c>
      <c r="D212" s="12">
        <v>4.7</v>
      </c>
      <c r="E212" s="12">
        <v>1.05</v>
      </c>
      <c r="F212" s="12"/>
      <c r="G212" s="12">
        <f t="shared" si="76"/>
        <v>5.75</v>
      </c>
      <c r="H212" s="12">
        <v>28000</v>
      </c>
      <c r="I212" s="12"/>
      <c r="J212" s="12">
        <f t="shared" si="74"/>
        <v>28000</v>
      </c>
      <c r="K212" s="12">
        <f t="shared" si="68"/>
        <v>161000</v>
      </c>
      <c r="L212" s="12">
        <f t="shared" si="78"/>
        <v>72450</v>
      </c>
      <c r="M212" s="16">
        <f t="shared" si="70"/>
        <v>0.45</v>
      </c>
      <c r="N212" s="12">
        <f>Table4[[#This Row],[الاجمالي ]]*$N$183</f>
        <v>12880</v>
      </c>
      <c r="O212" s="12">
        <f t="shared" si="75"/>
        <v>24150</v>
      </c>
      <c r="P212" s="12">
        <f t="shared" si="77"/>
        <v>51519.55</v>
      </c>
      <c r="Q212" s="12">
        <f t="shared" si="72"/>
        <v>3219.9718750000002</v>
      </c>
      <c r="R212" s="13">
        <f t="shared" si="73"/>
        <v>1073.3239583333334</v>
      </c>
      <c r="S212" s="23"/>
    </row>
    <row r="213" spans="2:19" s="11" customFormat="1" ht="24.95" customHeight="1" x14ac:dyDescent="0.25">
      <c r="B213" s="11">
        <v>29</v>
      </c>
      <c r="C213" s="11" t="s">
        <v>15</v>
      </c>
      <c r="D213" s="12">
        <v>4.7</v>
      </c>
      <c r="E213" s="12">
        <v>1.05</v>
      </c>
      <c r="F213" s="12"/>
      <c r="G213" s="12">
        <f t="shared" si="76"/>
        <v>5.75</v>
      </c>
      <c r="H213" s="12">
        <v>28000</v>
      </c>
      <c r="I213" s="12"/>
      <c r="J213" s="12">
        <f t="shared" si="74"/>
        <v>28000</v>
      </c>
      <c r="K213" s="12">
        <f t="shared" si="68"/>
        <v>161000</v>
      </c>
      <c r="L213" s="12">
        <f t="shared" si="78"/>
        <v>72450</v>
      </c>
      <c r="M213" s="16">
        <f t="shared" si="70"/>
        <v>0.45</v>
      </c>
      <c r="N213" s="12">
        <f>Table4[[#This Row],[الاجمالي ]]*$N$183</f>
        <v>12880</v>
      </c>
      <c r="O213" s="12">
        <f t="shared" si="75"/>
        <v>24150</v>
      </c>
      <c r="P213" s="12">
        <f t="shared" si="77"/>
        <v>51519.55</v>
      </c>
      <c r="Q213" s="12">
        <f t="shared" si="72"/>
        <v>3219.9718750000002</v>
      </c>
      <c r="R213" s="13">
        <f t="shared" si="73"/>
        <v>1073.3239583333334</v>
      </c>
      <c r="S213" s="23"/>
    </row>
    <row r="214" spans="2:19" s="11" customFormat="1" ht="24.95" customHeight="1" x14ac:dyDescent="0.25">
      <c r="B214" s="14">
        <v>30</v>
      </c>
      <c r="C214" s="14" t="s">
        <v>14</v>
      </c>
      <c r="D214" s="25">
        <v>4.7</v>
      </c>
      <c r="E214" s="25">
        <v>1.05</v>
      </c>
      <c r="F214" s="25"/>
      <c r="G214" s="25">
        <f t="shared" si="76"/>
        <v>5.75</v>
      </c>
      <c r="H214" s="25">
        <v>28000</v>
      </c>
      <c r="I214" s="25"/>
      <c r="J214" s="25">
        <f t="shared" si="74"/>
        <v>28000</v>
      </c>
      <c r="K214" s="25">
        <f t="shared" si="68"/>
        <v>161000</v>
      </c>
      <c r="L214" s="25">
        <f t="shared" si="78"/>
        <v>72450</v>
      </c>
      <c r="M214" s="26">
        <f t="shared" si="70"/>
        <v>0.45</v>
      </c>
      <c r="N214" s="25">
        <f>Table4[[#This Row],[الاجمالي ]]*$N$183</f>
        <v>12880</v>
      </c>
      <c r="O214" s="25">
        <f t="shared" si="75"/>
        <v>24150</v>
      </c>
      <c r="P214" s="25">
        <f t="shared" si="77"/>
        <v>51519.55</v>
      </c>
      <c r="Q214" s="25">
        <f t="shared" si="72"/>
        <v>3219.9718750000002</v>
      </c>
      <c r="R214" s="20">
        <f t="shared" si="73"/>
        <v>1073.3239583333334</v>
      </c>
      <c r="S214" s="23"/>
    </row>
    <row r="215" spans="2:19" s="11" customFormat="1" ht="24.95" customHeight="1" x14ac:dyDescent="0.25">
      <c r="B215" s="14">
        <v>31</v>
      </c>
      <c r="C215" s="14" t="s">
        <v>13</v>
      </c>
      <c r="D215" s="25">
        <v>8.4</v>
      </c>
      <c r="E215" s="25">
        <v>2.1</v>
      </c>
      <c r="F215" s="25"/>
      <c r="G215" s="25">
        <v>21.76</v>
      </c>
      <c r="H215" s="25"/>
      <c r="I215" s="25"/>
      <c r="J215" s="25"/>
      <c r="K215" s="25">
        <v>278528</v>
      </c>
      <c r="L215" s="25">
        <f>Table4[[#This Row],[الاجمالي ]]*25%</f>
        <v>69632</v>
      </c>
      <c r="M215" s="26">
        <f t="shared" si="70"/>
        <v>0.25</v>
      </c>
      <c r="N215" s="25">
        <f>Table4[[#This Row],[الاجمالي ]]*$N$183</f>
        <v>22282.240000000002</v>
      </c>
      <c r="O215" s="25"/>
      <c r="P215" s="25"/>
      <c r="Q215" s="25">
        <f t="shared" si="72"/>
        <v>0</v>
      </c>
      <c r="R215" s="20">
        <f t="shared" si="73"/>
        <v>0</v>
      </c>
      <c r="S215" s="23"/>
    </row>
    <row r="216" spans="2:19" s="11" customFormat="1" ht="24.95" customHeight="1" x14ac:dyDescent="0.25">
      <c r="B216" s="14">
        <v>32</v>
      </c>
      <c r="C216" s="14" t="s">
        <v>14</v>
      </c>
      <c r="D216" s="25">
        <v>4</v>
      </c>
      <c r="E216" s="25">
        <v>1</v>
      </c>
      <c r="F216" s="25"/>
      <c r="G216" s="25">
        <f t="shared" si="76"/>
        <v>5</v>
      </c>
      <c r="H216" s="25">
        <v>28000</v>
      </c>
      <c r="I216" s="25"/>
      <c r="J216" s="25">
        <f t="shared" si="74"/>
        <v>28000</v>
      </c>
      <c r="K216" s="25">
        <f t="shared" si="68"/>
        <v>140000</v>
      </c>
      <c r="L216" s="25">
        <f t="shared" ref="L216:L223" si="79">K216*$L$183</f>
        <v>63000</v>
      </c>
      <c r="M216" s="26">
        <f t="shared" si="70"/>
        <v>0.45</v>
      </c>
      <c r="N216" s="25">
        <f>Table4[[#This Row],[الاجمالي ]]*$N$183</f>
        <v>11200</v>
      </c>
      <c r="O216" s="25">
        <f t="shared" si="75"/>
        <v>21000</v>
      </c>
      <c r="P216" s="25">
        <f t="shared" si="77"/>
        <v>44799.55</v>
      </c>
      <c r="Q216" s="25">
        <f t="shared" si="72"/>
        <v>2799.9718750000002</v>
      </c>
      <c r="R216" s="20">
        <f t="shared" si="73"/>
        <v>933.32395833333339</v>
      </c>
      <c r="S216" s="23"/>
    </row>
    <row r="217" spans="2:19" s="11" customFormat="1" ht="24.95" customHeight="1" x14ac:dyDescent="0.25">
      <c r="B217" s="11">
        <v>33</v>
      </c>
      <c r="C217" s="11" t="s">
        <v>15</v>
      </c>
      <c r="D217" s="12">
        <v>4</v>
      </c>
      <c r="E217" s="12">
        <v>1</v>
      </c>
      <c r="F217" s="12"/>
      <c r="G217" s="12">
        <f t="shared" si="76"/>
        <v>5</v>
      </c>
      <c r="H217" s="12">
        <v>28000</v>
      </c>
      <c r="I217" s="12"/>
      <c r="J217" s="12">
        <f t="shared" si="74"/>
        <v>28000</v>
      </c>
      <c r="K217" s="12">
        <f t="shared" si="68"/>
        <v>140000</v>
      </c>
      <c r="L217" s="12">
        <f t="shared" si="79"/>
        <v>63000</v>
      </c>
      <c r="M217" s="16">
        <f t="shared" si="70"/>
        <v>0.45</v>
      </c>
      <c r="N217" s="12">
        <f>Table4[[#This Row],[الاجمالي ]]*$N$183</f>
        <v>11200</v>
      </c>
      <c r="O217" s="12">
        <f t="shared" si="75"/>
        <v>21000</v>
      </c>
      <c r="P217" s="12">
        <f t="shared" si="77"/>
        <v>44799.55</v>
      </c>
      <c r="Q217" s="12">
        <f t="shared" si="72"/>
        <v>2799.9718750000002</v>
      </c>
      <c r="R217" s="13">
        <f t="shared" si="73"/>
        <v>933.32395833333339</v>
      </c>
      <c r="S217" s="23"/>
    </row>
    <row r="218" spans="2:19" s="11" customFormat="1" ht="24.95" customHeight="1" x14ac:dyDescent="0.25">
      <c r="B218" s="11">
        <v>34</v>
      </c>
      <c r="C218" s="11" t="s">
        <v>15</v>
      </c>
      <c r="D218" s="12">
        <v>4</v>
      </c>
      <c r="E218" s="12">
        <v>1</v>
      </c>
      <c r="F218" s="12"/>
      <c r="G218" s="12">
        <f t="shared" si="76"/>
        <v>5</v>
      </c>
      <c r="H218" s="12">
        <v>28000</v>
      </c>
      <c r="I218" s="12"/>
      <c r="J218" s="12">
        <f t="shared" si="74"/>
        <v>28000</v>
      </c>
      <c r="K218" s="12">
        <f t="shared" si="68"/>
        <v>140000</v>
      </c>
      <c r="L218" s="12">
        <f t="shared" si="79"/>
        <v>63000</v>
      </c>
      <c r="M218" s="16">
        <f t="shared" si="70"/>
        <v>0.45</v>
      </c>
      <c r="N218" s="12">
        <f>Table4[[#This Row],[الاجمالي ]]*$N$183</f>
        <v>11200</v>
      </c>
      <c r="O218" s="12">
        <f t="shared" si="75"/>
        <v>21000</v>
      </c>
      <c r="P218" s="12">
        <f t="shared" si="77"/>
        <v>44799.55</v>
      </c>
      <c r="Q218" s="12">
        <f t="shared" si="72"/>
        <v>2799.9718750000002</v>
      </c>
      <c r="R218" s="13">
        <f t="shared" si="73"/>
        <v>933.32395833333339</v>
      </c>
      <c r="S218" s="23"/>
    </row>
    <row r="219" spans="2:19" s="11" customFormat="1" ht="24.95" customHeight="1" x14ac:dyDescent="0.25">
      <c r="B219" s="11">
        <v>35</v>
      </c>
      <c r="C219" s="11" t="s">
        <v>13</v>
      </c>
      <c r="D219" s="12">
        <v>4</v>
      </c>
      <c r="E219" s="12">
        <v>1</v>
      </c>
      <c r="F219" s="12"/>
      <c r="G219" s="12">
        <f t="shared" si="76"/>
        <v>5</v>
      </c>
      <c r="H219" s="12">
        <v>28000</v>
      </c>
      <c r="I219" s="12"/>
      <c r="J219" s="12">
        <f t="shared" si="74"/>
        <v>28000</v>
      </c>
      <c r="K219" s="12">
        <f t="shared" si="68"/>
        <v>140000</v>
      </c>
      <c r="L219" s="12">
        <v>60200</v>
      </c>
      <c r="M219" s="16">
        <f t="shared" si="70"/>
        <v>0.43</v>
      </c>
      <c r="N219" s="12">
        <f>Table4[[#This Row],[الاجمالي ]]*$N$183</f>
        <v>11200</v>
      </c>
      <c r="O219" s="12">
        <f t="shared" si="75"/>
        <v>21000</v>
      </c>
      <c r="P219" s="12">
        <f t="shared" si="77"/>
        <v>47599.570000000007</v>
      </c>
      <c r="Q219" s="12">
        <v>3400</v>
      </c>
      <c r="R219" s="13"/>
      <c r="S219" s="23">
        <v>44706</v>
      </c>
    </row>
    <row r="220" spans="2:19" s="11" customFormat="1" ht="24.95" customHeight="1" x14ac:dyDescent="0.25">
      <c r="B220" s="11">
        <v>36</v>
      </c>
      <c r="C220" s="11" t="s">
        <v>15</v>
      </c>
      <c r="D220" s="12">
        <v>4</v>
      </c>
      <c r="E220" s="12">
        <v>1</v>
      </c>
      <c r="F220" s="12"/>
      <c r="G220" s="12">
        <f t="shared" si="76"/>
        <v>5</v>
      </c>
      <c r="H220" s="12">
        <v>28000</v>
      </c>
      <c r="I220" s="12"/>
      <c r="J220" s="12">
        <f t="shared" si="74"/>
        <v>28000</v>
      </c>
      <c r="K220" s="12">
        <f t="shared" si="68"/>
        <v>140000</v>
      </c>
      <c r="L220" s="12">
        <f t="shared" si="79"/>
        <v>63000</v>
      </c>
      <c r="M220" s="16">
        <f t="shared" si="70"/>
        <v>0.45</v>
      </c>
      <c r="N220" s="12">
        <f>Table4[[#This Row],[الاجمالي ]]*$N$183</f>
        <v>11200</v>
      </c>
      <c r="O220" s="12">
        <f t="shared" si="75"/>
        <v>21000</v>
      </c>
      <c r="P220" s="12">
        <f t="shared" si="77"/>
        <v>44799.55</v>
      </c>
      <c r="Q220" s="12">
        <f t="shared" si="72"/>
        <v>2799.9718750000002</v>
      </c>
      <c r="R220" s="13">
        <f t="shared" si="73"/>
        <v>933.32395833333339</v>
      </c>
      <c r="S220" s="23"/>
    </row>
    <row r="221" spans="2:19" s="11" customFormat="1" ht="24.95" customHeight="1" x14ac:dyDescent="0.25">
      <c r="B221" s="11">
        <v>37</v>
      </c>
      <c r="C221" s="11" t="s">
        <v>15</v>
      </c>
      <c r="D221" s="12">
        <v>4</v>
      </c>
      <c r="E221" s="12">
        <v>1</v>
      </c>
      <c r="F221" s="12"/>
      <c r="G221" s="12">
        <f t="shared" si="76"/>
        <v>5</v>
      </c>
      <c r="H221" s="12">
        <v>28000</v>
      </c>
      <c r="I221" s="12"/>
      <c r="J221" s="12">
        <f t="shared" si="74"/>
        <v>28000</v>
      </c>
      <c r="K221" s="12">
        <f t="shared" si="68"/>
        <v>140000</v>
      </c>
      <c r="L221" s="12">
        <f t="shared" si="79"/>
        <v>63000</v>
      </c>
      <c r="M221" s="16">
        <f t="shared" si="70"/>
        <v>0.45</v>
      </c>
      <c r="N221" s="12">
        <f>Table4[[#This Row],[الاجمالي ]]*$N$183</f>
        <v>11200</v>
      </c>
      <c r="O221" s="12">
        <f t="shared" si="75"/>
        <v>21000</v>
      </c>
      <c r="P221" s="12">
        <f t="shared" si="77"/>
        <v>44799.55</v>
      </c>
      <c r="Q221" s="12">
        <f t="shared" si="72"/>
        <v>2799.9718750000002</v>
      </c>
      <c r="R221" s="13">
        <f t="shared" si="73"/>
        <v>933.32395833333339</v>
      </c>
      <c r="S221" s="23"/>
    </row>
    <row r="222" spans="2:19" s="11" customFormat="1" ht="24.95" customHeight="1" x14ac:dyDescent="0.25">
      <c r="B222" s="11">
        <v>38</v>
      </c>
      <c r="C222" s="11" t="s">
        <v>15</v>
      </c>
      <c r="D222" s="12">
        <v>4</v>
      </c>
      <c r="E222" s="12">
        <v>1</v>
      </c>
      <c r="G222" s="12">
        <f t="shared" si="76"/>
        <v>5</v>
      </c>
      <c r="H222" s="12">
        <v>28000</v>
      </c>
      <c r="I222" s="12"/>
      <c r="J222" s="12">
        <f t="shared" ref="J222:J247" si="80">H222</f>
        <v>28000</v>
      </c>
      <c r="K222" s="12">
        <f t="shared" ref="K222:K247" si="81">G222*J222</f>
        <v>140000</v>
      </c>
      <c r="L222" s="12">
        <f t="shared" si="79"/>
        <v>63000</v>
      </c>
      <c r="M222" s="16">
        <f t="shared" ref="M222:M247" si="82">L222/K222</f>
        <v>0.45</v>
      </c>
      <c r="N222" s="12">
        <f>Table4[[#This Row],[الاجمالي ]]*$N$183</f>
        <v>11200</v>
      </c>
      <c r="O222" s="12">
        <f t="shared" ref="O222:O247" si="83">$O$183*K222</f>
        <v>21000</v>
      </c>
      <c r="P222" s="12">
        <f t="shared" ref="P222:P247" si="84">K222-L222-M222-N222-O222</f>
        <v>44799.55</v>
      </c>
      <c r="Q222" s="12">
        <f t="shared" ref="Q222:Q247" si="85">P222/$Q$5</f>
        <v>2799.9718750000002</v>
      </c>
      <c r="R222" s="13">
        <f t="shared" ref="R222:R247" si="86">P222/48</f>
        <v>933.32395833333339</v>
      </c>
      <c r="S222" s="23"/>
    </row>
    <row r="223" spans="2:19" s="11" customFormat="1" ht="24.95" customHeight="1" x14ac:dyDescent="0.25">
      <c r="B223" s="11">
        <v>39</v>
      </c>
      <c r="C223" s="11" t="s">
        <v>15</v>
      </c>
      <c r="D223" s="12">
        <v>4</v>
      </c>
      <c r="E223" s="12">
        <v>1</v>
      </c>
      <c r="G223" s="12">
        <f t="shared" ref="G223:G254" si="87">D223+E223+F223</f>
        <v>5</v>
      </c>
      <c r="H223" s="12">
        <v>28000</v>
      </c>
      <c r="I223" s="12"/>
      <c r="J223" s="12">
        <f t="shared" si="80"/>
        <v>28000</v>
      </c>
      <c r="K223" s="12">
        <f t="shared" si="81"/>
        <v>140000</v>
      </c>
      <c r="L223" s="12">
        <f t="shared" si="79"/>
        <v>63000</v>
      </c>
      <c r="M223" s="16">
        <f t="shared" si="82"/>
        <v>0.45</v>
      </c>
      <c r="N223" s="12">
        <f>Table4[[#This Row],[الاجمالي ]]*$N$183</f>
        <v>11200</v>
      </c>
      <c r="O223" s="12">
        <f t="shared" si="83"/>
        <v>21000</v>
      </c>
      <c r="P223" s="12">
        <f t="shared" si="84"/>
        <v>44799.55</v>
      </c>
      <c r="Q223" s="12">
        <f t="shared" si="85"/>
        <v>2799.9718750000002</v>
      </c>
      <c r="R223" s="13">
        <f t="shared" si="86"/>
        <v>933.32395833333339</v>
      </c>
      <c r="S223" s="23"/>
    </row>
    <row r="224" spans="2:19" s="11" customFormat="1" ht="24.95" customHeight="1" x14ac:dyDescent="0.25">
      <c r="B224" s="11">
        <v>40</v>
      </c>
      <c r="C224" s="11" t="s">
        <v>13</v>
      </c>
      <c r="D224" s="12"/>
      <c r="E224" s="12"/>
      <c r="G224" s="12">
        <v>5</v>
      </c>
      <c r="H224" s="12">
        <v>28000</v>
      </c>
      <c r="I224" s="12"/>
      <c r="J224" s="12">
        <f t="shared" si="80"/>
        <v>28000</v>
      </c>
      <c r="K224" s="12">
        <f t="shared" si="81"/>
        <v>140000</v>
      </c>
      <c r="L224" s="12">
        <v>60200</v>
      </c>
      <c r="M224" s="16">
        <f t="shared" si="82"/>
        <v>0.43</v>
      </c>
      <c r="N224" s="12">
        <f>Table4[[#This Row],[الاجمالي ]]*$N$183</f>
        <v>11200</v>
      </c>
      <c r="O224" s="12">
        <f t="shared" si="83"/>
        <v>21000</v>
      </c>
      <c r="P224" s="12">
        <f t="shared" si="84"/>
        <v>47599.570000000007</v>
      </c>
      <c r="Q224" s="12">
        <v>3400</v>
      </c>
      <c r="R224" s="13"/>
      <c r="S224" s="23">
        <v>44697</v>
      </c>
    </row>
    <row r="225" spans="2:19" s="11" customFormat="1" ht="24.95" customHeight="1" x14ac:dyDescent="0.25">
      <c r="B225" s="11">
        <v>41</v>
      </c>
      <c r="C225" s="11" t="s">
        <v>15</v>
      </c>
      <c r="D225" s="12">
        <v>9.1</v>
      </c>
      <c r="E225" s="12">
        <v>1.9</v>
      </c>
      <c r="G225" s="12">
        <f t="shared" si="87"/>
        <v>11</v>
      </c>
      <c r="H225" s="12">
        <v>28000</v>
      </c>
      <c r="I225" s="12"/>
      <c r="J225" s="12">
        <f t="shared" si="80"/>
        <v>28000</v>
      </c>
      <c r="K225" s="12">
        <f t="shared" si="81"/>
        <v>308000</v>
      </c>
      <c r="L225" s="12">
        <v>92400</v>
      </c>
      <c r="M225" s="16">
        <f t="shared" si="82"/>
        <v>0.3</v>
      </c>
      <c r="N225" s="12">
        <f>Table4[[#This Row],[الاجمالي ]]*$N$183</f>
        <v>24640</v>
      </c>
      <c r="O225" s="12">
        <f t="shared" si="83"/>
        <v>46200</v>
      </c>
      <c r="P225" s="12">
        <f t="shared" si="84"/>
        <v>144759.70000000001</v>
      </c>
      <c r="Q225" s="12">
        <f t="shared" si="85"/>
        <v>9047.4812500000007</v>
      </c>
      <c r="R225" s="13">
        <f t="shared" si="86"/>
        <v>3015.8270833333336</v>
      </c>
      <c r="S225" s="23"/>
    </row>
    <row r="226" spans="2:19" s="11" customFormat="1" ht="24.95" customHeight="1" x14ac:dyDescent="0.25">
      <c r="B226" s="11">
        <v>42</v>
      </c>
      <c r="C226" s="11" t="s">
        <v>15</v>
      </c>
      <c r="D226" s="12">
        <v>5.2</v>
      </c>
      <c r="E226" s="12">
        <v>1.1000000000000001</v>
      </c>
      <c r="G226" s="12">
        <f t="shared" si="87"/>
        <v>6.3000000000000007</v>
      </c>
      <c r="H226" s="12">
        <v>28000</v>
      </c>
      <c r="I226" s="12"/>
      <c r="J226" s="12">
        <f t="shared" si="80"/>
        <v>28000</v>
      </c>
      <c r="K226" s="12">
        <f t="shared" si="81"/>
        <v>176400.00000000003</v>
      </c>
      <c r="L226" s="12">
        <f t="shared" ref="L226:L232" si="88">K226*$L$183</f>
        <v>79380.000000000015</v>
      </c>
      <c r="M226" s="16">
        <f t="shared" si="82"/>
        <v>0.45</v>
      </c>
      <c r="N226" s="12">
        <f>Table4[[#This Row],[الاجمالي ]]*$N$183</f>
        <v>14112.000000000002</v>
      </c>
      <c r="O226" s="12">
        <f t="shared" si="83"/>
        <v>26460.000000000004</v>
      </c>
      <c r="P226" s="12">
        <f t="shared" si="84"/>
        <v>56447.550000000017</v>
      </c>
      <c r="Q226" s="12">
        <f t="shared" si="85"/>
        <v>3527.9718750000011</v>
      </c>
      <c r="R226" s="13">
        <f t="shared" si="86"/>
        <v>1175.9906250000004</v>
      </c>
      <c r="S226" s="23"/>
    </row>
    <row r="227" spans="2:19" s="11" customFormat="1" ht="24.95" customHeight="1" x14ac:dyDescent="0.25">
      <c r="B227" s="11">
        <v>43</v>
      </c>
      <c r="C227" s="11" t="s">
        <v>15</v>
      </c>
      <c r="D227" s="12">
        <v>4.7</v>
      </c>
      <c r="E227" s="12">
        <v>1.05</v>
      </c>
      <c r="G227" s="12">
        <f t="shared" si="87"/>
        <v>5.75</v>
      </c>
      <c r="H227" s="12">
        <v>28000</v>
      </c>
      <c r="I227" s="12"/>
      <c r="J227" s="12">
        <f t="shared" si="80"/>
        <v>28000</v>
      </c>
      <c r="K227" s="12">
        <f t="shared" si="81"/>
        <v>161000</v>
      </c>
      <c r="L227" s="12">
        <f t="shared" si="88"/>
        <v>72450</v>
      </c>
      <c r="M227" s="16">
        <f t="shared" si="82"/>
        <v>0.45</v>
      </c>
      <c r="N227" s="12">
        <f>Table4[[#This Row],[الاجمالي ]]*$N$183</f>
        <v>12880</v>
      </c>
      <c r="O227" s="12">
        <f t="shared" si="83"/>
        <v>24150</v>
      </c>
      <c r="P227" s="12">
        <f t="shared" si="84"/>
        <v>51519.55</v>
      </c>
      <c r="Q227" s="12">
        <f t="shared" si="85"/>
        <v>3219.9718750000002</v>
      </c>
      <c r="R227" s="13">
        <f t="shared" si="86"/>
        <v>1073.3239583333334</v>
      </c>
      <c r="S227" s="23"/>
    </row>
    <row r="228" spans="2:19" s="11" customFormat="1" ht="24.95" customHeight="1" x14ac:dyDescent="0.25">
      <c r="B228" s="11">
        <v>44</v>
      </c>
      <c r="C228" s="11" t="s">
        <v>15</v>
      </c>
      <c r="D228" s="12">
        <v>4.7</v>
      </c>
      <c r="E228" s="12">
        <v>1.05</v>
      </c>
      <c r="G228" s="12">
        <f t="shared" si="87"/>
        <v>5.75</v>
      </c>
      <c r="H228" s="12">
        <v>28000</v>
      </c>
      <c r="I228" s="12"/>
      <c r="J228" s="12">
        <f t="shared" si="80"/>
        <v>28000</v>
      </c>
      <c r="K228" s="12">
        <f t="shared" si="81"/>
        <v>161000</v>
      </c>
      <c r="L228" s="12">
        <f t="shared" si="88"/>
        <v>72450</v>
      </c>
      <c r="M228" s="16">
        <f t="shared" si="82"/>
        <v>0.45</v>
      </c>
      <c r="N228" s="12">
        <f>Table4[[#This Row],[الاجمالي ]]*$N$183</f>
        <v>12880</v>
      </c>
      <c r="O228" s="12">
        <f t="shared" si="83"/>
        <v>24150</v>
      </c>
      <c r="P228" s="12">
        <f t="shared" si="84"/>
        <v>51519.55</v>
      </c>
      <c r="Q228" s="12">
        <f t="shared" si="85"/>
        <v>3219.9718750000002</v>
      </c>
      <c r="R228" s="13">
        <f t="shared" si="86"/>
        <v>1073.3239583333334</v>
      </c>
      <c r="S228" s="23"/>
    </row>
    <row r="229" spans="2:19" s="11" customFormat="1" ht="24.95" customHeight="1" x14ac:dyDescent="0.25">
      <c r="B229" s="11">
        <v>45</v>
      </c>
      <c r="C229" s="11" t="s">
        <v>15</v>
      </c>
      <c r="D229" s="12">
        <v>4.3</v>
      </c>
      <c r="E229" s="12">
        <v>1.2</v>
      </c>
      <c r="G229" s="12">
        <f t="shared" si="87"/>
        <v>5.5</v>
      </c>
      <c r="H229" s="12">
        <v>28000</v>
      </c>
      <c r="I229" s="12"/>
      <c r="J229" s="12">
        <f t="shared" si="80"/>
        <v>28000</v>
      </c>
      <c r="K229" s="12">
        <f t="shared" si="81"/>
        <v>154000</v>
      </c>
      <c r="L229" s="12">
        <f t="shared" si="88"/>
        <v>69300</v>
      </c>
      <c r="M229" s="16">
        <f t="shared" si="82"/>
        <v>0.45</v>
      </c>
      <c r="N229" s="12">
        <f>Table4[[#This Row],[الاجمالي ]]*$N$183</f>
        <v>12320</v>
      </c>
      <c r="O229" s="12">
        <f t="shared" si="83"/>
        <v>23100</v>
      </c>
      <c r="P229" s="12">
        <f t="shared" si="84"/>
        <v>49279.55</v>
      </c>
      <c r="Q229" s="12">
        <f t="shared" si="85"/>
        <v>3079.9718750000002</v>
      </c>
      <c r="R229" s="13">
        <f t="shared" si="86"/>
        <v>1026.6572916666667</v>
      </c>
      <c r="S229" s="23"/>
    </row>
    <row r="230" spans="2:19" s="11" customFormat="1" ht="24.95" customHeight="1" x14ac:dyDescent="0.25">
      <c r="B230" s="11">
        <v>46</v>
      </c>
      <c r="C230" s="11" t="s">
        <v>15</v>
      </c>
      <c r="D230" s="12">
        <v>4.3</v>
      </c>
      <c r="E230" s="12">
        <v>1.2</v>
      </c>
      <c r="G230" s="12">
        <f t="shared" si="87"/>
        <v>5.5</v>
      </c>
      <c r="H230" s="12">
        <v>28000</v>
      </c>
      <c r="I230" s="12"/>
      <c r="J230" s="12">
        <f t="shared" si="80"/>
        <v>28000</v>
      </c>
      <c r="K230" s="12">
        <f t="shared" si="81"/>
        <v>154000</v>
      </c>
      <c r="L230" s="12">
        <f t="shared" si="88"/>
        <v>69300</v>
      </c>
      <c r="M230" s="16">
        <f t="shared" si="82"/>
        <v>0.45</v>
      </c>
      <c r="N230" s="12">
        <f>Table4[[#This Row],[الاجمالي ]]*$N$183</f>
        <v>12320</v>
      </c>
      <c r="O230" s="12">
        <f t="shared" si="83"/>
        <v>23100</v>
      </c>
      <c r="P230" s="12">
        <f t="shared" si="84"/>
        <v>49279.55</v>
      </c>
      <c r="Q230" s="12">
        <f t="shared" si="85"/>
        <v>3079.9718750000002</v>
      </c>
      <c r="R230" s="13">
        <f t="shared" si="86"/>
        <v>1026.6572916666667</v>
      </c>
      <c r="S230" s="23"/>
    </row>
    <row r="231" spans="2:19" s="11" customFormat="1" ht="24.95" customHeight="1" x14ac:dyDescent="0.25">
      <c r="B231" s="11">
        <v>47</v>
      </c>
      <c r="C231" s="11" t="s">
        <v>15</v>
      </c>
      <c r="D231" s="12">
        <v>4.7</v>
      </c>
      <c r="E231" s="12">
        <v>1.05</v>
      </c>
      <c r="G231" s="12">
        <f t="shared" si="87"/>
        <v>5.75</v>
      </c>
      <c r="H231" s="12">
        <v>28000</v>
      </c>
      <c r="I231" s="12"/>
      <c r="J231" s="12">
        <f t="shared" si="80"/>
        <v>28000</v>
      </c>
      <c r="K231" s="12">
        <f t="shared" si="81"/>
        <v>161000</v>
      </c>
      <c r="L231" s="12">
        <f t="shared" si="88"/>
        <v>72450</v>
      </c>
      <c r="M231" s="16">
        <f t="shared" si="82"/>
        <v>0.45</v>
      </c>
      <c r="N231" s="12">
        <f>Table4[[#This Row],[الاجمالي ]]*$N$183</f>
        <v>12880</v>
      </c>
      <c r="O231" s="12">
        <f t="shared" si="83"/>
        <v>24150</v>
      </c>
      <c r="P231" s="12">
        <f t="shared" si="84"/>
        <v>51519.55</v>
      </c>
      <c r="Q231" s="12">
        <f t="shared" si="85"/>
        <v>3219.9718750000002</v>
      </c>
      <c r="R231" s="13">
        <f t="shared" si="86"/>
        <v>1073.3239583333334</v>
      </c>
      <c r="S231" s="23"/>
    </row>
    <row r="232" spans="2:19" s="11" customFormat="1" ht="24.95" customHeight="1" x14ac:dyDescent="0.25">
      <c r="B232" s="11">
        <v>48</v>
      </c>
      <c r="C232" s="11" t="s">
        <v>15</v>
      </c>
      <c r="D232" s="12">
        <v>5.2</v>
      </c>
      <c r="E232" s="12">
        <v>1.1000000000000001</v>
      </c>
      <c r="G232" s="12">
        <f t="shared" si="87"/>
        <v>6.3000000000000007</v>
      </c>
      <c r="H232" s="12">
        <v>28000</v>
      </c>
      <c r="I232" s="12"/>
      <c r="J232" s="12">
        <f t="shared" si="80"/>
        <v>28000</v>
      </c>
      <c r="K232" s="12">
        <f t="shared" si="81"/>
        <v>176400.00000000003</v>
      </c>
      <c r="L232" s="12">
        <f t="shared" si="88"/>
        <v>79380.000000000015</v>
      </c>
      <c r="M232" s="16">
        <f t="shared" si="82"/>
        <v>0.45</v>
      </c>
      <c r="N232" s="12">
        <f>Table4[[#This Row],[الاجمالي ]]*$N$183</f>
        <v>14112.000000000002</v>
      </c>
      <c r="O232" s="12">
        <f>$O$183*K232</f>
        <v>26460.000000000004</v>
      </c>
      <c r="P232" s="12">
        <f t="shared" si="84"/>
        <v>56447.550000000017</v>
      </c>
      <c r="Q232" s="12">
        <f t="shared" si="85"/>
        <v>3527.9718750000011</v>
      </c>
      <c r="R232" s="13">
        <f t="shared" si="86"/>
        <v>1175.9906250000004</v>
      </c>
      <c r="S232" s="23"/>
    </row>
    <row r="233" spans="2:19" s="11" customFormat="1" ht="24.95" customHeight="1" x14ac:dyDescent="0.25">
      <c r="B233" s="11">
        <v>49</v>
      </c>
      <c r="C233" s="11" t="s">
        <v>15</v>
      </c>
      <c r="D233" s="12">
        <v>6.5</v>
      </c>
      <c r="E233" s="12">
        <v>1</v>
      </c>
      <c r="G233" s="12">
        <f t="shared" si="87"/>
        <v>7.5</v>
      </c>
      <c r="H233" s="12">
        <v>28000</v>
      </c>
      <c r="I233" s="12"/>
      <c r="J233" s="12">
        <f t="shared" si="80"/>
        <v>28000</v>
      </c>
      <c r="K233" s="12">
        <f t="shared" si="81"/>
        <v>210000</v>
      </c>
      <c r="L233" s="12">
        <v>73500</v>
      </c>
      <c r="M233" s="16">
        <f t="shared" si="82"/>
        <v>0.35</v>
      </c>
      <c r="N233" s="12">
        <f>Table4[[#This Row],[الاجمالي ]]*$N$183</f>
        <v>16800</v>
      </c>
      <c r="O233" s="12">
        <f t="shared" si="83"/>
        <v>31500</v>
      </c>
      <c r="P233" s="12">
        <f t="shared" si="84"/>
        <v>88199.65</v>
      </c>
      <c r="Q233" s="12">
        <f t="shared" si="85"/>
        <v>5512.4781249999996</v>
      </c>
      <c r="R233" s="13">
        <f t="shared" si="86"/>
        <v>1837.4927083333332</v>
      </c>
      <c r="S233" s="23"/>
    </row>
    <row r="234" spans="2:19" s="11" customFormat="1" ht="24.95" customHeight="1" x14ac:dyDescent="0.25">
      <c r="B234" s="11">
        <v>50</v>
      </c>
      <c r="C234" s="11" t="s">
        <v>15</v>
      </c>
      <c r="D234" s="12">
        <v>4.7</v>
      </c>
      <c r="E234" s="12">
        <v>1.05</v>
      </c>
      <c r="G234" s="12">
        <f t="shared" si="87"/>
        <v>5.75</v>
      </c>
      <c r="H234" s="12">
        <v>28000</v>
      </c>
      <c r="I234" s="12"/>
      <c r="J234" s="12">
        <f t="shared" si="80"/>
        <v>28000</v>
      </c>
      <c r="K234" s="12">
        <f t="shared" si="81"/>
        <v>161000</v>
      </c>
      <c r="L234" s="12">
        <f t="shared" ref="L234:L240" si="89">K234*$L$183</f>
        <v>72450</v>
      </c>
      <c r="M234" s="16">
        <f t="shared" si="82"/>
        <v>0.45</v>
      </c>
      <c r="N234" s="12">
        <f>Table4[[#This Row],[الاجمالي ]]*$N$183</f>
        <v>12880</v>
      </c>
      <c r="O234" s="12">
        <f t="shared" si="83"/>
        <v>24150</v>
      </c>
      <c r="P234" s="12">
        <f t="shared" si="84"/>
        <v>51519.55</v>
      </c>
      <c r="Q234" s="12">
        <f t="shared" si="85"/>
        <v>3219.9718750000002</v>
      </c>
      <c r="R234" s="13">
        <f t="shared" si="86"/>
        <v>1073.3239583333334</v>
      </c>
      <c r="S234" s="23"/>
    </row>
    <row r="235" spans="2:19" s="11" customFormat="1" ht="24.95" customHeight="1" x14ac:dyDescent="0.25">
      <c r="B235" s="11">
        <v>51</v>
      </c>
      <c r="C235" s="11" t="s">
        <v>15</v>
      </c>
      <c r="D235" s="12">
        <v>4.3</v>
      </c>
      <c r="E235" s="12">
        <v>1.2</v>
      </c>
      <c r="G235" s="12">
        <f t="shared" si="87"/>
        <v>5.5</v>
      </c>
      <c r="H235" s="12">
        <v>28000</v>
      </c>
      <c r="I235" s="12"/>
      <c r="J235" s="12">
        <f t="shared" si="80"/>
        <v>28000</v>
      </c>
      <c r="K235" s="12">
        <f t="shared" si="81"/>
        <v>154000</v>
      </c>
      <c r="L235" s="12">
        <f t="shared" si="89"/>
        <v>69300</v>
      </c>
      <c r="M235" s="16">
        <f t="shared" si="82"/>
        <v>0.45</v>
      </c>
      <c r="N235" s="12">
        <f>Table4[[#This Row],[الاجمالي ]]*$N$183</f>
        <v>12320</v>
      </c>
      <c r="O235" s="12">
        <f t="shared" si="83"/>
        <v>23100</v>
      </c>
      <c r="P235" s="12">
        <f t="shared" si="84"/>
        <v>49279.55</v>
      </c>
      <c r="Q235" s="12">
        <f t="shared" si="85"/>
        <v>3079.9718750000002</v>
      </c>
      <c r="R235" s="13">
        <f t="shared" si="86"/>
        <v>1026.6572916666667</v>
      </c>
      <c r="S235" s="23"/>
    </row>
    <row r="236" spans="2:19" s="11" customFormat="1" ht="24.95" customHeight="1" x14ac:dyDescent="0.25">
      <c r="B236" s="11">
        <v>52</v>
      </c>
      <c r="C236" s="11" t="s">
        <v>15</v>
      </c>
      <c r="D236" s="12">
        <v>4.3</v>
      </c>
      <c r="E236" s="12">
        <v>1.2</v>
      </c>
      <c r="G236" s="12">
        <f t="shared" si="87"/>
        <v>5.5</v>
      </c>
      <c r="H236" s="12">
        <v>28000</v>
      </c>
      <c r="I236" s="12"/>
      <c r="J236" s="12">
        <f t="shared" si="80"/>
        <v>28000</v>
      </c>
      <c r="K236" s="12">
        <f t="shared" si="81"/>
        <v>154000</v>
      </c>
      <c r="L236" s="12">
        <f t="shared" si="89"/>
        <v>69300</v>
      </c>
      <c r="M236" s="16">
        <f t="shared" si="82"/>
        <v>0.45</v>
      </c>
      <c r="N236" s="12">
        <f>Table4[[#This Row],[الاجمالي ]]*$N$183</f>
        <v>12320</v>
      </c>
      <c r="O236" s="12">
        <f t="shared" si="83"/>
        <v>23100</v>
      </c>
      <c r="P236" s="12">
        <f t="shared" si="84"/>
        <v>49279.55</v>
      </c>
      <c r="Q236" s="12">
        <f t="shared" si="85"/>
        <v>3079.9718750000002</v>
      </c>
      <c r="R236" s="13">
        <f t="shared" si="86"/>
        <v>1026.6572916666667</v>
      </c>
      <c r="S236" s="23"/>
    </row>
    <row r="237" spans="2:19" s="11" customFormat="1" ht="24.95" customHeight="1" x14ac:dyDescent="0.25">
      <c r="B237" s="11">
        <v>53</v>
      </c>
      <c r="C237" s="11" t="s">
        <v>15</v>
      </c>
      <c r="D237" s="12">
        <v>4.3</v>
      </c>
      <c r="E237" s="12">
        <v>1.2</v>
      </c>
      <c r="G237" s="12">
        <f t="shared" si="87"/>
        <v>5.5</v>
      </c>
      <c r="H237" s="12">
        <v>28000</v>
      </c>
      <c r="I237" s="12"/>
      <c r="J237" s="12">
        <f t="shared" si="80"/>
        <v>28000</v>
      </c>
      <c r="K237" s="12">
        <f t="shared" si="81"/>
        <v>154000</v>
      </c>
      <c r="L237" s="12">
        <f t="shared" si="89"/>
        <v>69300</v>
      </c>
      <c r="M237" s="16">
        <f t="shared" si="82"/>
        <v>0.45</v>
      </c>
      <c r="N237" s="12">
        <f>Table4[[#This Row],[الاجمالي ]]*$N$183</f>
        <v>12320</v>
      </c>
      <c r="O237" s="12">
        <f t="shared" si="83"/>
        <v>23100</v>
      </c>
      <c r="P237" s="12">
        <f t="shared" si="84"/>
        <v>49279.55</v>
      </c>
      <c r="Q237" s="12">
        <f t="shared" si="85"/>
        <v>3079.9718750000002</v>
      </c>
      <c r="R237" s="13">
        <f t="shared" si="86"/>
        <v>1026.6572916666667</v>
      </c>
      <c r="S237" s="23"/>
    </row>
    <row r="238" spans="2:19" s="11" customFormat="1" ht="24.95" customHeight="1" x14ac:dyDescent="0.25">
      <c r="B238" s="11">
        <v>54</v>
      </c>
      <c r="C238" s="11" t="s">
        <v>15</v>
      </c>
      <c r="D238" s="12">
        <v>4.3</v>
      </c>
      <c r="E238" s="12">
        <v>1.2</v>
      </c>
      <c r="G238" s="12">
        <f t="shared" si="87"/>
        <v>5.5</v>
      </c>
      <c r="H238" s="12">
        <v>28000</v>
      </c>
      <c r="I238" s="12"/>
      <c r="J238" s="12">
        <f t="shared" si="80"/>
        <v>28000</v>
      </c>
      <c r="K238" s="12">
        <f t="shared" si="81"/>
        <v>154000</v>
      </c>
      <c r="L238" s="12">
        <f t="shared" si="89"/>
        <v>69300</v>
      </c>
      <c r="M238" s="16">
        <f t="shared" si="82"/>
        <v>0.45</v>
      </c>
      <c r="N238" s="12">
        <f>Table4[[#This Row],[الاجمالي ]]*$N$183</f>
        <v>12320</v>
      </c>
      <c r="O238" s="12">
        <f t="shared" si="83"/>
        <v>23100</v>
      </c>
      <c r="P238" s="12">
        <f t="shared" si="84"/>
        <v>49279.55</v>
      </c>
      <c r="Q238" s="12">
        <f t="shared" si="85"/>
        <v>3079.9718750000002</v>
      </c>
      <c r="R238" s="13">
        <f t="shared" si="86"/>
        <v>1026.6572916666667</v>
      </c>
      <c r="S238" s="23"/>
    </row>
    <row r="239" spans="2:19" s="11" customFormat="1" ht="24.95" customHeight="1" x14ac:dyDescent="0.25">
      <c r="B239" s="11">
        <v>55</v>
      </c>
      <c r="C239" s="11" t="s">
        <v>15</v>
      </c>
      <c r="D239" s="12">
        <v>5.8</v>
      </c>
      <c r="E239" s="12">
        <v>1.1599999999999999</v>
      </c>
      <c r="G239" s="12">
        <f t="shared" si="87"/>
        <v>6.96</v>
      </c>
      <c r="H239" s="12">
        <v>28000</v>
      </c>
      <c r="I239" s="12"/>
      <c r="J239" s="12">
        <f t="shared" si="80"/>
        <v>28000</v>
      </c>
      <c r="K239" s="12">
        <f t="shared" si="81"/>
        <v>194880</v>
      </c>
      <c r="L239" s="12">
        <f t="shared" si="89"/>
        <v>87696</v>
      </c>
      <c r="M239" s="16">
        <f t="shared" si="82"/>
        <v>0.45</v>
      </c>
      <c r="N239" s="12">
        <f>Table4[[#This Row],[الاجمالي ]]*$N$183</f>
        <v>15590.4</v>
      </c>
      <c r="O239" s="12">
        <f t="shared" si="83"/>
        <v>29232</v>
      </c>
      <c r="P239" s="12">
        <f t="shared" si="84"/>
        <v>62361.150000000009</v>
      </c>
      <c r="Q239" s="12">
        <f t="shared" si="85"/>
        <v>3897.5718750000005</v>
      </c>
      <c r="R239" s="13">
        <f t="shared" si="86"/>
        <v>1299.1906250000002</v>
      </c>
      <c r="S239" s="23"/>
    </row>
    <row r="240" spans="2:19" s="11" customFormat="1" ht="24.95" customHeight="1" x14ac:dyDescent="0.25">
      <c r="B240" s="11">
        <v>56</v>
      </c>
      <c r="C240" s="11" t="s">
        <v>15</v>
      </c>
      <c r="D240" s="12">
        <v>5.8</v>
      </c>
      <c r="E240" s="12">
        <v>1.1599999999999999</v>
      </c>
      <c r="G240" s="12">
        <f t="shared" si="87"/>
        <v>6.96</v>
      </c>
      <c r="H240" s="12">
        <v>28000</v>
      </c>
      <c r="I240" s="12"/>
      <c r="J240" s="12">
        <f t="shared" si="80"/>
        <v>28000</v>
      </c>
      <c r="K240" s="12">
        <f t="shared" si="81"/>
        <v>194880</v>
      </c>
      <c r="L240" s="12">
        <f t="shared" si="89"/>
        <v>87696</v>
      </c>
      <c r="M240" s="16">
        <f t="shared" si="82"/>
        <v>0.45</v>
      </c>
      <c r="N240" s="12">
        <f>Table4[[#This Row],[الاجمالي ]]*$N$183</f>
        <v>15590.4</v>
      </c>
      <c r="O240" s="12">
        <f t="shared" si="83"/>
        <v>29232</v>
      </c>
      <c r="P240" s="12">
        <f t="shared" si="84"/>
        <v>62361.150000000009</v>
      </c>
      <c r="Q240" s="12">
        <f t="shared" si="85"/>
        <v>3897.5718750000005</v>
      </c>
      <c r="R240" s="13">
        <f t="shared" si="86"/>
        <v>1299.1906250000002</v>
      </c>
      <c r="S240" s="23"/>
    </row>
    <row r="241" spans="2:19" s="11" customFormat="1" ht="24.95" customHeight="1" x14ac:dyDescent="0.25">
      <c r="B241" s="11">
        <v>57</v>
      </c>
      <c r="C241" s="11" t="s">
        <v>15</v>
      </c>
      <c r="D241" s="12">
        <v>7.5</v>
      </c>
      <c r="E241" s="12">
        <v>1.5</v>
      </c>
      <c r="G241" s="12">
        <f t="shared" si="87"/>
        <v>9</v>
      </c>
      <c r="H241" s="12">
        <v>28000</v>
      </c>
      <c r="I241" s="12"/>
      <c r="J241" s="12">
        <f t="shared" si="80"/>
        <v>28000</v>
      </c>
      <c r="K241" s="12">
        <f t="shared" si="81"/>
        <v>252000</v>
      </c>
      <c r="L241" s="12">
        <v>88200</v>
      </c>
      <c r="M241" s="16">
        <f t="shared" si="82"/>
        <v>0.35</v>
      </c>
      <c r="N241" s="12">
        <f>Table4[[#This Row],[الاجمالي ]]*$N$183</f>
        <v>20160</v>
      </c>
      <c r="O241" s="12">
        <f t="shared" si="83"/>
        <v>37800</v>
      </c>
      <c r="P241" s="12">
        <f t="shared" si="84"/>
        <v>105839.65</v>
      </c>
      <c r="Q241" s="12">
        <f t="shared" si="85"/>
        <v>6614.9781249999996</v>
      </c>
      <c r="R241" s="13">
        <f t="shared" si="86"/>
        <v>2204.9927083333332</v>
      </c>
      <c r="S241" s="23"/>
    </row>
    <row r="242" spans="2:19" s="11" customFormat="1" ht="24.95" customHeight="1" x14ac:dyDescent="0.25">
      <c r="B242" s="11">
        <v>58</v>
      </c>
      <c r="C242" s="11" t="s">
        <v>15</v>
      </c>
      <c r="D242" s="12">
        <v>7.5</v>
      </c>
      <c r="E242" s="12">
        <v>1.5</v>
      </c>
      <c r="G242" s="12">
        <f t="shared" si="87"/>
        <v>9</v>
      </c>
      <c r="H242" s="12">
        <v>28000</v>
      </c>
      <c r="I242" s="12"/>
      <c r="J242" s="12">
        <f t="shared" si="80"/>
        <v>28000</v>
      </c>
      <c r="K242" s="12">
        <f t="shared" si="81"/>
        <v>252000</v>
      </c>
      <c r="L242" s="12">
        <v>88200</v>
      </c>
      <c r="M242" s="16">
        <f t="shared" si="82"/>
        <v>0.35</v>
      </c>
      <c r="N242" s="12">
        <f>Table4[[#This Row],[الاجمالي ]]*$N$183</f>
        <v>20160</v>
      </c>
      <c r="O242" s="12">
        <f t="shared" si="83"/>
        <v>37800</v>
      </c>
      <c r="P242" s="12">
        <f t="shared" si="84"/>
        <v>105839.65</v>
      </c>
      <c r="Q242" s="12">
        <f t="shared" si="85"/>
        <v>6614.9781249999996</v>
      </c>
      <c r="R242" s="13">
        <f t="shared" si="86"/>
        <v>2204.9927083333332</v>
      </c>
      <c r="S242" s="23"/>
    </row>
    <row r="243" spans="2:19" s="11" customFormat="1" ht="24.95" customHeight="1" x14ac:dyDescent="0.25">
      <c r="B243" s="11">
        <v>59</v>
      </c>
      <c r="C243" s="11" t="s">
        <v>15</v>
      </c>
      <c r="D243" s="12">
        <v>13.4</v>
      </c>
      <c r="E243" s="12">
        <v>2.1</v>
      </c>
      <c r="G243" s="12">
        <f t="shared" si="87"/>
        <v>15.5</v>
      </c>
      <c r="H243" s="12">
        <v>28000</v>
      </c>
      <c r="I243" s="12"/>
      <c r="J243" s="12">
        <f t="shared" si="80"/>
        <v>28000</v>
      </c>
      <c r="K243" s="12">
        <f t="shared" si="81"/>
        <v>434000</v>
      </c>
      <c r="L243" s="12">
        <v>130200</v>
      </c>
      <c r="M243" s="16">
        <f t="shared" si="82"/>
        <v>0.3</v>
      </c>
      <c r="N243" s="12">
        <f>Table4[[#This Row],[الاجمالي ]]*$N$183</f>
        <v>34720</v>
      </c>
      <c r="O243" s="12">
        <f t="shared" si="83"/>
        <v>65100</v>
      </c>
      <c r="P243" s="12">
        <f t="shared" si="84"/>
        <v>203979.7</v>
      </c>
      <c r="Q243" s="12">
        <f t="shared" si="85"/>
        <v>12748.731250000001</v>
      </c>
      <c r="R243" s="13">
        <f t="shared" si="86"/>
        <v>4249.5770833333336</v>
      </c>
      <c r="S243" s="23"/>
    </row>
    <row r="244" spans="2:19" s="11" customFormat="1" ht="24.95" customHeight="1" x14ac:dyDescent="0.25">
      <c r="B244" s="11">
        <v>60</v>
      </c>
      <c r="C244" s="11" t="s">
        <v>15</v>
      </c>
      <c r="D244" s="12"/>
      <c r="E244" s="12"/>
      <c r="G244" s="12">
        <f t="shared" si="87"/>
        <v>0</v>
      </c>
      <c r="H244" s="12">
        <v>28000</v>
      </c>
      <c r="I244" s="12"/>
      <c r="J244" s="12">
        <f t="shared" si="80"/>
        <v>28000</v>
      </c>
      <c r="K244" s="12">
        <f t="shared" si="81"/>
        <v>0</v>
      </c>
      <c r="L244" s="12">
        <f>K244*$L$183</f>
        <v>0</v>
      </c>
      <c r="M244" s="16" t="e">
        <f t="shared" si="82"/>
        <v>#DIV/0!</v>
      </c>
      <c r="N244" s="12">
        <f>Table4[[#This Row],[الاجمالي ]]*$N$183</f>
        <v>0</v>
      </c>
      <c r="O244" s="12">
        <f t="shared" si="83"/>
        <v>0</v>
      </c>
      <c r="P244" s="12" t="e">
        <f t="shared" si="84"/>
        <v>#DIV/0!</v>
      </c>
      <c r="Q244" s="12" t="e">
        <f t="shared" si="85"/>
        <v>#DIV/0!</v>
      </c>
      <c r="R244" s="13" t="e">
        <f t="shared" si="86"/>
        <v>#DIV/0!</v>
      </c>
      <c r="S244" s="23"/>
    </row>
    <row r="245" spans="2:19" s="11" customFormat="1" ht="24.95" customHeight="1" x14ac:dyDescent="0.25">
      <c r="B245" s="11">
        <v>61</v>
      </c>
      <c r="C245" s="11" t="s">
        <v>15</v>
      </c>
      <c r="D245" s="12">
        <v>6.5</v>
      </c>
      <c r="E245" s="12">
        <v>1</v>
      </c>
      <c r="G245" s="12">
        <f t="shared" si="87"/>
        <v>7.5</v>
      </c>
      <c r="H245" s="12">
        <v>28000</v>
      </c>
      <c r="I245" s="12"/>
      <c r="J245" s="12">
        <f t="shared" si="80"/>
        <v>28000</v>
      </c>
      <c r="K245" s="12">
        <f t="shared" si="81"/>
        <v>210000</v>
      </c>
      <c r="L245" s="12">
        <v>73500</v>
      </c>
      <c r="M245" s="16">
        <f t="shared" si="82"/>
        <v>0.35</v>
      </c>
      <c r="N245" s="12">
        <f>Table4[[#This Row],[الاجمالي ]]*$N$183</f>
        <v>16800</v>
      </c>
      <c r="O245" s="12">
        <f t="shared" si="83"/>
        <v>31500</v>
      </c>
      <c r="P245" s="12">
        <f t="shared" si="84"/>
        <v>88199.65</v>
      </c>
      <c r="Q245" s="12">
        <f t="shared" si="85"/>
        <v>5512.4781249999996</v>
      </c>
      <c r="R245" s="13">
        <f t="shared" si="86"/>
        <v>1837.4927083333332</v>
      </c>
      <c r="S245" s="23"/>
    </row>
    <row r="246" spans="2:19" s="11" customFormat="1" ht="24.95" customHeight="1" x14ac:dyDescent="0.25">
      <c r="B246" s="11">
        <v>62</v>
      </c>
      <c r="C246" s="11" t="s">
        <v>15</v>
      </c>
      <c r="D246" s="12">
        <v>6.5</v>
      </c>
      <c r="E246" s="12">
        <v>1</v>
      </c>
      <c r="G246" s="12">
        <f t="shared" si="87"/>
        <v>7.5</v>
      </c>
      <c r="H246" s="12">
        <v>28000</v>
      </c>
      <c r="I246" s="12"/>
      <c r="J246" s="12">
        <f t="shared" si="80"/>
        <v>28000</v>
      </c>
      <c r="K246" s="12">
        <f t="shared" si="81"/>
        <v>210000</v>
      </c>
      <c r="L246" s="12">
        <v>73500</v>
      </c>
      <c r="M246" s="16">
        <f t="shared" si="82"/>
        <v>0.35</v>
      </c>
      <c r="N246" s="12">
        <f>Table4[[#This Row],[الاجمالي ]]*$N$183</f>
        <v>16800</v>
      </c>
      <c r="O246" s="12">
        <f t="shared" si="83"/>
        <v>31500</v>
      </c>
      <c r="P246" s="12">
        <f t="shared" si="84"/>
        <v>88199.65</v>
      </c>
      <c r="Q246" s="12">
        <f t="shared" si="85"/>
        <v>5512.4781249999996</v>
      </c>
      <c r="R246" s="13">
        <f t="shared" si="86"/>
        <v>1837.4927083333332</v>
      </c>
      <c r="S246" s="23"/>
    </row>
    <row r="247" spans="2:19" s="11" customFormat="1" ht="24.95" customHeight="1" x14ac:dyDescent="0.25">
      <c r="B247" s="11">
        <v>63</v>
      </c>
      <c r="C247" s="11" t="s">
        <v>15</v>
      </c>
      <c r="D247" s="12">
        <v>6.9</v>
      </c>
      <c r="E247" s="12">
        <v>1.7</v>
      </c>
      <c r="G247" s="12">
        <f t="shared" si="87"/>
        <v>8.6</v>
      </c>
      <c r="H247" s="12">
        <v>28000</v>
      </c>
      <c r="I247" s="12"/>
      <c r="J247" s="12">
        <f t="shared" si="80"/>
        <v>28000</v>
      </c>
      <c r="K247" s="12">
        <f t="shared" si="81"/>
        <v>240800</v>
      </c>
      <c r="L247" s="12">
        <v>84280</v>
      </c>
      <c r="M247" s="16">
        <f t="shared" si="82"/>
        <v>0.35</v>
      </c>
      <c r="N247" s="12">
        <f>Table4[[#This Row],[الاجمالي ]]*$N$183</f>
        <v>19264</v>
      </c>
      <c r="O247" s="12">
        <f t="shared" si="83"/>
        <v>36120</v>
      </c>
      <c r="P247" s="12">
        <f t="shared" si="84"/>
        <v>101135.65</v>
      </c>
      <c r="Q247" s="12">
        <f t="shared" si="85"/>
        <v>6320.9781249999996</v>
      </c>
      <c r="R247" s="13">
        <f t="shared" si="86"/>
        <v>2106.9927083333332</v>
      </c>
      <c r="S247" s="23"/>
    </row>
    <row r="248" spans="2:19" s="11" customFormat="1" ht="24.95" customHeight="1" x14ac:dyDescent="0.25">
      <c r="B248" s="11">
        <v>64</v>
      </c>
      <c r="C248" s="11" t="s">
        <v>15</v>
      </c>
      <c r="D248" s="12">
        <v>6.9</v>
      </c>
      <c r="E248" s="12">
        <v>1.7</v>
      </c>
      <c r="G248" s="12">
        <f t="shared" si="87"/>
        <v>8.6</v>
      </c>
      <c r="H248" s="12">
        <v>28000</v>
      </c>
      <c r="I248" s="12"/>
      <c r="J248" s="12">
        <f t="shared" ref="J248:J271" si="90">H248</f>
        <v>28000</v>
      </c>
      <c r="K248" s="12">
        <f t="shared" ref="K248:K271" si="91">G248*J248</f>
        <v>240800</v>
      </c>
      <c r="L248" s="12">
        <v>84280</v>
      </c>
      <c r="M248" s="16">
        <f t="shared" ref="M248:M271" si="92">L248/K248</f>
        <v>0.35</v>
      </c>
      <c r="N248" s="12">
        <f>Table4[[#This Row],[الاجمالي ]]*$N$183</f>
        <v>19264</v>
      </c>
      <c r="O248" s="12">
        <f t="shared" ref="O248:O271" si="93">$O$183*K248</f>
        <v>36120</v>
      </c>
      <c r="P248" s="12">
        <f t="shared" ref="P248:P271" si="94">K248-L248-M248-N248-O248</f>
        <v>101135.65</v>
      </c>
      <c r="Q248" s="12">
        <f t="shared" ref="Q248:Q271" si="95">P248/$Q$5</f>
        <v>6320.9781249999996</v>
      </c>
      <c r="R248" s="13">
        <f t="shared" ref="R248:R271" si="96">P248/48</f>
        <v>2106.9927083333332</v>
      </c>
      <c r="S248" s="23"/>
    </row>
    <row r="249" spans="2:19" s="11" customFormat="1" ht="24.95" customHeight="1" x14ac:dyDescent="0.25">
      <c r="B249" s="11">
        <v>65</v>
      </c>
      <c r="C249" s="11" t="s">
        <v>13</v>
      </c>
      <c r="D249" s="12"/>
      <c r="E249" s="12"/>
      <c r="G249" s="12">
        <v>8.25</v>
      </c>
      <c r="H249" s="12">
        <v>28000</v>
      </c>
      <c r="I249" s="12"/>
      <c r="J249" s="12">
        <f t="shared" si="90"/>
        <v>28000</v>
      </c>
      <c r="K249" s="12">
        <f t="shared" si="91"/>
        <v>231000</v>
      </c>
      <c r="L249" s="12">
        <v>80850</v>
      </c>
      <c r="M249" s="16">
        <f t="shared" si="92"/>
        <v>0.35</v>
      </c>
      <c r="N249" s="12">
        <f>Table4[[#This Row],[الاجمالي ]]*$N$183</f>
        <v>18480</v>
      </c>
      <c r="O249" s="12">
        <f t="shared" si="93"/>
        <v>34650</v>
      </c>
      <c r="P249" s="12">
        <f t="shared" si="94"/>
        <v>97019.65</v>
      </c>
      <c r="Q249" s="12">
        <f t="shared" si="95"/>
        <v>6063.7281249999996</v>
      </c>
      <c r="R249" s="13">
        <f t="shared" si="96"/>
        <v>2021.2427083333332</v>
      </c>
      <c r="S249" s="23">
        <v>44699</v>
      </c>
    </row>
    <row r="250" spans="2:19" s="11" customFormat="1" ht="24.95" customHeight="1" x14ac:dyDescent="0.25">
      <c r="B250" s="11">
        <v>66</v>
      </c>
      <c r="C250" s="11" t="s">
        <v>15</v>
      </c>
      <c r="D250" s="12">
        <v>6.6</v>
      </c>
      <c r="E250" s="12">
        <v>1.1000000000000001</v>
      </c>
      <c r="G250" s="12">
        <f t="shared" si="87"/>
        <v>7.6999999999999993</v>
      </c>
      <c r="H250" s="12">
        <v>28000</v>
      </c>
      <c r="I250" s="12"/>
      <c r="J250" s="12">
        <f t="shared" si="90"/>
        <v>28000</v>
      </c>
      <c r="K250" s="12">
        <f t="shared" si="91"/>
        <v>215599.99999999997</v>
      </c>
      <c r="L250" s="12">
        <v>75460</v>
      </c>
      <c r="M250" s="16">
        <f t="shared" si="92"/>
        <v>0.35000000000000003</v>
      </c>
      <c r="N250" s="12">
        <f>Table4[[#This Row],[الاجمالي ]]*$N$183</f>
        <v>17247.999999999996</v>
      </c>
      <c r="O250" s="12">
        <f t="shared" si="93"/>
        <v>32339.999999999993</v>
      </c>
      <c r="P250" s="12">
        <f t="shared" si="94"/>
        <v>90551.649999999965</v>
      </c>
      <c r="Q250" s="12">
        <f t="shared" si="95"/>
        <v>5659.4781249999978</v>
      </c>
      <c r="R250" s="13">
        <f t="shared" si="96"/>
        <v>1886.4927083333325</v>
      </c>
      <c r="S250" s="23"/>
    </row>
    <row r="251" spans="2:19" s="11" customFormat="1" ht="24.95" customHeight="1" x14ac:dyDescent="0.25">
      <c r="B251" s="11">
        <v>67</v>
      </c>
      <c r="C251" s="11" t="s">
        <v>15</v>
      </c>
      <c r="D251" s="12">
        <v>6.9</v>
      </c>
      <c r="E251" s="12">
        <v>1.7</v>
      </c>
      <c r="G251" s="12">
        <f t="shared" si="87"/>
        <v>8.6</v>
      </c>
      <c r="H251" s="12">
        <v>28000</v>
      </c>
      <c r="I251" s="12"/>
      <c r="J251" s="12">
        <f t="shared" si="90"/>
        <v>28000</v>
      </c>
      <c r="K251" s="12">
        <f t="shared" si="91"/>
        <v>240800</v>
      </c>
      <c r="L251" s="12">
        <v>84280</v>
      </c>
      <c r="M251" s="16">
        <f t="shared" si="92"/>
        <v>0.35</v>
      </c>
      <c r="N251" s="12">
        <f>Table4[[#This Row],[الاجمالي ]]*$N$183</f>
        <v>19264</v>
      </c>
      <c r="O251" s="12">
        <f t="shared" si="93"/>
        <v>36120</v>
      </c>
      <c r="P251" s="12">
        <f t="shared" si="94"/>
        <v>101135.65</v>
      </c>
      <c r="Q251" s="12">
        <f t="shared" si="95"/>
        <v>6320.9781249999996</v>
      </c>
      <c r="R251" s="13">
        <f t="shared" si="96"/>
        <v>2106.9927083333332</v>
      </c>
      <c r="S251" s="23"/>
    </row>
    <row r="252" spans="2:19" s="11" customFormat="1" ht="24.95" customHeight="1" x14ac:dyDescent="0.25">
      <c r="B252" s="11">
        <v>68</v>
      </c>
      <c r="C252" s="11" t="s">
        <v>15</v>
      </c>
      <c r="D252" s="12">
        <v>6.9</v>
      </c>
      <c r="E252" s="12">
        <v>1.7</v>
      </c>
      <c r="G252" s="12">
        <f t="shared" si="87"/>
        <v>8.6</v>
      </c>
      <c r="H252" s="12">
        <v>28000</v>
      </c>
      <c r="I252" s="12"/>
      <c r="J252" s="12">
        <f t="shared" si="90"/>
        <v>28000</v>
      </c>
      <c r="K252" s="12">
        <f t="shared" si="91"/>
        <v>240800</v>
      </c>
      <c r="L252" s="12">
        <v>84280</v>
      </c>
      <c r="M252" s="16">
        <f t="shared" si="92"/>
        <v>0.35</v>
      </c>
      <c r="N252" s="12">
        <f>Table4[[#This Row],[الاجمالي ]]*$N$183</f>
        <v>19264</v>
      </c>
      <c r="O252" s="12">
        <f t="shared" si="93"/>
        <v>36120</v>
      </c>
      <c r="P252" s="12">
        <f t="shared" si="94"/>
        <v>101135.65</v>
      </c>
      <c r="Q252" s="12">
        <f t="shared" si="95"/>
        <v>6320.9781249999996</v>
      </c>
      <c r="R252" s="13">
        <f t="shared" si="96"/>
        <v>2106.9927083333332</v>
      </c>
      <c r="S252" s="23"/>
    </row>
    <row r="253" spans="2:19" s="11" customFormat="1" ht="24.95" customHeight="1" x14ac:dyDescent="0.25">
      <c r="B253" s="11">
        <v>69</v>
      </c>
      <c r="C253" s="11" t="s">
        <v>15</v>
      </c>
      <c r="D253" s="12">
        <v>6.6</v>
      </c>
      <c r="E253" s="12">
        <v>1.1000000000000001</v>
      </c>
      <c r="G253" s="12">
        <f t="shared" si="87"/>
        <v>7.6999999999999993</v>
      </c>
      <c r="H253" s="12">
        <v>28000</v>
      </c>
      <c r="I253" s="12"/>
      <c r="J253" s="12">
        <f t="shared" si="90"/>
        <v>28000</v>
      </c>
      <c r="K253" s="12">
        <f t="shared" si="91"/>
        <v>215599.99999999997</v>
      </c>
      <c r="L253" s="12">
        <f>K253*$L$183</f>
        <v>97019.999999999985</v>
      </c>
      <c r="M253" s="16">
        <f t="shared" si="92"/>
        <v>0.45</v>
      </c>
      <c r="N253" s="12">
        <f>Table4[[#This Row],[الاجمالي ]]*$N$183</f>
        <v>17247.999999999996</v>
      </c>
      <c r="O253" s="12">
        <f t="shared" si="93"/>
        <v>32339.999999999993</v>
      </c>
      <c r="P253" s="12">
        <f t="shared" si="94"/>
        <v>68991.549999999988</v>
      </c>
      <c r="Q253" s="12">
        <f t="shared" si="95"/>
        <v>4311.9718749999993</v>
      </c>
      <c r="R253" s="13">
        <f t="shared" si="96"/>
        <v>1437.3239583333332</v>
      </c>
      <c r="S253" s="23"/>
    </row>
    <row r="254" spans="2:19" s="11" customFormat="1" ht="24.95" customHeight="1" x14ac:dyDescent="0.25">
      <c r="B254" s="11">
        <v>70</v>
      </c>
      <c r="C254" s="11" t="s">
        <v>15</v>
      </c>
      <c r="D254" s="12">
        <v>6.6</v>
      </c>
      <c r="E254" s="12">
        <v>1.1000000000000001</v>
      </c>
      <c r="G254" s="12">
        <f t="shared" si="87"/>
        <v>7.6999999999999993</v>
      </c>
      <c r="H254" s="12">
        <v>28000</v>
      </c>
      <c r="I254" s="12"/>
      <c r="J254" s="12">
        <f t="shared" si="90"/>
        <v>28000</v>
      </c>
      <c r="K254" s="12">
        <f t="shared" si="91"/>
        <v>215599.99999999997</v>
      </c>
      <c r="L254" s="12">
        <f>K254*$L$183</f>
        <v>97019.999999999985</v>
      </c>
      <c r="M254" s="16">
        <f t="shared" si="92"/>
        <v>0.45</v>
      </c>
      <c r="N254" s="12">
        <f>Table4[[#This Row],[الاجمالي ]]*$N$183</f>
        <v>17247.999999999996</v>
      </c>
      <c r="O254" s="12">
        <f t="shared" si="93"/>
        <v>32339.999999999993</v>
      </c>
      <c r="P254" s="12">
        <f t="shared" si="94"/>
        <v>68991.549999999988</v>
      </c>
      <c r="Q254" s="12">
        <f t="shared" si="95"/>
        <v>4311.9718749999993</v>
      </c>
      <c r="R254" s="13">
        <f t="shared" si="96"/>
        <v>1437.3239583333332</v>
      </c>
      <c r="S254" s="23"/>
    </row>
    <row r="255" spans="2:19" s="11" customFormat="1" ht="24.95" customHeight="1" x14ac:dyDescent="0.25">
      <c r="B255" s="11">
        <v>71</v>
      </c>
      <c r="C255" s="11" t="s">
        <v>15</v>
      </c>
      <c r="D255" s="12">
        <v>6.6</v>
      </c>
      <c r="E255" s="12">
        <v>1.1000000000000001</v>
      </c>
      <c r="G255" s="12">
        <f t="shared" ref="G255:G271" si="97">D255+E255+F255</f>
        <v>7.6999999999999993</v>
      </c>
      <c r="H255" s="12">
        <v>28000</v>
      </c>
      <c r="I255" s="12"/>
      <c r="J255" s="12">
        <f t="shared" si="90"/>
        <v>28000</v>
      </c>
      <c r="K255" s="12">
        <f t="shared" si="91"/>
        <v>215599.99999999997</v>
      </c>
      <c r="L255" s="12">
        <f>K255*$L$183</f>
        <v>97019.999999999985</v>
      </c>
      <c r="M255" s="16">
        <f t="shared" si="92"/>
        <v>0.45</v>
      </c>
      <c r="N255" s="12">
        <f>Table4[[#This Row],[الاجمالي ]]*$N$183</f>
        <v>17247.999999999996</v>
      </c>
      <c r="O255" s="12">
        <f t="shared" si="93"/>
        <v>32339.999999999993</v>
      </c>
      <c r="P255" s="12">
        <f t="shared" si="94"/>
        <v>68991.549999999988</v>
      </c>
      <c r="Q255" s="12">
        <f t="shared" si="95"/>
        <v>4311.9718749999993</v>
      </c>
      <c r="R255" s="13">
        <f t="shared" si="96"/>
        <v>1437.3239583333332</v>
      </c>
      <c r="S255" s="23"/>
    </row>
    <row r="256" spans="2:19" s="11" customFormat="1" ht="24.95" customHeight="1" x14ac:dyDescent="0.25">
      <c r="B256" s="11">
        <v>72</v>
      </c>
      <c r="C256" s="11" t="s">
        <v>15</v>
      </c>
      <c r="D256" s="12">
        <v>6.6</v>
      </c>
      <c r="E256" s="12">
        <v>1.1000000000000001</v>
      </c>
      <c r="G256" s="12">
        <f t="shared" si="97"/>
        <v>7.6999999999999993</v>
      </c>
      <c r="H256" s="12">
        <v>28000</v>
      </c>
      <c r="I256" s="12"/>
      <c r="J256" s="12">
        <f t="shared" si="90"/>
        <v>28000</v>
      </c>
      <c r="K256" s="12">
        <f t="shared" si="91"/>
        <v>215599.99999999997</v>
      </c>
      <c r="L256" s="12">
        <f>K256*$L$183</f>
        <v>97019.999999999985</v>
      </c>
      <c r="M256" s="16">
        <f t="shared" si="92"/>
        <v>0.45</v>
      </c>
      <c r="N256" s="12">
        <f>Table4[[#This Row],[الاجمالي ]]*$N$183</f>
        <v>17247.999999999996</v>
      </c>
      <c r="O256" s="12">
        <f t="shared" si="93"/>
        <v>32339.999999999993</v>
      </c>
      <c r="P256" s="12">
        <f t="shared" si="94"/>
        <v>68991.549999999988</v>
      </c>
      <c r="Q256" s="12">
        <f t="shared" si="95"/>
        <v>4311.9718749999993</v>
      </c>
      <c r="R256" s="13">
        <f t="shared" si="96"/>
        <v>1437.3239583333332</v>
      </c>
      <c r="S256" s="23"/>
    </row>
    <row r="257" spans="2:19" s="11" customFormat="1" ht="24.95" customHeight="1" x14ac:dyDescent="0.25">
      <c r="B257" s="11">
        <v>73</v>
      </c>
      <c r="C257" s="11" t="s">
        <v>15</v>
      </c>
      <c r="D257" s="12">
        <v>6.9</v>
      </c>
      <c r="E257" s="12">
        <v>1.7</v>
      </c>
      <c r="G257" s="12">
        <f t="shared" si="97"/>
        <v>8.6</v>
      </c>
      <c r="H257" s="12">
        <v>28000</v>
      </c>
      <c r="I257" s="12"/>
      <c r="J257" s="12">
        <f t="shared" si="90"/>
        <v>28000</v>
      </c>
      <c r="K257" s="12">
        <f t="shared" si="91"/>
        <v>240800</v>
      </c>
      <c r="L257" s="12">
        <v>84280</v>
      </c>
      <c r="M257" s="16">
        <f t="shared" si="92"/>
        <v>0.35</v>
      </c>
      <c r="N257" s="12">
        <f>Table4[[#This Row],[الاجمالي ]]*$N$183</f>
        <v>19264</v>
      </c>
      <c r="O257" s="12">
        <f t="shared" si="93"/>
        <v>36120</v>
      </c>
      <c r="P257" s="12">
        <f t="shared" si="94"/>
        <v>101135.65</v>
      </c>
      <c r="Q257" s="12">
        <f t="shared" si="95"/>
        <v>6320.9781249999996</v>
      </c>
      <c r="R257" s="13">
        <f t="shared" si="96"/>
        <v>2106.9927083333332</v>
      </c>
      <c r="S257" s="23"/>
    </row>
    <row r="258" spans="2:19" s="11" customFormat="1" ht="24.95" customHeight="1" x14ac:dyDescent="0.25">
      <c r="B258" s="11">
        <v>74</v>
      </c>
      <c r="C258" s="11" t="s">
        <v>15</v>
      </c>
      <c r="D258" s="12">
        <v>6.9</v>
      </c>
      <c r="E258" s="12">
        <v>1.7</v>
      </c>
      <c r="G258" s="12">
        <f t="shared" si="97"/>
        <v>8.6</v>
      </c>
      <c r="H258" s="12">
        <v>28000</v>
      </c>
      <c r="I258" s="12"/>
      <c r="J258" s="12">
        <f t="shared" si="90"/>
        <v>28000</v>
      </c>
      <c r="K258" s="12">
        <f t="shared" si="91"/>
        <v>240800</v>
      </c>
      <c r="L258" s="12">
        <v>84280</v>
      </c>
      <c r="M258" s="16">
        <f t="shared" si="92"/>
        <v>0.35</v>
      </c>
      <c r="N258" s="12">
        <f>Table4[[#This Row],[الاجمالي ]]*$N$183</f>
        <v>19264</v>
      </c>
      <c r="O258" s="12">
        <f t="shared" si="93"/>
        <v>36120</v>
      </c>
      <c r="P258" s="12">
        <f t="shared" si="94"/>
        <v>101135.65</v>
      </c>
      <c r="Q258" s="12">
        <f t="shared" si="95"/>
        <v>6320.9781249999996</v>
      </c>
      <c r="R258" s="13">
        <f t="shared" si="96"/>
        <v>2106.9927083333332</v>
      </c>
      <c r="S258" s="23"/>
    </row>
    <row r="259" spans="2:19" s="11" customFormat="1" ht="24.95" customHeight="1" x14ac:dyDescent="0.25">
      <c r="B259" s="11">
        <v>75</v>
      </c>
      <c r="C259" s="11" t="s">
        <v>15</v>
      </c>
      <c r="D259" s="12">
        <v>7.5</v>
      </c>
      <c r="E259" s="12">
        <v>1.5</v>
      </c>
      <c r="G259" s="12">
        <f t="shared" si="97"/>
        <v>9</v>
      </c>
      <c r="H259" s="12">
        <v>28000</v>
      </c>
      <c r="I259" s="12"/>
      <c r="J259" s="12">
        <f t="shared" si="90"/>
        <v>28000</v>
      </c>
      <c r="K259" s="12">
        <f t="shared" si="91"/>
        <v>252000</v>
      </c>
      <c r="L259" s="12">
        <v>88200</v>
      </c>
      <c r="M259" s="16">
        <f t="shared" si="92"/>
        <v>0.35</v>
      </c>
      <c r="N259" s="12">
        <f>Table4[[#This Row],[الاجمالي ]]*$N$183</f>
        <v>20160</v>
      </c>
      <c r="O259" s="12">
        <f t="shared" si="93"/>
        <v>37800</v>
      </c>
      <c r="P259" s="12">
        <f t="shared" si="94"/>
        <v>105839.65</v>
      </c>
      <c r="Q259" s="12">
        <f t="shared" si="95"/>
        <v>6614.9781249999996</v>
      </c>
      <c r="R259" s="13">
        <f t="shared" si="96"/>
        <v>2204.9927083333332</v>
      </c>
      <c r="S259" s="23"/>
    </row>
    <row r="260" spans="2:19" s="11" customFormat="1" ht="24.95" customHeight="1" x14ac:dyDescent="0.25">
      <c r="B260" s="11">
        <v>76</v>
      </c>
      <c r="C260" s="11" t="s">
        <v>15</v>
      </c>
      <c r="D260" s="12">
        <v>7.5</v>
      </c>
      <c r="E260" s="12">
        <v>1.5</v>
      </c>
      <c r="G260" s="12">
        <f t="shared" si="97"/>
        <v>9</v>
      </c>
      <c r="H260" s="12">
        <v>28000</v>
      </c>
      <c r="I260" s="12"/>
      <c r="J260" s="12">
        <f t="shared" si="90"/>
        <v>28000</v>
      </c>
      <c r="K260" s="12">
        <f t="shared" si="91"/>
        <v>252000</v>
      </c>
      <c r="L260" s="12">
        <v>88200</v>
      </c>
      <c r="M260" s="16">
        <f t="shared" si="92"/>
        <v>0.35</v>
      </c>
      <c r="N260" s="12">
        <f>Table4[[#This Row],[الاجمالي ]]*$N$183</f>
        <v>20160</v>
      </c>
      <c r="O260" s="12">
        <f t="shared" si="93"/>
        <v>37800</v>
      </c>
      <c r="P260" s="12">
        <f t="shared" si="94"/>
        <v>105839.65</v>
      </c>
      <c r="Q260" s="12">
        <f t="shared" si="95"/>
        <v>6614.9781249999996</v>
      </c>
      <c r="R260" s="13">
        <f t="shared" si="96"/>
        <v>2204.9927083333332</v>
      </c>
      <c r="S260" s="23"/>
    </row>
    <row r="261" spans="2:19" s="11" customFormat="1" ht="24.95" customHeight="1" x14ac:dyDescent="0.25">
      <c r="B261" s="11">
        <v>77</v>
      </c>
      <c r="C261" s="11" t="s">
        <v>15</v>
      </c>
      <c r="D261" s="12">
        <v>7.5</v>
      </c>
      <c r="E261" s="12">
        <v>1.5</v>
      </c>
      <c r="G261" s="12">
        <f t="shared" si="97"/>
        <v>9</v>
      </c>
      <c r="H261" s="12">
        <v>28000</v>
      </c>
      <c r="I261" s="12"/>
      <c r="J261" s="12">
        <f t="shared" si="90"/>
        <v>28000</v>
      </c>
      <c r="K261" s="12">
        <f t="shared" si="91"/>
        <v>252000</v>
      </c>
      <c r="L261" s="12">
        <v>88200</v>
      </c>
      <c r="M261" s="16">
        <f t="shared" si="92"/>
        <v>0.35</v>
      </c>
      <c r="N261" s="12">
        <f>Table4[[#This Row],[الاجمالي ]]*$N$183</f>
        <v>20160</v>
      </c>
      <c r="O261" s="12">
        <f t="shared" si="93"/>
        <v>37800</v>
      </c>
      <c r="P261" s="12">
        <f t="shared" si="94"/>
        <v>105839.65</v>
      </c>
      <c r="Q261" s="12">
        <f t="shared" si="95"/>
        <v>6614.9781249999996</v>
      </c>
      <c r="R261" s="13">
        <f t="shared" si="96"/>
        <v>2204.9927083333332</v>
      </c>
      <c r="S261" s="23"/>
    </row>
    <row r="262" spans="2:19" s="11" customFormat="1" ht="24.95" customHeight="1" x14ac:dyDescent="0.25">
      <c r="B262" s="11">
        <v>78</v>
      </c>
      <c r="C262" s="11" t="s">
        <v>15</v>
      </c>
      <c r="D262" s="12">
        <v>8.4</v>
      </c>
      <c r="E262" s="12">
        <v>2.1</v>
      </c>
      <c r="G262" s="12">
        <f t="shared" si="97"/>
        <v>10.5</v>
      </c>
      <c r="H262" s="12">
        <v>28000</v>
      </c>
      <c r="I262" s="12"/>
      <c r="J262" s="12">
        <f t="shared" si="90"/>
        <v>28000</v>
      </c>
      <c r="K262" s="12">
        <f>G262*J262</f>
        <v>294000</v>
      </c>
      <c r="L262" s="12">
        <v>88200</v>
      </c>
      <c r="M262" s="16">
        <f t="shared" si="92"/>
        <v>0.3</v>
      </c>
      <c r="N262" s="12">
        <f>Table4[[#This Row],[الاجمالي ]]*$N$183</f>
        <v>23520</v>
      </c>
      <c r="O262" s="12">
        <f t="shared" si="93"/>
        <v>44100</v>
      </c>
      <c r="P262" s="12">
        <f t="shared" si="94"/>
        <v>138179.70000000001</v>
      </c>
      <c r="Q262" s="12">
        <f t="shared" si="95"/>
        <v>8636.2312500000007</v>
      </c>
      <c r="R262" s="13">
        <f t="shared" si="96"/>
        <v>2878.7437500000001</v>
      </c>
      <c r="S262" s="23"/>
    </row>
    <row r="263" spans="2:19" s="11" customFormat="1" ht="24.95" customHeight="1" x14ac:dyDescent="0.25">
      <c r="B263" s="11">
        <v>79</v>
      </c>
      <c r="C263" s="11" t="s">
        <v>15</v>
      </c>
      <c r="D263" s="12">
        <v>8.4</v>
      </c>
      <c r="E263" s="12">
        <v>2.1</v>
      </c>
      <c r="G263" s="12">
        <f t="shared" si="97"/>
        <v>10.5</v>
      </c>
      <c r="H263" s="12">
        <v>28000</v>
      </c>
      <c r="I263" s="12"/>
      <c r="J263" s="12">
        <f t="shared" si="90"/>
        <v>28000</v>
      </c>
      <c r="K263" s="12">
        <f t="shared" si="91"/>
        <v>294000</v>
      </c>
      <c r="L263" s="12">
        <v>88200</v>
      </c>
      <c r="M263" s="16">
        <f t="shared" si="92"/>
        <v>0.3</v>
      </c>
      <c r="N263" s="12">
        <f>Table4[[#This Row],[الاجمالي ]]*$N$183</f>
        <v>23520</v>
      </c>
      <c r="O263" s="12">
        <f t="shared" si="93"/>
        <v>44100</v>
      </c>
      <c r="P263" s="12">
        <f t="shared" si="94"/>
        <v>138179.70000000001</v>
      </c>
      <c r="Q263" s="12">
        <f t="shared" si="95"/>
        <v>8636.2312500000007</v>
      </c>
      <c r="R263" s="13">
        <f t="shared" si="96"/>
        <v>2878.7437500000001</v>
      </c>
      <c r="S263" s="23"/>
    </row>
    <row r="264" spans="2:19" s="11" customFormat="1" ht="24.95" customHeight="1" x14ac:dyDescent="0.25">
      <c r="B264" s="11">
        <v>80</v>
      </c>
      <c r="C264" s="11" t="s">
        <v>15</v>
      </c>
      <c r="D264" s="12">
        <v>7.5</v>
      </c>
      <c r="E264" s="12">
        <v>1.5</v>
      </c>
      <c r="G264" s="12">
        <f t="shared" si="97"/>
        <v>9</v>
      </c>
      <c r="H264" s="12">
        <v>28000</v>
      </c>
      <c r="I264" s="12"/>
      <c r="J264" s="12">
        <f t="shared" si="90"/>
        <v>28000</v>
      </c>
      <c r="K264" s="12">
        <f t="shared" si="91"/>
        <v>252000</v>
      </c>
      <c r="L264" s="12">
        <v>88200</v>
      </c>
      <c r="M264" s="16">
        <f t="shared" si="92"/>
        <v>0.35</v>
      </c>
      <c r="N264" s="12">
        <f>Table4[[#This Row],[الاجمالي ]]*$N$183</f>
        <v>20160</v>
      </c>
      <c r="O264" s="12">
        <f t="shared" si="93"/>
        <v>37800</v>
      </c>
      <c r="P264" s="12">
        <f t="shared" si="94"/>
        <v>105839.65</v>
      </c>
      <c r="Q264" s="12">
        <f t="shared" si="95"/>
        <v>6614.9781249999996</v>
      </c>
      <c r="R264" s="13">
        <f t="shared" si="96"/>
        <v>2204.9927083333332</v>
      </c>
      <c r="S264" s="23"/>
    </row>
    <row r="265" spans="2:19" s="11" customFormat="1" ht="24.95" customHeight="1" x14ac:dyDescent="0.25">
      <c r="B265" s="11">
        <v>81</v>
      </c>
      <c r="C265" s="11" t="s">
        <v>15</v>
      </c>
      <c r="D265" s="12">
        <v>8</v>
      </c>
      <c r="E265" s="12">
        <v>2</v>
      </c>
      <c r="G265" s="12">
        <f t="shared" si="97"/>
        <v>10</v>
      </c>
      <c r="H265" s="12">
        <v>28000</v>
      </c>
      <c r="I265" s="12"/>
      <c r="J265" s="12">
        <f t="shared" si="90"/>
        <v>28000</v>
      </c>
      <c r="K265" s="12">
        <f t="shared" si="91"/>
        <v>280000</v>
      </c>
      <c r="L265" s="12">
        <v>98000</v>
      </c>
      <c r="M265" s="16">
        <f t="shared" si="92"/>
        <v>0.35</v>
      </c>
      <c r="N265" s="12">
        <f>Table4[[#This Row],[الاجمالي ]]*$N$183</f>
        <v>22400</v>
      </c>
      <c r="O265" s="12">
        <f t="shared" si="93"/>
        <v>42000</v>
      </c>
      <c r="P265" s="12">
        <f t="shared" si="94"/>
        <v>117599.65</v>
      </c>
      <c r="Q265" s="12">
        <f t="shared" si="95"/>
        <v>7349.9781249999996</v>
      </c>
      <c r="R265" s="13">
        <f t="shared" si="96"/>
        <v>2449.9927083333332</v>
      </c>
      <c r="S265" s="23"/>
    </row>
    <row r="266" spans="2:19" s="11" customFormat="1" ht="24.95" customHeight="1" x14ac:dyDescent="0.25">
      <c r="B266" s="11">
        <v>82</v>
      </c>
      <c r="C266" s="11" t="s">
        <v>15</v>
      </c>
      <c r="D266" s="12">
        <v>6.6</v>
      </c>
      <c r="E266" s="12">
        <v>1.1000000000000001</v>
      </c>
      <c r="G266" s="12">
        <f t="shared" si="97"/>
        <v>7.6999999999999993</v>
      </c>
      <c r="H266" s="12">
        <v>28000</v>
      </c>
      <c r="I266" s="12"/>
      <c r="J266" s="12">
        <f t="shared" si="90"/>
        <v>28000</v>
      </c>
      <c r="K266" s="12">
        <f t="shared" si="91"/>
        <v>215599.99999999997</v>
      </c>
      <c r="L266" s="12">
        <f>K266*$L$183</f>
        <v>97019.999999999985</v>
      </c>
      <c r="M266" s="16">
        <f t="shared" si="92"/>
        <v>0.45</v>
      </c>
      <c r="N266" s="12">
        <f>Table4[[#This Row],[الاجمالي ]]*$N$183</f>
        <v>17247.999999999996</v>
      </c>
      <c r="O266" s="12">
        <f t="shared" si="93"/>
        <v>32339.999999999993</v>
      </c>
      <c r="P266" s="12">
        <f t="shared" si="94"/>
        <v>68991.549999999988</v>
      </c>
      <c r="Q266" s="12">
        <f t="shared" si="95"/>
        <v>4311.9718749999993</v>
      </c>
      <c r="R266" s="13">
        <f t="shared" si="96"/>
        <v>1437.3239583333332</v>
      </c>
      <c r="S266" s="23"/>
    </row>
    <row r="267" spans="2:19" s="11" customFormat="1" ht="24.95" customHeight="1" x14ac:dyDescent="0.25">
      <c r="B267" s="11">
        <v>83</v>
      </c>
      <c r="C267" s="11" t="s">
        <v>15</v>
      </c>
      <c r="D267" s="12">
        <v>6.6</v>
      </c>
      <c r="E267" s="12">
        <v>1.1000000000000001</v>
      </c>
      <c r="G267" s="12">
        <f t="shared" si="97"/>
        <v>7.6999999999999993</v>
      </c>
      <c r="H267" s="12">
        <v>28000</v>
      </c>
      <c r="I267" s="12"/>
      <c r="J267" s="12">
        <f t="shared" si="90"/>
        <v>28000</v>
      </c>
      <c r="K267" s="12">
        <f t="shared" si="91"/>
        <v>215599.99999999997</v>
      </c>
      <c r="L267" s="12">
        <f>K267*$L$183</f>
        <v>97019.999999999985</v>
      </c>
      <c r="M267" s="16">
        <f t="shared" si="92"/>
        <v>0.45</v>
      </c>
      <c r="N267" s="12">
        <f>Table4[[#This Row],[الاجمالي ]]*$N$183</f>
        <v>17247.999999999996</v>
      </c>
      <c r="O267" s="12">
        <f t="shared" si="93"/>
        <v>32339.999999999993</v>
      </c>
      <c r="P267" s="12">
        <f t="shared" si="94"/>
        <v>68991.549999999988</v>
      </c>
      <c r="Q267" s="12">
        <f t="shared" si="95"/>
        <v>4311.9718749999993</v>
      </c>
      <c r="R267" s="13">
        <f t="shared" si="96"/>
        <v>1437.3239583333332</v>
      </c>
      <c r="S267" s="23"/>
    </row>
    <row r="268" spans="2:19" s="11" customFormat="1" ht="24.95" customHeight="1" x14ac:dyDescent="0.25">
      <c r="B268" s="11">
        <v>84</v>
      </c>
      <c r="C268" s="11" t="s">
        <v>15</v>
      </c>
      <c r="D268" s="12">
        <v>6.9</v>
      </c>
      <c r="E268" s="12">
        <v>1.7</v>
      </c>
      <c r="G268" s="12">
        <f t="shared" si="97"/>
        <v>8.6</v>
      </c>
      <c r="H268" s="12">
        <v>28000</v>
      </c>
      <c r="I268" s="12"/>
      <c r="J268" s="12">
        <f t="shared" si="90"/>
        <v>28000</v>
      </c>
      <c r="K268" s="12">
        <f t="shared" si="91"/>
        <v>240800</v>
      </c>
      <c r="L268" s="12">
        <v>84280</v>
      </c>
      <c r="M268" s="16">
        <f t="shared" si="92"/>
        <v>0.35</v>
      </c>
      <c r="N268" s="12">
        <f>Table4[[#This Row],[الاجمالي ]]*$N$183</f>
        <v>19264</v>
      </c>
      <c r="O268" s="12">
        <f t="shared" si="93"/>
        <v>36120</v>
      </c>
      <c r="P268" s="12">
        <f t="shared" si="94"/>
        <v>101135.65</v>
      </c>
      <c r="Q268" s="12">
        <f t="shared" si="95"/>
        <v>6320.9781249999996</v>
      </c>
      <c r="R268" s="13">
        <f t="shared" si="96"/>
        <v>2106.9927083333332</v>
      </c>
      <c r="S268" s="23"/>
    </row>
    <row r="269" spans="2:19" s="11" customFormat="1" ht="24.95" customHeight="1" x14ac:dyDescent="0.25">
      <c r="B269" s="11">
        <v>85</v>
      </c>
      <c r="C269" s="11" t="s">
        <v>13</v>
      </c>
      <c r="D269" s="12"/>
      <c r="E269" s="12"/>
      <c r="G269" s="12">
        <v>9.5</v>
      </c>
      <c r="H269" s="12">
        <v>28000</v>
      </c>
      <c r="I269" s="12"/>
      <c r="J269" s="12">
        <f t="shared" si="90"/>
        <v>28000</v>
      </c>
      <c r="K269" s="12">
        <f t="shared" si="91"/>
        <v>266000</v>
      </c>
      <c r="L269" s="12">
        <v>93100</v>
      </c>
      <c r="M269" s="16">
        <f t="shared" si="92"/>
        <v>0.35</v>
      </c>
      <c r="N269" s="12">
        <f>Table4[[#This Row],[الاجمالي ]]*$N$183</f>
        <v>21280</v>
      </c>
      <c r="O269" s="12">
        <f t="shared" si="93"/>
        <v>39900</v>
      </c>
      <c r="P269" s="12">
        <f t="shared" si="94"/>
        <v>111719.65</v>
      </c>
      <c r="Q269" s="12">
        <v>9309</v>
      </c>
      <c r="R269" s="13"/>
      <c r="S269" s="23">
        <v>44681</v>
      </c>
    </row>
    <row r="270" spans="2:19" s="11" customFormat="1" ht="24.95" customHeight="1" x14ac:dyDescent="0.25">
      <c r="B270" s="11">
        <v>86</v>
      </c>
      <c r="C270" s="11" t="s">
        <v>13</v>
      </c>
      <c r="D270" s="12">
        <v>6.9</v>
      </c>
      <c r="E270" s="12">
        <v>1.7</v>
      </c>
      <c r="G270" s="12">
        <f t="shared" si="97"/>
        <v>8.6</v>
      </c>
      <c r="H270" s="12">
        <v>28000</v>
      </c>
      <c r="I270" s="12"/>
      <c r="J270" s="12">
        <f t="shared" si="90"/>
        <v>28000</v>
      </c>
      <c r="K270" s="12">
        <f t="shared" si="91"/>
        <v>240800</v>
      </c>
      <c r="L270" s="12">
        <v>84280</v>
      </c>
      <c r="M270" s="16">
        <f t="shared" si="92"/>
        <v>0.35</v>
      </c>
      <c r="N270" s="12">
        <f>Table4[[#This Row],[الاجمالي ]]*$N$183</f>
        <v>19264</v>
      </c>
      <c r="O270" s="12">
        <f t="shared" si="93"/>
        <v>36120</v>
      </c>
      <c r="P270" s="12">
        <f t="shared" si="94"/>
        <v>101135.65</v>
      </c>
      <c r="Q270" s="12">
        <f t="shared" si="95"/>
        <v>6320.9781249999996</v>
      </c>
      <c r="R270" s="13">
        <f t="shared" si="96"/>
        <v>2106.9927083333332</v>
      </c>
      <c r="S270" s="23">
        <v>44760</v>
      </c>
    </row>
    <row r="271" spans="2:19" s="11" customFormat="1" ht="24.95" customHeight="1" x14ac:dyDescent="0.25">
      <c r="B271" s="11">
        <v>87</v>
      </c>
      <c r="C271" s="11" t="s">
        <v>15</v>
      </c>
      <c r="D271" s="12">
        <v>11</v>
      </c>
      <c r="E271" s="12">
        <v>2.5</v>
      </c>
      <c r="G271" s="12">
        <f t="shared" si="97"/>
        <v>13.5</v>
      </c>
      <c r="H271" s="12">
        <v>28000</v>
      </c>
      <c r="I271" s="12"/>
      <c r="J271" s="12">
        <f t="shared" si="90"/>
        <v>28000</v>
      </c>
      <c r="K271" s="12">
        <f t="shared" si="91"/>
        <v>378000</v>
      </c>
      <c r="L271" s="12">
        <v>132300</v>
      </c>
      <c r="M271" s="16">
        <f t="shared" si="92"/>
        <v>0.35</v>
      </c>
      <c r="N271" s="12">
        <f>Table4[[#This Row],[الاجمالي ]]*$N$183</f>
        <v>30240</v>
      </c>
      <c r="O271" s="12">
        <f t="shared" si="93"/>
        <v>56700</v>
      </c>
      <c r="P271" s="12">
        <f t="shared" si="94"/>
        <v>158759.65</v>
      </c>
      <c r="Q271" s="12">
        <f t="shared" si="95"/>
        <v>9922.4781249999996</v>
      </c>
      <c r="R271" s="13">
        <f t="shared" si="96"/>
        <v>3307.4927083333332</v>
      </c>
      <c r="S271" s="23"/>
    </row>
    <row r="272" spans="2:19" x14ac:dyDescent="0.25">
      <c r="S272" s="22"/>
    </row>
    <row r="273" spans="19:19" x14ac:dyDescent="0.25">
      <c r="S273" s="22"/>
    </row>
  </sheetData>
  <dataValidations count="1">
    <dataValidation type="list" allowBlank="1" showInputMessage="1" showErrorMessage="1" sqref="C185:C271 C139:C175 C52:C89 C7:C43 C96:C132" xr:uid="{8801DF4F-7883-488E-8E20-048CD4E6F879}">
      <formula1>$S$2:$S$4</formula1>
    </dataValidation>
  </dataValidations>
  <printOptions horizontalCentered="1"/>
  <pageMargins left="0" right="0" top="0" bottom="0" header="0" footer="0"/>
  <pageSetup paperSize="9" scale="50" orientation="landscape" r:id="rId1"/>
  <rowBreaks count="5" manualBreakCount="5">
    <brk id="47" max="17" man="1"/>
    <brk id="90" max="17" man="1"/>
    <brk id="133" max="17" man="1"/>
    <brk id="180" max="17" man="1"/>
    <brk id="225" max="17" man="1"/>
  </rowBreaks>
  <colBreaks count="1" manualBreakCount="1">
    <brk id="18" max="1048575" man="1"/>
  </colBreaks>
  <legacy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مخزون سيتي سنتر </vt:lpstr>
      <vt:lpstr>'مخزون سيتي سنتر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</dc:creator>
  <cp:lastModifiedBy>pc8</cp:lastModifiedBy>
  <cp:lastPrinted>2022-07-27T14:29:54Z</cp:lastPrinted>
  <dcterms:created xsi:type="dcterms:W3CDTF">2015-06-05T18:17:20Z</dcterms:created>
  <dcterms:modified xsi:type="dcterms:W3CDTF">2022-07-30T09:48:59Z</dcterms:modified>
</cp:coreProperties>
</file>