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Files\FA Portfolio\3 Statement Financial Model\"/>
    </mc:Choice>
  </mc:AlternateContent>
  <xr:revisionPtr revIDLastSave="0" documentId="8_{7A7E0A9B-DEDE-43DD-826E-D5B66A352839}" xr6:coauthVersionLast="47" xr6:coauthVersionMax="47" xr10:uidLastSave="{00000000-0000-0000-0000-000000000000}"/>
  <bookViews>
    <workbookView xWindow="-120" yWindow="-120" windowWidth="29040" windowHeight="15720" firstSheet="4" activeTab="12" xr2:uid="{00000000-000D-0000-FFFF-FFFF00000000}"/>
  </bookViews>
  <sheets>
    <sheet name="BS 2014" sheetId="14" r:id="rId1"/>
    <sheet name="BS 2015" sheetId="15" r:id="rId2"/>
    <sheet name="BS 2016" sheetId="16" r:id="rId3"/>
    <sheet name="Data Source" sheetId="7" r:id="rId4"/>
    <sheet name="Mapping" sheetId="10" r:id="rId5"/>
    <sheet name="Overview" sheetId="25" r:id="rId6"/>
    <sheet name="P&amp;L" sheetId="12" r:id="rId7"/>
    <sheet name="BS" sheetId="13" r:id="rId8"/>
    <sheet name="Chart Visualization" sheetId="24" r:id="rId9"/>
    <sheet name="Fixed Asset Roll Forward" sheetId="19" r:id="rId10"/>
    <sheet name="Financial Liabilities" sheetId="20" r:id="rId11"/>
    <sheet name="Equity Schedule" sheetId="21" r:id="rId12"/>
    <sheet name="Cash fLow" sheetId="23" r:id="rId13"/>
  </sheets>
  <definedNames>
    <definedName name="_xlnm._FilterDatabase" localSheetId="3" hidden="1">'Data Source'!#REF!</definedName>
    <definedName name="_xlnm._FilterDatabase" localSheetId="4" hidden="1">Mapping!$B$2:$F$437</definedName>
    <definedName name="_xlchart.v5.0" hidden="1">'Cash fLow'!$B$4:$B$18</definedName>
    <definedName name="_xlchart.v5.1" hidden="1">'Cash fLow'!$C$4:$C$18</definedName>
    <definedName name="_xlchart.v5.2" hidden="1">'Cash fLow'!$D$3</definedName>
    <definedName name="_xlchart.v5.3" hidden="1">'Cash fLow'!$D$4:$D$18</definedName>
    <definedName name="_xlchart.v5.4" hidden="1">'Cash fLow'!$E$3</definedName>
    <definedName name="_xlchart.v5.5" hidden="1">'Cash fLow'!$E$4:$E$18</definedName>
    <definedName name="_xlchart.v5.6" hidden="1">'Cash fLow'!$F$3</definedName>
    <definedName name="_xlchart.v5.7" hidden="1">'Cash fLow'!$F$4:$F$18</definedName>
    <definedName name="_xlchart.v5.8" hidden="1">'Cash fLow'!$G$3</definedName>
    <definedName name="_xlchart.v5.9" hidden="1">'Cash fLow'!$G$4:$G$18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2" l="1"/>
  <c r="H28" i="12"/>
  <c r="H33" i="12"/>
  <c r="H39" i="12"/>
  <c r="D30" i="13" l="1"/>
  <c r="E30" i="13"/>
  <c r="C30" i="13"/>
  <c r="D29" i="13"/>
  <c r="E29" i="13"/>
  <c r="C29" i="13"/>
  <c r="D21" i="13"/>
  <c r="E21" i="13"/>
  <c r="C21" i="13"/>
  <c r="D20" i="13"/>
  <c r="E20" i="13"/>
  <c r="C20" i="13"/>
  <c r="I39" i="12" l="1"/>
  <c r="J39" i="12"/>
  <c r="K39" i="12"/>
  <c r="L39" i="12"/>
  <c r="M39" i="12"/>
  <c r="I33" i="12"/>
  <c r="J33" i="12"/>
  <c r="K33" i="12"/>
  <c r="L33" i="12"/>
  <c r="M33" i="12"/>
  <c r="M28" i="12"/>
  <c r="M27" i="12" s="1"/>
  <c r="L28" i="12"/>
  <c r="L27" i="12" s="1"/>
  <c r="K28" i="12"/>
  <c r="K27" i="12" s="1"/>
  <c r="J28" i="12"/>
  <c r="J27" i="12" s="1"/>
  <c r="I28" i="12"/>
  <c r="I27" i="12" s="1"/>
  <c r="E15" i="13"/>
  <c r="E9" i="21" s="1"/>
  <c r="F5" i="21" s="1"/>
  <c r="E14" i="13"/>
  <c r="E13" i="13"/>
  <c r="E8" i="20" s="1"/>
  <c r="E12" i="13"/>
  <c r="E11" i="13"/>
  <c r="E8" i="13"/>
  <c r="E7" i="13"/>
  <c r="E6" i="13"/>
  <c r="E5" i="13"/>
  <c r="E4" i="13"/>
  <c r="D15" i="13"/>
  <c r="D14" i="13"/>
  <c r="D13" i="13"/>
  <c r="D8" i="20" s="1"/>
  <c r="D12" i="13"/>
  <c r="D11" i="13"/>
  <c r="D8" i="13"/>
  <c r="D7" i="13"/>
  <c r="D6" i="13"/>
  <c r="D5" i="13"/>
  <c r="D4" i="13"/>
  <c r="C15" i="13"/>
  <c r="C14" i="13"/>
  <c r="C13" i="13"/>
  <c r="C8" i="20" s="1"/>
  <c r="D5" i="20" s="1"/>
  <c r="C12" i="13"/>
  <c r="C11" i="13"/>
  <c r="C8" i="13"/>
  <c r="C7" i="13"/>
  <c r="C6" i="13"/>
  <c r="C5" i="13"/>
  <c r="C4" i="13"/>
  <c r="E15" i="12"/>
  <c r="D15" i="12"/>
  <c r="C15" i="12"/>
  <c r="E13" i="12"/>
  <c r="D13" i="12"/>
  <c r="C13" i="12"/>
  <c r="E11" i="12"/>
  <c r="E6" i="19" s="1"/>
  <c r="D11" i="12"/>
  <c r="D6" i="19" s="1"/>
  <c r="C11" i="12"/>
  <c r="E9" i="12"/>
  <c r="D9" i="12"/>
  <c r="C9" i="12"/>
  <c r="E7" i="12"/>
  <c r="D7" i="12"/>
  <c r="C7" i="12"/>
  <c r="E6" i="12"/>
  <c r="D6" i="12"/>
  <c r="C6" i="12"/>
  <c r="E8" i="19" l="1"/>
  <c r="F5" i="19" s="1"/>
  <c r="E16" i="13"/>
  <c r="C23" i="13"/>
  <c r="E9" i="13"/>
  <c r="E23" i="13"/>
  <c r="D16" i="13"/>
  <c r="D5" i="19"/>
  <c r="D10" i="19" s="1"/>
  <c r="C22" i="13"/>
  <c r="C25" i="13" s="1"/>
  <c r="C9" i="13"/>
  <c r="E5" i="20"/>
  <c r="E7" i="20" s="1"/>
  <c r="D7" i="20"/>
  <c r="C16" i="13"/>
  <c r="D23" i="13"/>
  <c r="J12" i="13"/>
  <c r="I12" i="13"/>
  <c r="H12" i="13"/>
  <c r="F12" i="13"/>
  <c r="G12" i="13"/>
  <c r="D8" i="19"/>
  <c r="E5" i="19"/>
  <c r="E10" i="19" s="1"/>
  <c r="F5" i="20"/>
  <c r="F8" i="20" s="1"/>
  <c r="C17" i="20"/>
  <c r="I13" i="12" s="1"/>
  <c r="C5" i="23" s="1"/>
  <c r="C12" i="20"/>
  <c r="C16" i="20" s="1"/>
  <c r="C18" i="20" s="1"/>
  <c r="C19" i="20" s="1"/>
  <c r="H15" i="12"/>
  <c r="C41" i="12"/>
  <c r="C42" i="12"/>
  <c r="C26" i="13"/>
  <c r="E40" i="12"/>
  <c r="C40" i="12"/>
  <c r="C27" i="13"/>
  <c r="D8" i="12"/>
  <c r="D10" i="12" s="1"/>
  <c r="D26" i="13"/>
  <c r="D27" i="13"/>
  <c r="D41" i="12"/>
  <c r="D42" i="12"/>
  <c r="D34" i="12"/>
  <c r="E34" i="12"/>
  <c r="E27" i="13"/>
  <c r="E26" i="13"/>
  <c r="E41" i="12"/>
  <c r="E42" i="12"/>
  <c r="C34" i="12"/>
  <c r="C35" i="12"/>
  <c r="E24" i="13"/>
  <c r="C36" i="12"/>
  <c r="C24" i="13"/>
  <c r="D24" i="13"/>
  <c r="D36" i="12"/>
  <c r="D35" i="12"/>
  <c r="G6" i="12"/>
  <c r="E22" i="13"/>
  <c r="E25" i="13" s="1"/>
  <c r="D40" i="12"/>
  <c r="G13" i="12"/>
  <c r="E35" i="12"/>
  <c r="I6" i="12"/>
  <c r="I7" i="12" s="1"/>
  <c r="I8" i="12" s="1"/>
  <c r="D22" i="13"/>
  <c r="E36" i="12"/>
  <c r="C8" i="12"/>
  <c r="C10" i="12" s="1"/>
  <c r="C12" i="12" s="1"/>
  <c r="C14" i="12" s="1"/>
  <c r="C16" i="12" s="1"/>
  <c r="I9" i="12"/>
  <c r="J6" i="12"/>
  <c r="H11" i="12"/>
  <c r="G11" i="12"/>
  <c r="E8" i="12"/>
  <c r="G7" i="12"/>
  <c r="H7" i="12"/>
  <c r="G9" i="12"/>
  <c r="H9" i="12"/>
  <c r="G15" i="12"/>
  <c r="H13" i="12"/>
  <c r="H6" i="12"/>
  <c r="D9" i="13"/>
  <c r="D25" i="13" l="1"/>
  <c r="E33" i="13"/>
  <c r="D33" i="13"/>
  <c r="C33" i="13"/>
  <c r="I26" i="13"/>
  <c r="D7" i="19"/>
  <c r="D11" i="19" s="1"/>
  <c r="G16" i="23"/>
  <c r="F23" i="13"/>
  <c r="F5" i="13" s="1"/>
  <c r="I27" i="13"/>
  <c r="J26" i="13"/>
  <c r="H26" i="13"/>
  <c r="G26" i="13"/>
  <c r="G8" i="13" s="1"/>
  <c r="D17" i="20"/>
  <c r="J23" i="13"/>
  <c r="F16" i="23"/>
  <c r="I22" i="13"/>
  <c r="I25" i="13" s="1"/>
  <c r="E16" i="23"/>
  <c r="G5" i="20"/>
  <c r="G8" i="20" s="1"/>
  <c r="C15" i="23"/>
  <c r="F13" i="13"/>
  <c r="E7" i="19"/>
  <c r="E11" i="19" s="1"/>
  <c r="D16" i="23"/>
  <c r="I23" i="13"/>
  <c r="H23" i="13"/>
  <c r="G23" i="13"/>
  <c r="C16" i="23"/>
  <c r="F26" i="13"/>
  <c r="F8" i="13" s="1"/>
  <c r="C10" i="23" s="1"/>
  <c r="I19" i="12"/>
  <c r="H8" i="12"/>
  <c r="G8" i="12"/>
  <c r="E10" i="12"/>
  <c r="F10" i="19"/>
  <c r="F6" i="19" s="1"/>
  <c r="J10" i="19"/>
  <c r="H10" i="19"/>
  <c r="G10" i="19"/>
  <c r="I10" i="19"/>
  <c r="J27" i="13"/>
  <c r="F27" i="13"/>
  <c r="F14" i="13" s="1"/>
  <c r="C11" i="23" s="1"/>
  <c r="H22" i="13"/>
  <c r="H25" i="13" s="1"/>
  <c r="F22" i="13"/>
  <c r="J22" i="13"/>
  <c r="G22" i="13"/>
  <c r="H27" i="13"/>
  <c r="H24" i="13"/>
  <c r="J24" i="13"/>
  <c r="I24" i="13"/>
  <c r="G24" i="13"/>
  <c r="F24" i="13"/>
  <c r="F11" i="13" s="1"/>
  <c r="G27" i="13"/>
  <c r="G14" i="13" s="1"/>
  <c r="I10" i="12"/>
  <c r="J9" i="12"/>
  <c r="K6" i="12"/>
  <c r="J7" i="12"/>
  <c r="J19" i="12" s="1"/>
  <c r="E12" i="12"/>
  <c r="H10" i="12"/>
  <c r="G10" i="12"/>
  <c r="D12" i="12"/>
  <c r="G4" i="13" l="1"/>
  <c r="D7" i="23" s="1"/>
  <c r="G25" i="13"/>
  <c r="F4" i="13"/>
  <c r="F25" i="13"/>
  <c r="J25" i="13"/>
  <c r="G11" i="19"/>
  <c r="I11" i="19"/>
  <c r="F11" i="19"/>
  <c r="F7" i="19" s="1"/>
  <c r="C12" i="23" s="1"/>
  <c r="H11" i="19"/>
  <c r="J11" i="19"/>
  <c r="D10" i="23"/>
  <c r="G13" i="13"/>
  <c r="D15" i="23"/>
  <c r="H5" i="20"/>
  <c r="H8" i="20" s="1"/>
  <c r="D18" i="20"/>
  <c r="D19" i="20" s="1"/>
  <c r="J13" i="12"/>
  <c r="D5" i="23" s="1"/>
  <c r="D11" i="23"/>
  <c r="I11" i="12"/>
  <c r="I12" i="12" s="1"/>
  <c r="C9" i="23"/>
  <c r="C8" i="23"/>
  <c r="C4" i="23"/>
  <c r="H14" i="13"/>
  <c r="E11" i="23" s="1"/>
  <c r="H4" i="13"/>
  <c r="H8" i="13"/>
  <c r="E10" i="23" s="1"/>
  <c r="J8" i="12"/>
  <c r="J10" i="12" s="1"/>
  <c r="G5" i="13"/>
  <c r="G11" i="13"/>
  <c r="L6" i="12"/>
  <c r="K9" i="12"/>
  <c r="K7" i="12"/>
  <c r="K8" i="12" s="1"/>
  <c r="G12" i="12"/>
  <c r="D14" i="12"/>
  <c r="H12" i="12"/>
  <c r="E14" i="12"/>
  <c r="E7" i="23" l="1"/>
  <c r="C7" i="23"/>
  <c r="F8" i="19"/>
  <c r="I5" i="20"/>
  <c r="I8" i="20" s="1"/>
  <c r="E15" i="23"/>
  <c r="H13" i="13"/>
  <c r="E17" i="20"/>
  <c r="I14" i="12"/>
  <c r="I20" i="12"/>
  <c r="K19" i="12"/>
  <c r="G5" i="19"/>
  <c r="F6" i="13"/>
  <c r="D4" i="23"/>
  <c r="D8" i="23"/>
  <c r="D9" i="23"/>
  <c r="K10" i="12"/>
  <c r="H11" i="13"/>
  <c r="H5" i="13"/>
  <c r="I8" i="13"/>
  <c r="F10" i="23" s="1"/>
  <c r="I14" i="13"/>
  <c r="F11" i="23" s="1"/>
  <c r="I4" i="13"/>
  <c r="L9" i="12"/>
  <c r="L7" i="12"/>
  <c r="L8" i="12" s="1"/>
  <c r="M6" i="12"/>
  <c r="H14" i="12"/>
  <c r="E16" i="12"/>
  <c r="G14" i="12"/>
  <c r="D16" i="12"/>
  <c r="G16" i="12" s="1"/>
  <c r="I15" i="12" l="1"/>
  <c r="C6" i="23" s="1"/>
  <c r="C13" i="23" s="1"/>
  <c r="F7" i="23"/>
  <c r="E18" i="20"/>
  <c r="E19" i="20" s="1"/>
  <c r="K13" i="12"/>
  <c r="E5" i="23" s="1"/>
  <c r="E8" i="23"/>
  <c r="J5" i="20"/>
  <c r="J8" i="20" s="1"/>
  <c r="I13" i="13"/>
  <c r="F15" i="23"/>
  <c r="L19" i="12"/>
  <c r="G6" i="19"/>
  <c r="J11" i="12" s="1"/>
  <c r="J12" i="12" s="1"/>
  <c r="G7" i="19"/>
  <c r="D12" i="23" s="1"/>
  <c r="I16" i="12"/>
  <c r="E9" i="23"/>
  <c r="E4" i="23"/>
  <c r="L10" i="12"/>
  <c r="I11" i="13"/>
  <c r="I5" i="13"/>
  <c r="J8" i="13"/>
  <c r="G10" i="23" s="1"/>
  <c r="J14" i="13"/>
  <c r="G11" i="23" s="1"/>
  <c r="J4" i="13"/>
  <c r="M9" i="12"/>
  <c r="M7" i="12"/>
  <c r="M19" i="12" s="1"/>
  <c r="H16" i="12"/>
  <c r="F30" i="13" l="1"/>
  <c r="G7" i="23"/>
  <c r="G15" i="23"/>
  <c r="J13" i="13"/>
  <c r="F17" i="20"/>
  <c r="L13" i="12" s="1"/>
  <c r="F5" i="23" s="1"/>
  <c r="F7" i="21"/>
  <c r="F8" i="21" s="1"/>
  <c r="C14" i="23" s="1"/>
  <c r="I21" i="12"/>
  <c r="J14" i="12"/>
  <c r="J20" i="12"/>
  <c r="G8" i="19"/>
  <c r="H5" i="19" s="1"/>
  <c r="F4" i="23"/>
  <c r="F9" i="23"/>
  <c r="F8" i="23"/>
  <c r="M8" i="12"/>
  <c r="M10" i="12" s="1"/>
  <c r="J5" i="13"/>
  <c r="J11" i="13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J15" i="12" l="1"/>
  <c r="D6" i="23" s="1"/>
  <c r="D13" i="23" s="1"/>
  <c r="G30" i="13"/>
  <c r="F9" i="21"/>
  <c r="G8" i="23"/>
  <c r="G6" i="13"/>
  <c r="F18" i="20"/>
  <c r="F19" i="20" s="1"/>
  <c r="G17" i="20" s="1"/>
  <c r="J16" i="12"/>
  <c r="H6" i="19"/>
  <c r="K11" i="12" s="1"/>
  <c r="K12" i="12" s="1"/>
  <c r="H7" i="19"/>
  <c r="E12" i="23" s="1"/>
  <c r="G9" i="23"/>
  <c r="G4" i="23"/>
  <c r="G7" i="21" l="1"/>
  <c r="G8" i="21" s="1"/>
  <c r="D14" i="23" s="1"/>
  <c r="F15" i="13"/>
  <c r="G5" i="21"/>
  <c r="C17" i="23"/>
  <c r="C18" i="23" s="1"/>
  <c r="F7" i="13" s="1"/>
  <c r="H8" i="19"/>
  <c r="I5" i="19" s="1"/>
  <c r="J21" i="12"/>
  <c r="M13" i="12"/>
  <c r="G5" i="23" s="1"/>
  <c r="G18" i="20"/>
  <c r="G19" i="20" s="1"/>
  <c r="H17" i="20" s="1"/>
  <c r="H18" i="20" s="1"/>
  <c r="H19" i="20" s="1"/>
  <c r="I17" i="20" s="1"/>
  <c r="I18" i="20" s="1"/>
  <c r="I19" i="20" s="1"/>
  <c r="J17" i="20" s="1"/>
  <c r="J18" i="20" s="1"/>
  <c r="J19" i="20" s="1"/>
  <c r="K17" i="20" s="1"/>
  <c r="K18" i="20" s="1"/>
  <c r="K19" i="20" s="1"/>
  <c r="L17" i="20" s="1"/>
  <c r="L18" i="20" s="1"/>
  <c r="L19" i="20" s="1"/>
  <c r="K14" i="12"/>
  <c r="K20" i="12"/>
  <c r="K15" i="12" l="1"/>
  <c r="E6" i="23" s="1"/>
  <c r="E13" i="23" s="1"/>
  <c r="H30" i="13"/>
  <c r="F20" i="13"/>
  <c r="F21" i="13"/>
  <c r="F16" i="13"/>
  <c r="I23" i="12"/>
  <c r="H6" i="13"/>
  <c r="F9" i="13"/>
  <c r="K16" i="12"/>
  <c r="G9" i="21"/>
  <c r="I6" i="19"/>
  <c r="L11" i="12" s="1"/>
  <c r="L12" i="12" s="1"/>
  <c r="I7" i="19"/>
  <c r="F33" i="13" l="1"/>
  <c r="F29" i="13"/>
  <c r="H7" i="21"/>
  <c r="H8" i="21" s="1"/>
  <c r="E14" i="23" s="1"/>
  <c r="K21" i="12"/>
  <c r="I22" i="12"/>
  <c r="D17" i="23"/>
  <c r="D18" i="23" s="1"/>
  <c r="G7" i="13" s="1"/>
  <c r="H5" i="21"/>
  <c r="H9" i="21" s="1"/>
  <c r="H15" i="13" s="1"/>
  <c r="H16" i="13" s="1"/>
  <c r="G15" i="13"/>
  <c r="L14" i="12"/>
  <c r="L20" i="12"/>
  <c r="I8" i="19"/>
  <c r="F12" i="23"/>
  <c r="L15" i="12" l="1"/>
  <c r="F6" i="23" s="1"/>
  <c r="I30" i="13"/>
  <c r="G20" i="13"/>
  <c r="G21" i="13"/>
  <c r="G16" i="13"/>
  <c r="J23" i="12"/>
  <c r="K23" i="12"/>
  <c r="I5" i="21"/>
  <c r="E17" i="23"/>
  <c r="E18" i="23" s="1"/>
  <c r="H7" i="13" s="1"/>
  <c r="G9" i="13"/>
  <c r="L16" i="12"/>
  <c r="F13" i="23"/>
  <c r="J5" i="19"/>
  <c r="I6" i="13"/>
  <c r="G33" i="13" l="1"/>
  <c r="G29" i="13"/>
  <c r="H20" i="13"/>
  <c r="H21" i="13"/>
  <c r="H9" i="13"/>
  <c r="J22" i="12"/>
  <c r="I7" i="21"/>
  <c r="L21" i="12"/>
  <c r="J6" i="19"/>
  <c r="M11" i="12" s="1"/>
  <c r="M12" i="12" s="1"/>
  <c r="J7" i="19"/>
  <c r="G12" i="23" s="1"/>
  <c r="H33" i="13" l="1"/>
  <c r="H29" i="13"/>
  <c r="K22" i="12"/>
  <c r="M14" i="12"/>
  <c r="M20" i="12"/>
  <c r="I8" i="21"/>
  <c r="F14" i="23" s="1"/>
  <c r="J8" i="19"/>
  <c r="J6" i="13" s="1"/>
  <c r="M15" i="12" l="1"/>
  <c r="G6" i="23" s="1"/>
  <c r="G13" i="23" s="1"/>
  <c r="J30" i="13"/>
  <c r="I9" i="21"/>
  <c r="I15" i="13" s="1"/>
  <c r="M16" i="12"/>
  <c r="I16" i="13" l="1"/>
  <c r="L23" i="12"/>
  <c r="J5" i="21"/>
  <c r="F17" i="23"/>
  <c r="F18" i="23" s="1"/>
  <c r="I7" i="13" s="1"/>
  <c r="J7" i="21"/>
  <c r="J8" i="21" s="1"/>
  <c r="G14" i="23" s="1"/>
  <c r="M21" i="12"/>
  <c r="I20" i="13" l="1"/>
  <c r="I21" i="13"/>
  <c r="I9" i="13"/>
  <c r="J9" i="21"/>
  <c r="I33" i="13" l="1"/>
  <c r="I29" i="13"/>
  <c r="L22" i="12"/>
  <c r="G17" i="23"/>
  <c r="G18" i="23" s="1"/>
  <c r="J7" i="13" s="1"/>
  <c r="J15" i="13"/>
  <c r="J20" i="13" l="1"/>
  <c r="J21" i="13"/>
  <c r="J16" i="13"/>
  <c r="M23" i="12"/>
  <c r="J9" i="13"/>
  <c r="J29" i="13" s="1"/>
  <c r="M22" i="12" l="1"/>
  <c r="J33" i="13"/>
</calcChain>
</file>

<file path=xl/sharedStrings.xml><?xml version="1.0" encoding="utf-8"?>
<sst xmlns="http://schemas.openxmlformats.org/spreadsheetml/2006/main" count="2102" uniqueCount="191">
  <si>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</si>
  <si>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</si>
  <si>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</si>
  <si>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</si>
  <si>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</si>
  <si>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</si>
  <si>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</si>
  <si>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</si>
  <si>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</si>
  <si>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</si>
  <si>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</si>
  <si>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</si>
  <si>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</si>
  <si>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</si>
  <si>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</si>
  <si>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</si>
  <si>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</si>
  <si>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</si>
  <si>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</si>
  <si>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</si>
  <si>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</si>
  <si>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</si>
  <si>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</si>
  <si>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</si>
  <si>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</si>
  <si>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</si>
  <si>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</si>
  <si>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</si>
  <si>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</si>
  <si>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</si>
  <si>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</si>
  <si>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</si>
  <si>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</si>
  <si>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</si>
  <si>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</si>
  <si>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</si>
  <si>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</si>
  <si>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</si>
  <si>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</si>
  <si>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</si>
  <si>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</si>
  <si>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</si>
  <si>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</si>
  <si>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</si>
  <si>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</si>
  <si>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</si>
  <si>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</si>
  <si>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</si>
  <si>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</si>
  <si>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</si>
  <si>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</si>
  <si>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</si>
  <si>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</si>
  <si>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</si>
  <si>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</si>
  <si>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fo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</si>
  <si>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</si>
  <si>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</si>
  <si>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</si>
  <si>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</si>
  <si>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</si>
  <si>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</si>
  <si>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</si>
  <si>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 xml:space="preserve">Var %                               14-15             </t>
  </si>
  <si>
    <t xml:space="preserve">Var %                               15-16         </t>
  </si>
  <si>
    <t>Forecast</t>
  </si>
  <si>
    <t>Balancing Sheet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</si>
  <si>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</si>
  <si>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</si>
  <si>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</si>
  <si>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</si>
  <si>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</si>
  <si>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</si>
  <si>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</si>
  <si>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</si>
  <si>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</si>
  <si>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</si>
  <si>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</si>
  <si>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</si>
  <si>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</si>
  <si>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</si>
  <si>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</si>
  <si>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</si>
  <si>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</si>
  <si>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</si>
  <si>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</si>
  <si>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</si>
  <si>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</si>
  <si>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</si>
  <si>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</si>
  <si>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</si>
  <si>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</si>
  <si>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</si>
  <si>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</si>
  <si>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</si>
  <si>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</si>
  <si>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</si>
  <si>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</si>
  <si>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</si>
  <si>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</si>
  <si>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</si>
  <si>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</si>
  <si>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</si>
  <si>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</si>
  <si>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</si>
  <si>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</si>
  <si>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</si>
  <si>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</si>
  <si>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</si>
  <si>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</si>
  <si>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</si>
  <si>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</si>
  <si>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</si>
  <si>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</si>
  <si>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</si>
  <si>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</si>
  <si>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</si>
  <si>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</si>
  <si>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</si>
  <si>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</si>
  <si>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</si>
  <si>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Check</t>
  </si>
  <si>
    <t>Scenarios:</t>
  </si>
  <si>
    <t>Scenario</t>
  </si>
  <si>
    <t>Best case</t>
  </si>
  <si>
    <t>Revenue %  Growth</t>
  </si>
  <si>
    <t>Best Case</t>
  </si>
  <si>
    <t>Base Case</t>
  </si>
  <si>
    <t>Worst Case</t>
  </si>
  <si>
    <t>Cogs as % Revenue</t>
  </si>
  <si>
    <t>Opex as % Revenue</t>
  </si>
  <si>
    <t>Selected Case</t>
  </si>
  <si>
    <t>Forecaste</t>
  </si>
  <si>
    <t>DSO</t>
  </si>
  <si>
    <t>DPO</t>
  </si>
  <si>
    <t>DIO</t>
  </si>
  <si>
    <t>Other Assest %</t>
  </si>
  <si>
    <t>Other Liabilies %</t>
  </si>
  <si>
    <t>.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</si>
  <si>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</si>
  <si>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</si>
  <si>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</si>
  <si>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</si>
  <si>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</si>
  <si>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</si>
  <si>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</si>
  <si>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</si>
  <si>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Principle Repayments</t>
  </si>
  <si>
    <t>Ending Debt</t>
  </si>
  <si>
    <t>Debt to be repaid in Years</t>
  </si>
  <si>
    <t>Interest rate</t>
  </si>
  <si>
    <t>Annual payment</t>
  </si>
  <si>
    <t>Period</t>
  </si>
  <si>
    <t>Payment</t>
  </si>
  <si>
    <t>Interest Expenses</t>
  </si>
  <si>
    <t>Debt repayment</t>
  </si>
  <si>
    <t>Residual Debt</t>
  </si>
  <si>
    <t>Taxes %</t>
  </si>
  <si>
    <t>Equity Schedule</t>
  </si>
  <si>
    <t>Beginning Equity</t>
  </si>
  <si>
    <t>Increase of capital</t>
  </si>
  <si>
    <t>Dividens</t>
  </si>
  <si>
    <t>Net Income (loss)</t>
  </si>
  <si>
    <t>Ending Equity</t>
  </si>
  <si>
    <t>Dividens as a % of Net income</t>
  </si>
  <si>
    <t>Cash flow</t>
  </si>
  <si>
    <t>Change in Trade Payables</t>
  </si>
  <si>
    <t>Change in Trade Receivables</t>
  </si>
  <si>
    <t>Change in Inventory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</si>
  <si>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</si>
  <si>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</si>
  <si>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</si>
  <si>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</si>
  <si>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</si>
  <si>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</si>
  <si>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</si>
  <si>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Profitability Ratio:</t>
  </si>
  <si>
    <t>Overall GP%</t>
  </si>
  <si>
    <t>EBIT%</t>
  </si>
  <si>
    <t>Net Profit %</t>
  </si>
  <si>
    <t>ROA</t>
  </si>
  <si>
    <t>ROE</t>
  </si>
  <si>
    <t>KPI's</t>
  </si>
  <si>
    <t>Liqudity Ratios</t>
  </si>
  <si>
    <t>Quick Ratio</t>
  </si>
  <si>
    <t>Current Ratio</t>
  </si>
  <si>
    <t>Net Trading Cycle</t>
  </si>
  <si>
    <t>Solvency Ratios</t>
  </si>
  <si>
    <t>Debt ratio</t>
  </si>
  <si>
    <t>Interest coverage</t>
  </si>
  <si>
    <t xml:space="preserve">Omnigro Retail Corp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</si>
</sst>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.0_);_(* \(#,##0.0\);_(* &quot;-&quot;?_);_(@_)"/>
    <numFmt numFmtId="167" formatCode="0.0%"/>
    <numFmt numFmtId="168" formatCode="0.0_);\(0.0\)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sz val="12"/>
      <color theme="1"/>
      <name val="Arial"/>
      <family val="2"/>
    </font>
    <font>
      <sz val="10"/>
      <color theme="4" tint="-0.249977111117893"/>
      <name val="Arial"/>
      <family val="2"/>
    </font>
    <font>
      <b/>
      <sz val="20"/>
      <color rgb="FF0020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mediumGray">
        <bgColor theme="0" tint="-4.9989318521683403E-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5" fillId="2" borderId="0" xfId="0" applyFont="1" applyFill="1"/>
    <xf numFmtId="17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right"/>
    </xf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9" fillId="2" borderId="0" xfId="0" applyFont="1" applyFill="1"/>
    <xf numFmtId="0" fontId="4" fillId="2" borderId="2" xfId="0" applyFont="1" applyFill="1" applyBorder="1"/>
    <xf numFmtId="0" fontId="2" fillId="2" borderId="2" xfId="0" applyFont="1" applyFill="1" applyBorder="1"/>
    <xf numFmtId="164" fontId="10" fillId="2" borderId="0" xfId="1" applyNumberFormat="1" applyFont="1" applyFill="1"/>
    <xf numFmtId="0" fontId="10" fillId="2" borderId="0" xfId="0" applyFont="1" applyFill="1"/>
    <xf numFmtId="165" fontId="10" fillId="2" borderId="2" xfId="1" applyNumberFormat="1" applyFont="1" applyFill="1" applyBorder="1"/>
    <xf numFmtId="0" fontId="2" fillId="2" borderId="2" xfId="0" applyFont="1" applyFill="1" applyBorder="1" applyAlignment="1">
      <alignment horizontal="left"/>
    </xf>
    <xf numFmtId="166" fontId="8" fillId="2" borderId="0" xfId="0" applyNumberFormat="1" applyFont="1" applyFill="1"/>
    <xf numFmtId="166" fontId="11" fillId="2" borderId="0" xfId="0" applyNumberFormat="1" applyFont="1" applyFill="1"/>
    <xf numFmtId="0" fontId="8" fillId="2" borderId="3" xfId="0" applyFont="1" applyFill="1" applyBorder="1"/>
    <xf numFmtId="166" fontId="11" fillId="2" borderId="3" xfId="0" applyNumberFormat="1" applyFont="1" applyFill="1" applyBorder="1"/>
    <xf numFmtId="0" fontId="4" fillId="2" borderId="2" xfId="0" applyFont="1" applyFill="1" applyBorder="1" applyAlignment="1">
      <alignment horizontal="center" wrapText="1"/>
    </xf>
    <xf numFmtId="167" fontId="2" fillId="2" borderId="0" xfId="2" applyNumberFormat="1" applyFont="1" applyFill="1"/>
    <xf numFmtId="167" fontId="3" fillId="2" borderId="3" xfId="2" applyNumberFormat="1" applyFont="1" applyFill="1" applyBorder="1"/>
    <xf numFmtId="167" fontId="3" fillId="2" borderId="0" xfId="2" applyNumberFormat="1" applyFont="1" applyFill="1"/>
    <xf numFmtId="167" fontId="2" fillId="2" borderId="2" xfId="2" applyNumberFormat="1" applyFont="1" applyFill="1" applyBorder="1"/>
    <xf numFmtId="0" fontId="3" fillId="2" borderId="4" xfId="0" applyFont="1" applyFill="1" applyBorder="1"/>
    <xf numFmtId="15" fontId="3" fillId="2" borderId="4" xfId="0" applyNumberFormat="1" applyFont="1" applyFill="1" applyBorder="1"/>
    <xf numFmtId="165" fontId="2" fillId="2" borderId="0" xfId="1" applyNumberFormat="1" applyFont="1" applyFill="1"/>
    <xf numFmtId="0" fontId="3" fillId="2" borderId="5" xfId="0" applyFont="1" applyFill="1" applyBorder="1"/>
    <xf numFmtId="165" fontId="3" fillId="2" borderId="5" xfId="1" applyNumberFormat="1" applyFont="1" applyFill="1" applyBorder="1"/>
    <xf numFmtId="165" fontId="3" fillId="2" borderId="0" xfId="1" applyNumberFormat="1" applyFont="1" applyFill="1" applyBorder="1"/>
    <xf numFmtId="164" fontId="2" fillId="2" borderId="0" xfId="0" applyNumberFormat="1" applyFont="1" applyFill="1"/>
    <xf numFmtId="0" fontId="3" fillId="2" borderId="6" xfId="0" applyFont="1" applyFill="1" applyBorder="1"/>
    <xf numFmtId="165" fontId="3" fillId="2" borderId="6" xfId="0" applyNumberFormat="1" applyFont="1" applyFill="1" applyBorder="1"/>
    <xf numFmtId="164" fontId="3" fillId="2" borderId="6" xfId="0" applyNumberFormat="1" applyFont="1" applyFill="1" applyBorder="1"/>
    <xf numFmtId="164" fontId="3" fillId="2" borderId="5" xfId="0" applyNumberFormat="1" applyFont="1" applyFill="1" applyBorder="1"/>
    <xf numFmtId="15" fontId="4" fillId="2" borderId="2" xfId="0" applyNumberFormat="1" applyFont="1" applyFill="1" applyBorder="1"/>
    <xf numFmtId="0" fontId="3" fillId="2" borderId="3" xfId="0" applyFont="1" applyFill="1" applyBorder="1"/>
    <xf numFmtId="164" fontId="3" fillId="2" borderId="3" xfId="0" applyNumberFormat="1" applyFont="1" applyFill="1" applyBorder="1"/>
    <xf numFmtId="0" fontId="2" fillId="4" borderId="0" xfId="0" applyFont="1" applyFill="1"/>
    <xf numFmtId="164" fontId="2" fillId="4" borderId="0" xfId="0" applyNumberFormat="1" applyFont="1" applyFill="1"/>
    <xf numFmtId="164" fontId="8" fillId="2" borderId="0" xfId="0" applyNumberFormat="1" applyFont="1" applyFill="1"/>
    <xf numFmtId="164" fontId="3" fillId="2" borderId="0" xfId="0" applyNumberFormat="1" applyFont="1" applyFill="1"/>
    <xf numFmtId="164" fontId="8" fillId="2" borderId="3" xfId="0" applyNumberFormat="1" applyFont="1" applyFill="1" applyBorder="1"/>
    <xf numFmtId="0" fontId="2" fillId="5" borderId="0" xfId="0" applyFont="1" applyFill="1"/>
    <xf numFmtId="0" fontId="3" fillId="5" borderId="0" xfId="0" applyFont="1" applyFill="1"/>
    <xf numFmtId="0" fontId="2" fillId="6" borderId="1" xfId="0" applyFont="1" applyFill="1" applyBorder="1"/>
    <xf numFmtId="0" fontId="10" fillId="5" borderId="0" xfId="0" applyFont="1" applyFill="1"/>
    <xf numFmtId="0" fontId="10" fillId="7" borderId="0" xfId="0" applyFont="1" applyFill="1"/>
    <xf numFmtId="0" fontId="2" fillId="7" borderId="0" xfId="0" applyFont="1" applyFill="1"/>
    <xf numFmtId="9" fontId="2" fillId="5" borderId="0" xfId="0" applyNumberFormat="1" applyFont="1" applyFill="1"/>
    <xf numFmtId="9" fontId="12" fillId="5" borderId="0" xfId="2" applyFont="1" applyFill="1"/>
    <xf numFmtId="0" fontId="12" fillId="5" borderId="0" xfId="0" applyFont="1" applyFill="1"/>
    <xf numFmtId="168" fontId="2" fillId="2" borderId="2" xfId="0" applyNumberFormat="1" applyFont="1" applyFill="1" applyBorder="1"/>
    <xf numFmtId="164" fontId="2" fillId="5" borderId="0" xfId="0" applyNumberFormat="1" applyFont="1" applyFill="1"/>
    <xf numFmtId="167" fontId="2" fillId="5" borderId="0" xfId="2" applyNumberFormat="1" applyFont="1" applyFill="1"/>
    <xf numFmtId="168" fontId="2" fillId="2" borderId="0" xfId="0" applyNumberFormat="1" applyFont="1" applyFill="1"/>
    <xf numFmtId="0" fontId="8" fillId="5" borderId="0" xfId="0" applyFont="1" applyFill="1"/>
    <xf numFmtId="0" fontId="13" fillId="5" borderId="0" xfId="0" applyFont="1" applyFill="1"/>
    <xf numFmtId="164" fontId="8" fillId="5" borderId="3" xfId="0" applyNumberFormat="1" applyFont="1" applyFill="1" applyBorder="1"/>
    <xf numFmtId="164" fontId="10" fillId="5" borderId="0" xfId="0" applyNumberFormat="1" applyFont="1" applyFill="1"/>
    <xf numFmtId="168" fontId="10" fillId="5" borderId="0" xfId="0" applyNumberFormat="1" applyFont="1" applyFill="1"/>
    <xf numFmtId="167" fontId="10" fillId="5" borderId="0" xfId="2" applyNumberFormat="1" applyFont="1" applyFill="1"/>
    <xf numFmtId="0" fontId="10" fillId="8" borderId="0" xfId="0" applyFont="1" applyFill="1"/>
    <xf numFmtId="167" fontId="10" fillId="8" borderId="0" xfId="2" applyNumberFormat="1" applyFont="1" applyFill="1"/>
    <xf numFmtId="167" fontId="10" fillId="8" borderId="0" xfId="0" applyNumberFormat="1" applyFont="1" applyFill="1"/>
    <xf numFmtId="167" fontId="10" fillId="5" borderId="0" xfId="0" applyNumberFormat="1" applyFont="1" applyFill="1"/>
    <xf numFmtId="0" fontId="5" fillId="5" borderId="0" xfId="0" applyFont="1" applyFill="1"/>
    <xf numFmtId="0" fontId="8" fillId="5" borderId="3" xfId="0" applyFont="1" applyFill="1" applyBorder="1"/>
    <xf numFmtId="9" fontId="10" fillId="5" borderId="0" xfId="0" applyNumberFormat="1" applyFont="1" applyFill="1"/>
    <xf numFmtId="0" fontId="10" fillId="5" borderId="2" xfId="0" applyFont="1" applyFill="1" applyBorder="1"/>
    <xf numFmtId="168" fontId="10" fillId="5" borderId="0" xfId="2" applyNumberFormat="1" applyFont="1" applyFill="1"/>
    <xf numFmtId="9" fontId="12" fillId="5" borderId="0" xfId="0" applyNumberFormat="1" applyFont="1" applyFill="1"/>
    <xf numFmtId="167" fontId="5" fillId="5" borderId="0" xfId="2" applyNumberFormat="1" applyFont="1" applyFill="1"/>
    <xf numFmtId="167" fontId="5" fillId="5" borderId="0" xfId="0" applyNumberFormat="1" applyFont="1" applyFill="1"/>
    <xf numFmtId="0" fontId="4" fillId="5" borderId="2" xfId="0" applyFont="1" applyFill="1" applyBorder="1"/>
    <xf numFmtId="15" fontId="4" fillId="5" borderId="2" xfId="0" applyNumberFormat="1" applyFont="1" applyFill="1" applyBorder="1"/>
    <xf numFmtId="168" fontId="10" fillId="5" borderId="2" xfId="0" applyNumberFormat="1" applyFont="1" applyFill="1" applyBorder="1"/>
    <xf numFmtId="164" fontId="8" fillId="5" borderId="0" xfId="0" applyNumberFormat="1" applyFont="1" applyFill="1"/>
    <xf numFmtId="167" fontId="14" fillId="5" borderId="0" xfId="0" applyNumberFormat="1" applyFont="1" applyFill="1"/>
    <xf numFmtId="9" fontId="10" fillId="5" borderId="0" xfId="2" applyFont="1" applyFill="1"/>
    <xf numFmtId="167" fontId="14" fillId="5" borderId="0" xfId="2" applyNumberFormat="1" applyFont="1" applyFill="1"/>
    <xf numFmtId="2" fontId="14" fillId="5" borderId="0" xfId="2" applyNumberFormat="1" applyFont="1" applyFill="1"/>
    <xf numFmtId="2" fontId="10" fillId="5" borderId="0" xfId="2" applyNumberFormat="1" applyFont="1" applyFill="1"/>
    <xf numFmtId="43" fontId="10" fillId="5" borderId="0" xfId="0" applyNumberFormat="1" applyFont="1" applyFill="1"/>
    <xf numFmtId="0" fontId="6" fillId="3" borderId="0" xfId="0" applyFont="1" applyFill="1" applyAlignment="1">
      <alignment horizontal="center"/>
    </xf>
    <xf numFmtId="15" fontId="6" fillId="3" borderId="0" xfId="0" applyNumberFormat="1" applyFont="1" applyFill="1" applyAlignment="1">
      <alignment horizontal="center"/>
    </xf>
    <xf numFmtId="0" fontId="1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>
                <a:solidFill>
                  <a:schemeClr val="bg1"/>
                </a:solidFill>
              </a:rPr>
              <a:t>Gross Profit Margin &amp; Net Profit Margin</a:t>
            </a:r>
          </a:p>
        </c:rich>
      </c:tx>
      <c:layout>
        <c:manualLayout>
          <c:xMode val="edge"/>
          <c:yMode val="edge"/>
          <c:x val="2.5000000000000001E-2"/>
          <c:y val="2.3148148148148147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'P&amp;L'!$B$19</c:f>
              <c:strCache>
                <c:ptCount val="1"/>
                <c:pt idx="0">
                  <c:v>Overall GP%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'P&amp;L'!$I$5:$M$5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'P&amp;L'!$I$19:$M$19</c:f>
              <c:numCache>
                <c:formatCode>0.0%</c:formatCode>
                <c:ptCount val="5"/>
                <c:pt idx="0">
                  <c:v>0.54999999999999993</c:v>
                </c:pt>
                <c:pt idx="1">
                  <c:v>0.54999999999999993</c:v>
                </c:pt>
                <c:pt idx="2">
                  <c:v>0.54999999999999993</c:v>
                </c:pt>
                <c:pt idx="3">
                  <c:v>0.55000000000000004</c:v>
                </c:pt>
                <c:pt idx="4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0-457D-840E-7317D0235107}"/>
            </c:ext>
          </c:extLst>
        </c:ser>
        <c:ser>
          <c:idx val="1"/>
          <c:order val="1"/>
          <c:tx>
            <c:strRef>
              <c:f>'P&amp;L'!$B$21</c:f>
              <c:strCache>
                <c:ptCount val="1"/>
                <c:pt idx="0">
                  <c:v>Net Profit %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'P&amp;L'!$I$5:$M$5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'P&amp;L'!$I$21:$M$21</c:f>
              <c:numCache>
                <c:formatCode>0.0%</c:formatCode>
                <c:ptCount val="5"/>
                <c:pt idx="0">
                  <c:v>0.10949771684598308</c:v>
                </c:pt>
                <c:pt idx="1">
                  <c:v>0.1106265516469891</c:v>
                </c:pt>
                <c:pt idx="2">
                  <c:v>0.11176618590709446</c:v>
                </c:pt>
                <c:pt idx="3">
                  <c:v>0.11291874265178131</c:v>
                </c:pt>
                <c:pt idx="4">
                  <c:v>0.11408642596279399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0-457D-840E-7317D0235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"/>
        <c:overlap val="-15"/>
        <c:axId val="1635052080"/>
        <c:axId val="1635050416"/>
      </c:barChart>
      <c:catAx>
        <c:axId val="16350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5050416"/>
        <c:crosses val="autoZero"/>
        <c:auto val="1"/>
        <c:lblAlgn val="ctr"/>
        <c:lblOffset val="100"/>
        <c:noMultiLvlLbl val="0"/>
      </c:catAx>
      <c:valAx>
        <c:axId val="1635050416"/>
        <c:scaling>
          <c:orientation val="minMax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50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EBITDA &amp; EBIT Trend</a:t>
            </a:r>
          </a:p>
        </c:rich>
      </c:tx>
      <c:layout>
        <c:manualLayout>
          <c:xMode val="edge"/>
          <c:yMode val="edge"/>
          <c:x val="3.3152668416447956E-2"/>
          <c:y val="2.7777777777777776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'P&amp;L'!$B$10</c:f>
              <c:strCache>
                <c:ptCount val="1"/>
                <c:pt idx="0">
                  <c:v>EBITDA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'P&amp;L'!$I$5:$M$5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'P&amp;L'!$I$10:$M$10</c:f>
              <c:numCache>
                <c:formatCode>0.0</c:formatCode>
                <c:ptCount val="5"/>
                <c:pt idx="0">
                  <c:v>626.24</c:v>
                </c:pt>
                <c:pt idx="1">
                  <c:v>645.02719999999999</c:v>
                </c:pt>
                <c:pt idx="2">
                  <c:v>664.37801600000012</c:v>
                </c:pt>
                <c:pt idx="3">
                  <c:v>684.30935648000013</c:v>
                </c:pt>
                <c:pt idx="4">
                  <c:v>704.83863717440022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6C6-9535-175A16C99DB1}"/>
            </c:ext>
          </c:extLst>
        </c:ser>
        <c:ser>
          <c:idx val="2"/>
          <c:order val="1"/>
          <c:tx>
            <c:strRef>
              <c:f>'P&amp;L'!$B$12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'P&amp;L'!$I$5:$M$5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'P&amp;L'!$I$12:$M$12</c:f>
              <c:numCache>
                <c:formatCode>0.0</c:formatCode>
                <c:ptCount val="5"/>
                <c:pt idx="0">
                  <c:v>581.92577075098814</c:v>
                </c:pt>
                <c:pt idx="1">
                  <c:v>599.76713344685902</c:v>
                </c:pt>
                <c:pt idx="2">
                  <c:v>618.15192431094226</c:v>
                </c:pt>
                <c:pt idx="3">
                  <c:v>637.09662093670943</c:v>
                </c:pt>
                <c:pt idx="4">
                  <c:v>656.61819897524481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B-46C6-9535-175A16C9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674784"/>
        <c:axId val="1393675200"/>
      </c:lineChart>
      <c:catAx>
        <c:axId val="13936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3675200"/>
        <c:crosses val="autoZero"/>
        <c:auto val="1"/>
        <c:lblAlgn val="ctr"/>
        <c:lblOffset val="100"/>
        <c:noMultiLvlLbl val="0"/>
      </c:catAx>
      <c:valAx>
        <c:axId val="1393675200"/>
        <c:scaling>
          <c:orientation val="minMax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36747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Liquidity  Ratios</a:t>
            </a:r>
            <a:endParaRPr lang="en-US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4.7513779527559065E-2"/>
          <c:y val="2.7777777777777776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BS!$B$20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BS!$F$20:$J$20</c:f>
              <c:numCache>
                <c:formatCode>0.00</c:formatCode>
                <c:ptCount val="5"/>
                <c:pt idx="0">
                  <c:v>0.57728873262796421</c:v>
                </c:pt>
                <c:pt idx="1">
                  <c:v>0.83610233274623713</c:v>
                </c:pt>
                <c:pt idx="2">
                  <c:v>1.1414690825700478</c:v>
                </c:pt>
                <c:pt idx="3">
                  <c:v>1.5108722106315742</c:v>
                </c:pt>
                <c:pt idx="4">
                  <c:v>1.971937559366479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D-4398-9B92-99F0C93A4E28}"/>
            </c:ext>
          </c:extLst>
        </c:ser>
        <c:ser>
          <c:idx val="1"/>
          <c:order val="1"/>
          <c:tx>
            <c:strRef>
              <c:f>BS!$B$21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BS!$F$21:$J$21</c:f>
              <c:numCache>
                <c:formatCode>0.00</c:formatCode>
                <c:ptCount val="5"/>
                <c:pt idx="0">
                  <c:v>9.6007641327765434</c:v>
                </c:pt>
                <c:pt idx="1">
                  <c:v>11.517672469243792</c:v>
                </c:pt>
                <c:pt idx="2">
                  <c:v>13.375936838570059</c:v>
                </c:pt>
                <c:pt idx="3">
                  <c:v>15.175552013990268</c:v>
                </c:pt>
                <c:pt idx="4">
                  <c:v>16.91645308216836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D-4398-9B92-99F0C93A4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-18"/>
        <c:axId val="1230815632"/>
        <c:axId val="1230814384"/>
      </c:barChart>
      <c:catAx>
        <c:axId val="123081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0814384"/>
        <c:crosses val="autoZero"/>
        <c:auto val="1"/>
        <c:lblAlgn val="ctr"/>
        <c:lblOffset val="100"/>
        <c:noMultiLvlLbl val="0"/>
      </c:catAx>
      <c:valAx>
        <c:axId val="1230814384"/>
        <c:scaling>
          <c:orientation val="minMax"/>
        </c:scaling>
        <c:delete val="0"/>
        <c:axPos val="b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08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Working Capital &amp; Efficiency Metric</a:t>
            </a:r>
          </a:p>
        </c:rich>
      </c:tx>
      <c:layout>
        <c:manualLayout>
          <c:xMode val="edge"/>
          <c:yMode val="edge"/>
          <c:x val="3.2819335083114611E-2"/>
          <c:y val="2.7777777777777776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BS!$B$22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BS!$F$22:$J$22</c:f>
              <c:numCache>
                <c:formatCode>0.0</c:formatCode>
                <c:ptCount val="5"/>
                <c:pt idx="0">
                  <c:v>18.817746733252804</c:v>
                </c:pt>
                <c:pt idx="1">
                  <c:v>18.817746733252804</c:v>
                </c:pt>
                <c:pt idx="2">
                  <c:v>18.817746733252804</c:v>
                </c:pt>
                <c:pt idx="3">
                  <c:v>18.817746733252804</c:v>
                </c:pt>
                <c:pt idx="4">
                  <c:v>18.817746733252804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B-4E49-A3AF-DDB117BA39A7}"/>
            </c:ext>
          </c:extLst>
        </c:ser>
        <c:ser>
          <c:idx val="1"/>
          <c:order val="1"/>
          <c:tx>
            <c:strRef>
              <c:f>BS!$B$23</c:f>
              <c:strCache>
                <c:ptCount val="1"/>
                <c:pt idx="0">
                  <c:v>DIO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BS!$F$23:$J$23</c:f>
              <c:numCache>
                <c:formatCode>0.0</c:formatCode>
                <c:ptCount val="5"/>
                <c:pt idx="0">
                  <c:v>24.919341758619904</c:v>
                </c:pt>
                <c:pt idx="1">
                  <c:v>24.919341758619904</c:v>
                </c:pt>
                <c:pt idx="2">
                  <c:v>24.919341758619904</c:v>
                </c:pt>
                <c:pt idx="3">
                  <c:v>24.919341758619904</c:v>
                </c:pt>
                <c:pt idx="4">
                  <c:v>24.919341758619904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B-4E49-A3AF-DDB117BA39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1220144"/>
        <c:axId val="1441219728"/>
      </c:barChart>
      <c:lineChart>
        <c:grouping val="stacked"/>
        <c:varyColors val="0"/>
        <c:ser>
          <c:idx val="2"/>
          <c:order val="2"/>
          <c:tx>
            <c:strRef>
              <c:f>BS!$B$24</c:f>
              <c:strCache>
                <c:ptCount val="1"/>
                <c:pt idx="0">
                  <c:v>DPO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BS!$F$24:$J$24</c:f>
              <c:numCache>
                <c:formatCode>0.0</c:formatCode>
                <c:ptCount val="5"/>
                <c:pt idx="0">
                  <c:v>17.851000068029837</c:v>
                </c:pt>
                <c:pt idx="1">
                  <c:v>17.851000068029837</c:v>
                </c:pt>
                <c:pt idx="2">
                  <c:v>17.851000068029837</c:v>
                </c:pt>
                <c:pt idx="3">
                  <c:v>17.851000068029837</c:v>
                </c:pt>
                <c:pt idx="4">
                  <c:v>17.851000068029837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B-4E49-A3AF-DDB117BA39A7}"/>
            </c:ext>
          </c:extLst>
        </c:ser>
        <c:ser>
          <c:idx val="3"/>
          <c:order val="3"/>
          <c:tx>
            <c:strRef>
              <c:f>BS!$B$25</c:f>
              <c:strCache>
                <c:ptCount val="1"/>
                <c:pt idx="0">
                  <c:v>Net Trading Cycle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BS!$F$25:$J$25</c:f>
              <c:numCache>
                <c:formatCode>_(* #,##0.00_);_(* \(#,##0.00\);_(* "-"??_);_(@_)</c:formatCode>
                <c:ptCount val="5"/>
                <c:pt idx="0">
                  <c:v>25.886088423842875</c:v>
                </c:pt>
                <c:pt idx="1">
                  <c:v>25.886088423842875</c:v>
                </c:pt>
                <c:pt idx="2">
                  <c:v>25.886088423842875</c:v>
                </c:pt>
                <c:pt idx="3">
                  <c:v>25.886088423842875</c:v>
                </c:pt>
                <c:pt idx="4">
                  <c:v>25.886088423842875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B-4E49-A3AF-DDB117BA39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1220144"/>
        <c:axId val="1441219728"/>
      </c:lineChart>
      <c:catAx>
        <c:axId val="14412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1219728"/>
        <c:crosses val="autoZero"/>
        <c:auto val="1"/>
        <c:lblAlgn val="ctr"/>
        <c:lblOffset val="100"/>
        <c:noMultiLvlLbl val="0"/>
      </c:catAx>
      <c:valAx>
        <c:axId val="1441219728"/>
        <c:scaling>
          <c:orientation val="minMax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1220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Debt Ratio &amp; Interest Coverage Ratio Trend</a:t>
            </a:r>
            <a:endParaRPr lang="en-US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5569335083114608E-2"/>
          <c:y val="2.7777777777777776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BS!$B$29</c:f>
              <c:strCache>
                <c:ptCount val="1"/>
                <c:pt idx="0">
                  <c:v>Debt ratio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BS!$F$29:$J$29</c:f>
              <c:numCache>
                <c:formatCode>_(* #,##0.00_);_(* \(#,##0.00\);_(* "-"??_);_(@_)</c:formatCode>
                <c:ptCount val="5"/>
                <c:pt idx="0">
                  <c:v>1.9739453928787889</c:v>
                </c:pt>
                <c:pt idx="1">
                  <c:v>2.3517537942653743</c:v>
                </c:pt>
                <c:pt idx="2">
                  <c:v>2.802180871127486</c:v>
                </c:pt>
                <c:pt idx="3">
                  <c:v>3.3526216521560452</c:v>
                </c:pt>
                <c:pt idx="4">
                  <c:v>4.0463457780649135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4DD2-9725-0EBE579FE3D3}"/>
            </c:ext>
          </c:extLst>
        </c:ser>
        <c:ser>
          <c:idx val="1"/>
          <c:order val="1"/>
          <c:tx>
            <c:strRef>
              <c:f>BS!$B$30</c:f>
              <c:strCache>
                <c:ptCount val="1"/>
                <c:pt idx="0">
                  <c:v>Interest coverage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BS!$F$30:$J$30</c:f>
              <c:numCache>
                <c:formatCode>_(* #,##0.00_);_(* \(#,##0.00\);_(* "-"??_);_(@_)</c:formatCode>
                <c:ptCount val="5"/>
                <c:pt idx="0">
                  <c:v>2.8571428571428572</c:v>
                </c:pt>
                <c:pt idx="1">
                  <c:v>2.8571428571428572</c:v>
                </c:pt>
                <c:pt idx="2">
                  <c:v>2.8571428571428572</c:v>
                </c:pt>
                <c:pt idx="3">
                  <c:v>2.8571428571428572</c:v>
                </c:pt>
                <c:pt idx="4">
                  <c:v>2.8571428571428577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2-4DD2-9725-0EBE579FE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16277423"/>
        <c:axId val="1816277839"/>
      </c:areaChart>
      <c:catAx>
        <c:axId val="1816277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6277839"/>
        <c:crosses val="autoZero"/>
        <c:auto val="1"/>
        <c:lblAlgn val="ctr"/>
        <c:lblOffset val="100"/>
        <c:noMultiLvlLbl val="0"/>
      </c:catAx>
      <c:valAx>
        <c:axId val="1816277839"/>
        <c:scaling>
          <c:orientation val="minMax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62774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Best Case vs. Worst Case Revenue Growth %</a:t>
            </a:r>
            <a:endParaRPr lang="en-US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6763779527559074E-2"/>
          <c:y val="2.7777777777777776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'P&amp;L'!$B$28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2016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'P&amp;L'!$H$28:$M$28</c15:sqref>
                  </c15:fullRef>
                </c:ext>
              </c:extLst>
              <c:f>'P&amp;L'!$I$28:$M$28</c:f>
              <c:numCache>
                <c:formatCode>0%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5-49D7-B81C-E6915BE04807}"/>
            </c:ext>
          </c:extLst>
        </c:ser>
        <c:ser>
          <c:idx val="1"/>
          <c:order val="1"/>
          <c:tx>
            <c:strRef>
              <c:f>'P&amp;L'!$B$30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2016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'P&amp;L'!$H$30:$M$30</c15:sqref>
                  </c15:fullRef>
                </c:ext>
              </c:extLst>
              <c:f>'P&amp;L'!$I$30:$M$30</c:f>
              <c:numCache>
                <c:formatCode>0%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5-49D7-B81C-E6915BE04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721967"/>
        <c:axId val="142717391"/>
      </c:lineChart>
      <c:catAx>
        <c:axId val="1427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717391"/>
        <c:crosses val="autoZero"/>
        <c:auto val="1"/>
        <c:lblAlgn val="ctr"/>
        <c:lblOffset val="100"/>
        <c:noMultiLvlLbl val="0"/>
      </c:catAx>
      <c:valAx>
        <c:axId val="142717391"/>
        <c:scaling>
          <c:orientation val="minMax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721967"/>
        <c:crosses val="autoZero"/>
        <c:crossBetween val="between"/>
        <c:majorUnit val="1.0000000000000002E-2"/>
        <c:min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Operating Expenses as % of Revenue</a:t>
            </a:r>
          </a:p>
        </c:rich>
      </c:tx>
      <c:layout>
        <c:manualLayout>
          <c:xMode val="edge"/>
          <c:yMode val="edge"/>
          <c:x val="2.6305555555555554E-2"/>
          <c:y val="2.7777777777777776E-2"/>
        </c:manualLayout>
      </c:layout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'P&amp;L'!$B$38</c:f>
              <c:strCache>
                <c:ptCount val="1"/>
                <c:pt idx="0">
                  <c:v>Opex as % 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2016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'P&amp;L'!$H$39:$M$39</c15:sqref>
                  </c15:fullRef>
                </c:ext>
              </c:extLst>
              <c:f>'P&amp;L'!$I$39:$M$39</c:f>
              <c:numCache>
                <c:formatCode>0%</c:formatCode>
                <c:ptCount val="5"/>
                <c:pt idx="0">
                  <c:v>-0.35</c:v>
                </c:pt>
                <c:pt idx="1">
                  <c:v>-0.35</c:v>
                </c:pt>
                <c:pt idx="2">
                  <c:v>-0.35</c:v>
                </c:pt>
                <c:pt idx="3">
                  <c:v>-0.35</c:v>
                </c:pt>
                <c:pt idx="4">
                  <c:v>-0.35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B-4C5F-B98F-2A8467E0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016759407"/>
        <c:axId val="20167698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'P&amp;L'!$B$9</c15:sqref>
                        </c15:formulaRef>
                      </c:ext>
                    </c:extLst>
                    <c:strCache>
                      <c:ptCount val="1"/>
                      <c:pt idx="0">
                        <c:v>Operating expenses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accent5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2016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'P&amp;L'!$I$9:$M$9</c15:sqref>
                        </c15:fullRef>
                        <c15:formulaRef>
                          <c15:sqref>'P&amp;L'!$J$9:$M$9</c15:sqref>
                        </c15:formulaRef>
                      </c:ext>
                    </c:extLst>
                    <c:numCache>
                      <c:formatCode>0.0_);\(0.0\)</c:formatCode>
                      <c:ptCount val="4"/>
                      <c:pt idx="0">
                        <c:v>-1128.7976000000001</c:v>
                      </c:pt>
                      <c:pt idx="1">
                        <c:v>-1162.6615280000001</c:v>
                      </c:pt>
                      <c:pt idx="2">
                        <c:v>-1197.5413738400002</c:v>
                      </c:pt>
                      <c:pt idx="3">
                        <c:v>-1233.4676150552002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FB-4C5F-B98F-2A8467E08D12}"/>
                  </c:ext>
                </c:extLst>
              </c15:ser>
            </c15:filteredBarSeries>
          </c:ext>
        </c:extLst>
      </c:barChart>
      <c:valAx>
        <c:axId val="20167698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6759407"/>
        <c:crosses val="autoZero"/>
        <c:crossBetween val="between"/>
        <c:majorUnit val="0.1"/>
      </c:valAx>
      <c:catAx>
        <c:axId val="2016759407"/>
        <c:scaling>
          <c:orientation val="minMax"/>
        </c:scaling>
        <c:delete val="0"/>
        <c:axPos val="l"/>
        <c:majorGridlines>
          <c:spPr>
            <a:ln w="3175" cap="flat" cmpd="dbl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6769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  <cx:data id="1">
      <cx:strDim type="cat">
        <cx:f>_xlchart.v5.0</cx:f>
      </cx:strDim>
      <cx:numDim type="val">
        <cx:f>_xlchart.v5.3</cx:f>
      </cx:numDim>
    </cx:data>
    <cx:data id="2">
      <cx:strDim type="cat">
        <cx:f>_xlchart.v5.0</cx:f>
      </cx:strDim>
      <cx:numDim type="val">
        <cx:f>_xlchart.v5.5</cx:f>
      </cx:numDim>
    </cx:data>
    <cx:data id="3">
      <cx:strDim type="cat">
        <cx:f>_xlchart.v5.0</cx:f>
      </cx:strDim>
      <cx:numDim type="val">
        <cx:f>_xlchart.v5.7</cx:f>
      </cx:numDim>
    </cx:data>
    <cx:data id="4">
      <cx:strDim type="cat">
        <cx:f>_xlchart.v5.0</cx:f>
      </cx:strDim>
      <cx:numDim type="val">
        <cx:f>_xlchart.v5.9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bg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Cash Flow Statement Breakdown</a:t>
            </a:r>
            <a:endParaRPr lang="en-US" sz="1000" b="1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  <cx:spPr>
        <a:solidFill>
          <a:srgbClr val="002060"/>
        </a:solidFill>
      </cx:spPr>
    </cx:title>
    <cx:plotArea>
      <cx:plotAreaRegion>
        <cx:series layoutId="waterfall" uniqueId="{96080D54-27B5-455A-A994-6D996A640A20}" formatIdx="0">
          <cx:tx>
            <cx:txData>
              <cx:f/>
              <cx:v>2017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9"/>
              <cx:idx val="14"/>
            </cx:subtotals>
          </cx:layoutPr>
        </cx:series>
        <cx:series layoutId="waterfall" hidden="1" uniqueId="{640734CA-6FA1-43B4-8706-E049FA5A717A}" formatIdx="1">
          <cx:tx>
            <cx:txData>
              <cx:f>_xlchart.v5.2</cx:f>
              <cx:v>2018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BC035506-D672-47BA-888A-3AF563F9E830}" formatIdx="2">
          <cx:tx>
            <cx:txData>
              <cx:f>_xlchart.v5.4</cx:f>
              <cx:v>2019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75AC80C1-CEBE-4447-A932-C2852E7E44B3}" formatIdx="3">
          <cx:tx>
            <cx:txData>
              <cx:f>_xlchart.v5.6</cx:f>
              <cx:v>2020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DC8195D3-A615-4572-8719-C295BAB39F40}" formatIdx="4">
          <cx:tx>
            <cx:txData>
              <cx:f>_xlchart.v5.8</cx:f>
              <cx:v>2021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</cx:plotAreaRegion>
      <cx:axis id="0">
        <cx:catScaling gapWidth="0.27000001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900" b="1" i="0" u="none" strike="noStrike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900" b="1" i="0" u="none" strike="noStrike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solidFill>
      <a:schemeClr val="bg1">
        <a:lumMod val="50000"/>
      </a:schemeClr>
    </a:solidFill>
  </cx:spPr>
  <cx:fmtOvrs>
    <cx:fmtOvr idx="0">
      <cx:spPr>
        <a:solidFill>
          <a:srgbClr val="002060"/>
        </a:solidFill>
      </cx:spPr>
    </cx:fmtOvr>
    <cx:fmtOvr idx="1">
      <cx:spPr>
        <a:solidFill>
          <a:schemeClr val="accent5">
            <a:lumMod val="60000"/>
            <a:lumOff val="40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92975-5511-44C7-AAC1-9FC7AF018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6315C-07D8-48F3-9726-60A543F41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1</xdr:row>
      <xdr:rowOff>0</xdr:rowOff>
    </xdr:from>
    <xdr:to>
      <xdr:col>27</xdr:col>
      <xdr:colOff>170961</xdr:colOff>
      <xdr:row>28</xdr:row>
      <xdr:rowOff>19052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7B2C05-3582-4678-BE48-AD64461A9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161925"/>
              <a:ext cx="6390786" cy="4391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AE0FC8-85F6-4341-BD2E-3A87F249C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38CE15-128C-4798-B1ED-CF1D0879B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208359</xdr:colOff>
      <xdr:row>38</xdr:row>
      <xdr:rowOff>0</xdr:rowOff>
    </xdr:from>
    <xdr:to>
      <xdr:col>8</xdr:col>
      <xdr:colOff>325437</xdr:colOff>
      <xdr:row>55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0A7E9B-F811-472F-A389-328AA7E9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16</xdr:col>
      <xdr:colOff>335359</xdr:colOff>
      <xdr:row>55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49448F-B863-4CBF-9EF6-EE9570265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500673</xdr:colOff>
      <xdr:row>29</xdr:row>
      <xdr:rowOff>0</xdr:rowOff>
    </xdr:from>
    <xdr:to>
      <xdr:col>24</xdr:col>
      <xdr:colOff>225455</xdr:colOff>
      <xdr:row>46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71A938-BB0F-48ED-A0A9-331981E6F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F617-D7DA-4827-8572-E7EE29AA8C3A}">
  <dimension ref="A1:C55"/>
  <sheetViews>
    <sheetView workbookViewId="0"/>
  </sheetViews>
  <sheetFormatPr defaultRowHeight="12.75" x14ac:dyDescent="0.2"/>
  <cols>
    <col min="1" max="1" width="26.42578125" style="5" bestFit="1" customWidth="1"/>
    <col min="2" max="2" width="9.140625" style="5"/>
    <col min="3" max="3" width="11" style="5" bestFit="1" customWidth="1"/>
    <col min="4" max="16384" width="9.140625" style="5"/>
  </cols>
  <sheetData>
    <row r="1" spans="1:3" ht="13.5" thickBot="1" x14ac:dyDescent="0.25">
      <c r="A1" s="34" t="s">
        <v>67</v>
      </c>
      <c r="B1" s="34"/>
      <c r="C1" s="35">
        <v>42004</v>
      </c>
    </row>
    <row r="2" spans="1:3" x14ac:dyDescent="0.2">
      <c r="A2" s="5" t="s">
        <v>68</v>
      </c>
      <c r="C2" s="36">
        <v>44.609000000000002</v>
      </c>
    </row>
    <row r="3" spans="1:3" x14ac:dyDescent="0.2">
      <c r="A3" s="5" t="s">
        <v>69</v>
      </c>
      <c r="C3" s="36">
        <v>33.097000000000001</v>
      </c>
    </row>
    <row r="4" spans="1:3" x14ac:dyDescent="0.2">
      <c r="A4" s="5" t="s">
        <v>70</v>
      </c>
      <c r="C4" s="36">
        <v>31.658000000000001</v>
      </c>
    </row>
    <row r="5" spans="1:3" x14ac:dyDescent="0.2">
      <c r="A5" s="5" t="s">
        <v>71</v>
      </c>
      <c r="C5" s="36">
        <v>20.146000000000004</v>
      </c>
    </row>
    <row r="6" spans="1:3" x14ac:dyDescent="0.2">
      <c r="A6" s="5" t="s">
        <v>72</v>
      </c>
      <c r="C6" s="36">
        <v>14.39</v>
      </c>
    </row>
    <row r="7" spans="1:3" x14ac:dyDescent="0.2">
      <c r="A7" s="37" t="s">
        <v>73</v>
      </c>
      <c r="B7" s="37"/>
      <c r="C7" s="38">
        <v>143.9</v>
      </c>
    </row>
    <row r="8" spans="1:3" x14ac:dyDescent="0.2">
      <c r="A8" s="6"/>
      <c r="B8" s="6"/>
      <c r="C8" s="39"/>
    </row>
    <row r="9" spans="1:3" x14ac:dyDescent="0.2">
      <c r="A9" s="5" t="s">
        <v>74</v>
      </c>
      <c r="C9" s="36">
        <v>29.749999999999996</v>
      </c>
    </row>
    <row r="10" spans="1:3" x14ac:dyDescent="0.2">
      <c r="A10" s="5" t="s">
        <v>75</v>
      </c>
      <c r="C10" s="36">
        <v>18.7</v>
      </c>
    </row>
    <row r="11" spans="1:3" x14ac:dyDescent="0.2">
      <c r="A11" s="5" t="s">
        <v>76</v>
      </c>
      <c r="C11" s="36">
        <v>16.149999999999999</v>
      </c>
    </row>
    <row r="12" spans="1:3" x14ac:dyDescent="0.2">
      <c r="A12" s="5" t="s">
        <v>77</v>
      </c>
      <c r="C12" s="36">
        <v>11.05</v>
      </c>
    </row>
    <row r="13" spans="1:3" x14ac:dyDescent="0.2">
      <c r="A13" s="5" t="s">
        <v>78</v>
      </c>
      <c r="C13" s="36">
        <v>9.35</v>
      </c>
    </row>
    <row r="14" spans="1:3" x14ac:dyDescent="0.2">
      <c r="A14" s="37" t="s">
        <v>79</v>
      </c>
      <c r="B14" s="37"/>
      <c r="C14" s="38">
        <v>84.999999999999986</v>
      </c>
    </row>
    <row r="16" spans="1:3" x14ac:dyDescent="0.2">
      <c r="A16" s="5" t="s">
        <v>80</v>
      </c>
      <c r="C16" s="36">
        <v>346.47500000000002</v>
      </c>
    </row>
    <row r="17" spans="1:3" x14ac:dyDescent="0.2">
      <c r="A17" s="5" t="s">
        <v>81</v>
      </c>
      <c r="C17" s="36">
        <v>139.52500000000001</v>
      </c>
    </row>
    <row r="18" spans="1:3" x14ac:dyDescent="0.2">
      <c r="A18" s="5" t="s">
        <v>82</v>
      </c>
      <c r="C18" s="36">
        <v>125.575</v>
      </c>
    </row>
    <row r="19" spans="1:3" x14ac:dyDescent="0.2">
      <c r="A19" s="5" t="s">
        <v>83</v>
      </c>
      <c r="C19" s="36">
        <v>20.925000000000001</v>
      </c>
    </row>
    <row r="20" spans="1:3" x14ac:dyDescent="0.2">
      <c r="A20" s="37" t="s">
        <v>84</v>
      </c>
      <c r="B20" s="37"/>
      <c r="C20" s="38">
        <v>632.5</v>
      </c>
    </row>
    <row r="22" spans="1:3" x14ac:dyDescent="0.2">
      <c r="A22" s="5" t="s">
        <v>85</v>
      </c>
      <c r="C22" s="40">
        <v>16.12</v>
      </c>
    </row>
    <row r="23" spans="1:3" x14ac:dyDescent="0.2">
      <c r="A23" s="5" t="s">
        <v>86</v>
      </c>
      <c r="C23" s="40">
        <v>6.2</v>
      </c>
    </row>
    <row r="24" spans="1:3" x14ac:dyDescent="0.2">
      <c r="A24" s="5" t="s">
        <v>87</v>
      </c>
      <c r="C24" s="40">
        <v>2.4800000000000004</v>
      </c>
    </row>
    <row r="25" spans="1:3" x14ac:dyDescent="0.2">
      <c r="A25" s="37" t="s">
        <v>88</v>
      </c>
      <c r="B25" s="37"/>
      <c r="C25" s="37">
        <v>24.8</v>
      </c>
    </row>
    <row r="27" spans="1:3" x14ac:dyDescent="0.2">
      <c r="A27" s="5" t="s">
        <v>89</v>
      </c>
      <c r="C27" s="5">
        <v>45.9</v>
      </c>
    </row>
    <row r="28" spans="1:3" x14ac:dyDescent="0.2">
      <c r="A28" s="37" t="s">
        <v>89</v>
      </c>
      <c r="B28" s="37"/>
      <c r="C28" s="37">
        <v>45.9</v>
      </c>
    </row>
    <row r="29" spans="1:3" x14ac:dyDescent="0.2">
      <c r="A29" s="6"/>
      <c r="B29" s="6"/>
      <c r="C29" s="6"/>
    </row>
    <row r="30" spans="1:3" ht="13.5" thickBot="1" x14ac:dyDescent="0.25">
      <c r="A30" s="41" t="s">
        <v>90</v>
      </c>
      <c r="B30" s="41"/>
      <c r="C30" s="42">
        <v>932.09999999999991</v>
      </c>
    </row>
    <row r="32" spans="1:3" x14ac:dyDescent="0.2">
      <c r="A32" s="5" t="s">
        <v>91</v>
      </c>
      <c r="C32" s="36">
        <v>17</v>
      </c>
    </row>
    <row r="33" spans="1:3" x14ac:dyDescent="0.2">
      <c r="A33" s="5" t="s">
        <v>92</v>
      </c>
      <c r="C33" s="36">
        <v>17</v>
      </c>
    </row>
    <row r="34" spans="1:3" x14ac:dyDescent="0.2">
      <c r="A34" s="5" t="s">
        <v>93</v>
      </c>
      <c r="C34" s="36">
        <v>14.96</v>
      </c>
    </row>
    <row r="35" spans="1:3" x14ac:dyDescent="0.2">
      <c r="A35" s="5" t="s">
        <v>94</v>
      </c>
      <c r="C35" s="36">
        <v>10.199999999999999</v>
      </c>
    </row>
    <row r="36" spans="1:3" x14ac:dyDescent="0.2">
      <c r="A36" s="5" t="s">
        <v>95</v>
      </c>
      <c r="C36" s="36">
        <v>8.84</v>
      </c>
    </row>
    <row r="37" spans="1:3" x14ac:dyDescent="0.2">
      <c r="A37" s="37" t="s">
        <v>96</v>
      </c>
      <c r="B37" s="37"/>
      <c r="C37" s="38">
        <v>68</v>
      </c>
    </row>
    <row r="38" spans="1:3" x14ac:dyDescent="0.2">
      <c r="A38" s="6"/>
      <c r="B38" s="6"/>
      <c r="C38" s="39"/>
    </row>
    <row r="39" spans="1:3" x14ac:dyDescent="0.2">
      <c r="A39" s="5" t="s">
        <v>97</v>
      </c>
      <c r="C39" s="36">
        <v>22.424999999999997</v>
      </c>
    </row>
    <row r="40" spans="1:3" x14ac:dyDescent="0.2">
      <c r="A40" s="5" t="s">
        <v>98</v>
      </c>
      <c r="C40" s="36">
        <v>6.8250000000000002</v>
      </c>
    </row>
    <row r="41" spans="1:3" x14ac:dyDescent="0.2">
      <c r="A41" s="5" t="s">
        <v>99</v>
      </c>
      <c r="C41" s="36">
        <v>3.25</v>
      </c>
    </row>
    <row r="42" spans="1:3" x14ac:dyDescent="0.2">
      <c r="A42" s="37" t="s">
        <v>100</v>
      </c>
      <c r="B42" s="37"/>
      <c r="C42" s="37">
        <v>32.5</v>
      </c>
    </row>
    <row r="44" spans="1:3" x14ac:dyDescent="0.2">
      <c r="A44" s="5" t="s">
        <v>101</v>
      </c>
      <c r="C44" s="5">
        <v>615.79999999999995</v>
      </c>
    </row>
    <row r="45" spans="1:3" x14ac:dyDescent="0.2">
      <c r="A45" s="37" t="s">
        <v>102</v>
      </c>
      <c r="B45" s="37"/>
      <c r="C45" s="37">
        <v>615.79999999999995</v>
      </c>
    </row>
    <row r="47" spans="1:3" x14ac:dyDescent="0.2">
      <c r="A47" s="5" t="s">
        <v>103</v>
      </c>
      <c r="C47" s="5">
        <v>48.3</v>
      </c>
    </row>
    <row r="48" spans="1:3" x14ac:dyDescent="0.2">
      <c r="A48" s="37" t="s">
        <v>103</v>
      </c>
      <c r="B48" s="37"/>
      <c r="C48" s="37">
        <v>48.3</v>
      </c>
    </row>
    <row r="50" spans="1:3" x14ac:dyDescent="0.2">
      <c r="A50" s="5" t="s">
        <v>104</v>
      </c>
      <c r="C50" s="36">
        <v>132.32500000000002</v>
      </c>
    </row>
    <row r="51" spans="1:3" x14ac:dyDescent="0.2">
      <c r="A51" s="5" t="s">
        <v>105</v>
      </c>
      <c r="C51" s="36">
        <v>18.425000000000001</v>
      </c>
    </row>
    <row r="52" spans="1:3" x14ac:dyDescent="0.2">
      <c r="A52" s="5" t="s">
        <v>106</v>
      </c>
      <c r="C52" s="36">
        <v>16.75</v>
      </c>
    </row>
    <row r="53" spans="1:3" x14ac:dyDescent="0.2">
      <c r="A53" s="37" t="s">
        <v>107</v>
      </c>
      <c r="B53" s="37"/>
      <c r="C53" s="37">
        <v>167.50000000000003</v>
      </c>
    </row>
    <row r="55" spans="1:3" ht="13.5" thickBot="1" x14ac:dyDescent="0.25">
      <c r="A55" s="41" t="s">
        <v>108</v>
      </c>
      <c r="B55" s="41"/>
      <c r="C55" s="41">
        <v>932.1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91A1-805E-4F57-862A-F759CF7BA803}">
  <dimension ref="B1:J11"/>
  <sheetViews>
    <sheetView workbookViewId="0">
      <selection activeCell="F4" sqref="F4:J4"/>
    </sheetView>
  </sheetViews>
  <sheetFormatPr defaultRowHeight="12.75" x14ac:dyDescent="0.2"/>
  <cols>
    <col min="1" max="1" width="2.85546875" style="56" customWidth="1"/>
    <col min="2" max="2" width="29.140625" style="56" bestFit="1" customWidth="1"/>
    <col min="3" max="10" width="9.5703125" style="56" bestFit="1" customWidth="1"/>
    <col min="11" max="16384" width="9.140625" style="56"/>
  </cols>
  <sheetData>
    <row r="1" spans="2:10" ht="15.75" x14ac:dyDescent="0.25">
      <c r="B1" s="67" t="s">
        <v>139</v>
      </c>
    </row>
    <row r="3" spans="2:10" x14ac:dyDescent="0.2">
      <c r="B3" s="5"/>
      <c r="C3" s="5"/>
      <c r="D3" s="5"/>
      <c r="E3" s="5"/>
      <c r="F3" s="95" t="s">
        <v>132</v>
      </c>
      <c r="G3" s="95"/>
      <c r="H3" s="95"/>
      <c r="I3" s="95"/>
      <c r="J3" s="95"/>
    </row>
    <row r="4" spans="2:10" ht="13.5" thickBot="1" x14ac:dyDescent="0.25">
      <c r="B4" s="19" t="s">
        <v>62</v>
      </c>
      <c r="C4" s="45">
        <v>42004</v>
      </c>
      <c r="D4" s="45">
        <v>42369</v>
      </c>
      <c r="E4" s="45">
        <v>42735</v>
      </c>
      <c r="F4" s="45">
        <v>43100</v>
      </c>
      <c r="G4" s="45">
        <v>43465</v>
      </c>
      <c r="H4" s="45">
        <v>43830</v>
      </c>
      <c r="I4" s="45">
        <v>44196</v>
      </c>
      <c r="J4" s="45">
        <v>44561</v>
      </c>
    </row>
    <row r="5" spans="2:10" x14ac:dyDescent="0.2">
      <c r="B5" s="56" t="s">
        <v>140</v>
      </c>
      <c r="C5" s="58"/>
      <c r="D5" s="56">
        <f>BS!C6</f>
        <v>632.5</v>
      </c>
      <c r="E5" s="56">
        <f>BS!D6</f>
        <v>632.5</v>
      </c>
      <c r="F5" s="69">
        <f>E8</f>
        <v>659.5</v>
      </c>
      <c r="G5" s="69">
        <f>F8</f>
        <v>673.57628458498027</v>
      </c>
      <c r="H5" s="69">
        <f>G8</f>
        <v>687.95301160774272</v>
      </c>
      <c r="I5" s="69">
        <f>H8</f>
        <v>702.6365936736787</v>
      </c>
      <c r="J5" s="69">
        <f>I8</f>
        <v>717.63358025801801</v>
      </c>
    </row>
    <row r="6" spans="2:10" x14ac:dyDescent="0.2">
      <c r="B6" s="56" t="s">
        <v>12</v>
      </c>
      <c r="C6" s="58"/>
      <c r="D6" s="70">
        <f>'P&amp;L'!D11</f>
        <v>-44</v>
      </c>
      <c r="E6" s="70">
        <f>'P&amp;L'!E11</f>
        <v>-41</v>
      </c>
      <c r="F6" s="70">
        <f t="shared" ref="F6:J7" si="0">F$5*F10</f>
        <v>-44.314229249011859</v>
      </c>
      <c r="G6" s="70">
        <f t="shared" si="0"/>
        <v>-45.260066553140966</v>
      </c>
      <c r="H6" s="70">
        <f t="shared" si="0"/>
        <v>-46.22609168905781</v>
      </c>
      <c r="I6" s="70">
        <f t="shared" si="0"/>
        <v>-47.212735543290663</v>
      </c>
      <c r="J6" s="70">
        <f t="shared" si="0"/>
        <v>-48.22043819915536</v>
      </c>
    </row>
    <row r="7" spans="2:10" ht="13.5" thickBot="1" x14ac:dyDescent="0.25">
      <c r="B7" s="56" t="s">
        <v>141</v>
      </c>
      <c r="C7" s="58"/>
      <c r="D7" s="69">
        <f>D8-D6-D5</f>
        <v>44</v>
      </c>
      <c r="E7" s="69">
        <f>E8-E6-E5</f>
        <v>68</v>
      </c>
      <c r="F7" s="70">
        <f t="shared" si="0"/>
        <v>58.390513833992095</v>
      </c>
      <c r="G7" s="70">
        <f t="shared" si="0"/>
        <v>59.63679357590339</v>
      </c>
      <c r="H7" s="70">
        <f t="shared" si="0"/>
        <v>60.909673754993825</v>
      </c>
      <c r="I7" s="70">
        <f t="shared" si="0"/>
        <v>62.209722127630052</v>
      </c>
      <c r="J7" s="70">
        <f t="shared" si="0"/>
        <v>63.537518568298829</v>
      </c>
    </row>
    <row r="8" spans="2:10" ht="13.5" thickBot="1" x14ac:dyDescent="0.25">
      <c r="B8" s="77" t="s">
        <v>142</v>
      </c>
      <c r="C8" s="68"/>
      <c r="D8" s="68">
        <f>BS!D6</f>
        <v>632.5</v>
      </c>
      <c r="E8" s="68">
        <f>BS!E6</f>
        <v>659.5</v>
      </c>
      <c r="F8" s="68">
        <f>SUM(F5:F7)</f>
        <v>673.57628458498027</v>
      </c>
      <c r="G8" s="68">
        <f>SUM(G5:G7)</f>
        <v>687.95301160774272</v>
      </c>
      <c r="H8" s="68">
        <f>SUM(H5:H7)</f>
        <v>702.6365936736787</v>
      </c>
      <c r="I8" s="68">
        <f>SUM(I5:I7)</f>
        <v>717.63358025801801</v>
      </c>
      <c r="J8" s="68">
        <f>SUM(J5:J7)</f>
        <v>732.95066062716148</v>
      </c>
    </row>
    <row r="10" spans="2:10" x14ac:dyDescent="0.2">
      <c r="B10" s="72" t="s">
        <v>143</v>
      </c>
      <c r="C10" s="72"/>
      <c r="D10" s="73">
        <f>D6/D5</f>
        <v>-6.9565217391304349E-2</v>
      </c>
      <c r="E10" s="73">
        <f>E6/E5</f>
        <v>-6.4822134387351779E-2</v>
      </c>
      <c r="F10" s="74">
        <f>AVERAGE($D10:$E10)</f>
        <v>-6.7193675889328064E-2</v>
      </c>
      <c r="G10" s="74">
        <f t="shared" ref="G10:J11" si="1">AVERAGE($D10:$E10)</f>
        <v>-6.7193675889328064E-2</v>
      </c>
      <c r="H10" s="74">
        <f t="shared" si="1"/>
        <v>-6.7193675889328064E-2</v>
      </c>
      <c r="I10" s="74">
        <f t="shared" si="1"/>
        <v>-6.7193675889328064E-2</v>
      </c>
      <c r="J10" s="74">
        <f t="shared" si="1"/>
        <v>-6.7193675889328064E-2</v>
      </c>
    </row>
    <row r="11" spans="2:10" x14ac:dyDescent="0.2">
      <c r="B11" s="72" t="s">
        <v>144</v>
      </c>
      <c r="C11" s="72"/>
      <c r="D11" s="73">
        <f>D7/D5</f>
        <v>6.9565217391304349E-2</v>
      </c>
      <c r="E11" s="73">
        <f>E7/E5</f>
        <v>0.10750988142292491</v>
      </c>
      <c r="F11" s="74">
        <f>AVERAGE($D11:$E11)</f>
        <v>8.8537549407114627E-2</v>
      </c>
      <c r="G11" s="74">
        <f t="shared" si="1"/>
        <v>8.8537549407114627E-2</v>
      </c>
      <c r="H11" s="74">
        <f t="shared" si="1"/>
        <v>8.8537549407114627E-2</v>
      </c>
      <c r="I11" s="74">
        <f t="shared" si="1"/>
        <v>8.8537549407114627E-2</v>
      </c>
      <c r="J11" s="74">
        <f t="shared" si="1"/>
        <v>8.8537549407114627E-2</v>
      </c>
    </row>
  </sheetData>
  <mergeCells count="1"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0528-3B36-45D6-B7BA-98CEA8754BD3}">
  <dimension ref="B1:L19"/>
  <sheetViews>
    <sheetView topLeftCell="A2" workbookViewId="0">
      <selection activeCell="J39" sqref="J38:J39"/>
    </sheetView>
  </sheetViews>
  <sheetFormatPr defaultRowHeight="12.75" x14ac:dyDescent="0.2"/>
  <cols>
    <col min="1" max="1" width="2.85546875" style="56" customWidth="1"/>
    <col min="2" max="2" width="29.140625" style="56" bestFit="1" customWidth="1"/>
    <col min="3" max="3" width="11.28515625" style="56" bestFit="1" customWidth="1"/>
    <col min="4" max="10" width="9.5703125" style="56" bestFit="1" customWidth="1"/>
    <col min="11" max="16384" width="9.140625" style="56"/>
  </cols>
  <sheetData>
    <row r="1" spans="2:12" ht="15.75" x14ac:dyDescent="0.25">
      <c r="B1" s="67" t="s">
        <v>102</v>
      </c>
    </row>
    <row r="3" spans="2:12" x14ac:dyDescent="0.2">
      <c r="B3" s="5"/>
      <c r="C3" s="5"/>
      <c r="D3" s="5"/>
      <c r="E3" s="5"/>
      <c r="F3" s="95" t="s">
        <v>132</v>
      </c>
      <c r="G3" s="95"/>
      <c r="H3" s="95"/>
      <c r="I3" s="95"/>
      <c r="J3" s="95"/>
    </row>
    <row r="4" spans="2:12" ht="13.5" thickBot="1" x14ac:dyDescent="0.25">
      <c r="B4" s="19" t="s">
        <v>62</v>
      </c>
      <c r="C4" s="45">
        <v>42004</v>
      </c>
      <c r="D4" s="45">
        <v>42369</v>
      </c>
      <c r="E4" s="45">
        <v>42735</v>
      </c>
      <c r="F4" s="45">
        <v>43100</v>
      </c>
      <c r="G4" s="45">
        <v>43465</v>
      </c>
      <c r="H4" s="45">
        <v>43830</v>
      </c>
      <c r="I4" s="45">
        <v>44196</v>
      </c>
      <c r="J4" s="45">
        <v>44561</v>
      </c>
    </row>
    <row r="5" spans="2:12" x14ac:dyDescent="0.2">
      <c r="B5" s="56" t="s">
        <v>145</v>
      </c>
      <c r="C5" s="58"/>
      <c r="D5" s="69">
        <f t="shared" ref="D5:J5" si="0">C8</f>
        <v>615.79999999999995</v>
      </c>
      <c r="E5" s="69">
        <f t="shared" si="0"/>
        <v>610.4</v>
      </c>
      <c r="F5" s="69">
        <f t="shared" si="0"/>
        <v>605</v>
      </c>
      <c r="G5" s="69">
        <f t="shared" si="0"/>
        <v>565.17884560503455</v>
      </c>
      <c r="H5" s="69">
        <f t="shared" si="0"/>
        <v>521.77378731452222</v>
      </c>
      <c r="I5" s="69">
        <f t="shared" si="0"/>
        <v>474.4622737778638</v>
      </c>
      <c r="J5" s="69">
        <f t="shared" si="0"/>
        <v>422.89272402290612</v>
      </c>
    </row>
    <row r="6" spans="2:12" x14ac:dyDescent="0.2">
      <c r="B6" s="56" t="s">
        <v>146</v>
      </c>
      <c r="C6" s="58"/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</row>
    <row r="7" spans="2:12" ht="13.5" thickBot="1" x14ac:dyDescent="0.25">
      <c r="B7" s="56" t="s">
        <v>147</v>
      </c>
      <c r="C7" s="58"/>
      <c r="D7" s="70">
        <f>D8-D5</f>
        <v>-5.3999999999999773</v>
      </c>
      <c r="E7" s="70">
        <f>E8-E5</f>
        <v>-5.3999999999999773</v>
      </c>
      <c r="F7" s="70">
        <v>-39.82115439496544</v>
      </c>
      <c r="G7" s="70">
        <v>-43.405058290512329</v>
      </c>
      <c r="H7" s="70">
        <v>-47.311513536658438</v>
      </c>
      <c r="I7" s="70">
        <v>-51.569549754957698</v>
      </c>
      <c r="J7" s="70">
        <v>-56.210809232903884</v>
      </c>
    </row>
    <row r="8" spans="2:12" ht="13.5" thickBot="1" x14ac:dyDescent="0.25">
      <c r="B8" s="77" t="s">
        <v>148</v>
      </c>
      <c r="C8" s="68">
        <f>BS!C13</f>
        <v>615.79999999999995</v>
      </c>
      <c r="D8" s="68">
        <f>BS!D13</f>
        <v>610.4</v>
      </c>
      <c r="E8" s="68">
        <f>BS!E13</f>
        <v>605</v>
      </c>
      <c r="F8" s="68">
        <f>SUM(F5:F7)</f>
        <v>565.17884560503455</v>
      </c>
      <c r="G8" s="68">
        <f>SUM(G5:G7)</f>
        <v>521.77378731452222</v>
      </c>
      <c r="H8" s="68">
        <f>SUM(H5:H7)</f>
        <v>474.4622737778638</v>
      </c>
      <c r="I8" s="68">
        <f>SUM(I5:I7)</f>
        <v>422.89272402290612</v>
      </c>
      <c r="J8" s="68">
        <f>SUM(J5:J7)</f>
        <v>366.68191479000222</v>
      </c>
    </row>
    <row r="10" spans="2:12" x14ac:dyDescent="0.2">
      <c r="B10" s="56" t="s">
        <v>149</v>
      </c>
      <c r="C10" s="56">
        <v>10</v>
      </c>
      <c r="D10" s="71"/>
      <c r="E10" s="71"/>
      <c r="F10" s="75"/>
      <c r="G10" s="75"/>
      <c r="H10" s="75"/>
      <c r="I10" s="75"/>
      <c r="J10" s="75"/>
    </row>
    <row r="11" spans="2:12" x14ac:dyDescent="0.2">
      <c r="B11" s="56" t="s">
        <v>150</v>
      </c>
      <c r="C11" s="78">
        <v>0.09</v>
      </c>
      <c r="D11" s="71"/>
      <c r="E11" s="71"/>
      <c r="F11" s="75"/>
      <c r="G11" s="75"/>
      <c r="H11" s="75"/>
      <c r="I11" s="75"/>
      <c r="J11" s="75"/>
    </row>
    <row r="12" spans="2:12" x14ac:dyDescent="0.2">
      <c r="B12" s="56" t="s">
        <v>151</v>
      </c>
      <c r="C12" s="70">
        <f>PMT(C11,C10,E8)</f>
        <v>-94.271154394965436</v>
      </c>
    </row>
    <row r="15" spans="2:12" ht="13.5" thickBot="1" x14ac:dyDescent="0.25">
      <c r="B15" s="79" t="s">
        <v>152</v>
      </c>
      <c r="C15" s="79">
        <v>1</v>
      </c>
      <c r="D15" s="79">
        <v>2</v>
      </c>
      <c r="E15" s="79">
        <v>3</v>
      </c>
      <c r="F15" s="79">
        <v>4</v>
      </c>
      <c r="G15" s="79">
        <v>5</v>
      </c>
      <c r="H15" s="79">
        <v>6</v>
      </c>
      <c r="I15" s="79">
        <v>7</v>
      </c>
      <c r="J15" s="79">
        <v>8</v>
      </c>
      <c r="K15" s="79">
        <v>9</v>
      </c>
      <c r="L15" s="79">
        <v>10</v>
      </c>
    </row>
    <row r="16" spans="2:12" x14ac:dyDescent="0.2">
      <c r="B16" s="56" t="s">
        <v>153</v>
      </c>
      <c r="C16" s="70">
        <f>C12</f>
        <v>-94.271154394965436</v>
      </c>
      <c r="D16" s="70">
        <v>-94.271154394965436</v>
      </c>
      <c r="E16" s="70">
        <v>-94.271154394965436</v>
      </c>
      <c r="F16" s="70">
        <v>-94.271154394965436</v>
      </c>
      <c r="G16" s="70">
        <v>-94.271154394965436</v>
      </c>
      <c r="H16" s="70">
        <v>-94.271154394965436</v>
      </c>
      <c r="I16" s="70">
        <v>-94.271154394965436</v>
      </c>
      <c r="J16" s="70">
        <v>-94.271154394965436</v>
      </c>
      <c r="K16" s="70">
        <v>-94.271154394965436</v>
      </c>
      <c r="L16" s="70">
        <v>-94.271154394965436</v>
      </c>
    </row>
    <row r="17" spans="2:12" x14ac:dyDescent="0.2">
      <c r="B17" s="56" t="s">
        <v>154</v>
      </c>
      <c r="C17" s="80">
        <f>-E8*C11</f>
        <v>-54.449999999999996</v>
      </c>
      <c r="D17" s="70">
        <f>-C19*C11</f>
        <v>-50.866096104453106</v>
      </c>
      <c r="E17" s="70">
        <f>-D19*C11</f>
        <v>-46.959640858306997</v>
      </c>
      <c r="F17" s="70">
        <f>-E19*C11</f>
        <v>-42.701604640007737</v>
      </c>
      <c r="G17" s="70">
        <f>-F19*C11</f>
        <v>-38.060345162061552</v>
      </c>
      <c r="H17" s="70">
        <f>-G19*C11</f>
        <v>-33.0013723311002</v>
      </c>
      <c r="I17" s="70">
        <f>-H19*C11</f>
        <v>-27.487091945352326</v>
      </c>
      <c r="J17" s="70">
        <f>-I19*C11</f>
        <v>-21.476526324887146</v>
      </c>
      <c r="K17" s="70">
        <f>-J19*C11</f>
        <v>-14.925009798580101</v>
      </c>
      <c r="L17" s="70">
        <f>-K19*C11</f>
        <v>-7.7838567849054208</v>
      </c>
    </row>
    <row r="18" spans="2:12" x14ac:dyDescent="0.2">
      <c r="B18" s="56" t="s">
        <v>155</v>
      </c>
      <c r="C18" s="70">
        <f t="shared" ref="C18:L18" si="1">C16-C17</f>
        <v>-39.82115439496544</v>
      </c>
      <c r="D18" s="70">
        <f t="shared" si="1"/>
        <v>-43.405058290512329</v>
      </c>
      <c r="E18" s="70">
        <f t="shared" si="1"/>
        <v>-47.311513536658438</v>
      </c>
      <c r="F18" s="70">
        <f t="shared" si="1"/>
        <v>-51.569549754957698</v>
      </c>
      <c r="G18" s="70">
        <f t="shared" si="1"/>
        <v>-56.210809232903884</v>
      </c>
      <c r="H18" s="70">
        <f t="shared" si="1"/>
        <v>-61.269782063865236</v>
      </c>
      <c r="I18" s="70">
        <f t="shared" si="1"/>
        <v>-66.784062449613117</v>
      </c>
      <c r="J18" s="70">
        <f t="shared" si="1"/>
        <v>-72.794628070078289</v>
      </c>
      <c r="K18" s="70">
        <f t="shared" si="1"/>
        <v>-79.346144596385329</v>
      </c>
      <c r="L18" s="70">
        <f t="shared" si="1"/>
        <v>-86.487297610060011</v>
      </c>
    </row>
    <row r="19" spans="2:12" x14ac:dyDescent="0.2">
      <c r="B19" s="56" t="s">
        <v>156</v>
      </c>
      <c r="C19" s="69">
        <f>E8+C18</f>
        <v>565.17884560503455</v>
      </c>
      <c r="D19" s="69">
        <f>C19+D18</f>
        <v>521.77378731452222</v>
      </c>
      <c r="E19" s="69">
        <f t="shared" ref="E19:L19" si="2">D19+E18</f>
        <v>474.4622737778638</v>
      </c>
      <c r="F19" s="69">
        <f t="shared" si="2"/>
        <v>422.89272402290612</v>
      </c>
      <c r="G19" s="69">
        <f t="shared" si="2"/>
        <v>366.68191479000222</v>
      </c>
      <c r="H19" s="69">
        <f t="shared" si="2"/>
        <v>305.41213272613697</v>
      </c>
      <c r="I19" s="69">
        <f t="shared" si="2"/>
        <v>238.62807027652386</v>
      </c>
      <c r="J19" s="69">
        <f t="shared" si="2"/>
        <v>165.83344220644557</v>
      </c>
      <c r="K19" s="69">
        <f t="shared" si="2"/>
        <v>86.487297610060239</v>
      </c>
      <c r="L19" s="69">
        <f t="shared" si="2"/>
        <v>2.2737367544323206E-13</v>
      </c>
    </row>
  </sheetData>
  <mergeCells count="1">
    <mergeCell ref="F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0C76-C213-46E8-A348-DE2430DAC4F1}">
  <dimension ref="A1:J12"/>
  <sheetViews>
    <sheetView workbookViewId="0">
      <selection activeCell="G9" sqref="G9:J9"/>
    </sheetView>
  </sheetViews>
  <sheetFormatPr defaultRowHeight="12.75" x14ac:dyDescent="0.2"/>
  <cols>
    <col min="1" max="1" width="2.85546875" style="56" customWidth="1"/>
    <col min="2" max="2" width="29.140625" style="56" bestFit="1" customWidth="1"/>
    <col min="3" max="10" width="9.5703125" style="56" bestFit="1" customWidth="1"/>
    <col min="11" max="16384" width="9.140625" style="56"/>
  </cols>
  <sheetData>
    <row r="1" spans="1:10" ht="15.75" x14ac:dyDescent="0.25">
      <c r="B1" s="67" t="s">
        <v>158</v>
      </c>
    </row>
    <row r="3" spans="1:10" x14ac:dyDescent="0.2">
      <c r="B3" s="53"/>
      <c r="C3" s="53"/>
      <c r="D3" s="53"/>
      <c r="E3" s="53"/>
      <c r="F3" s="95" t="s">
        <v>132</v>
      </c>
      <c r="G3" s="95"/>
      <c r="H3" s="95"/>
      <c r="I3" s="95"/>
      <c r="J3" s="95"/>
    </row>
    <row r="4" spans="1:10" ht="13.5" thickBot="1" x14ac:dyDescent="0.25">
      <c r="B4" s="84" t="s">
        <v>62</v>
      </c>
      <c r="C4" s="85">
        <v>42004</v>
      </c>
      <c r="D4" s="85">
        <v>42369</v>
      </c>
      <c r="E4" s="85">
        <v>42735</v>
      </c>
      <c r="F4" s="85">
        <v>43100</v>
      </c>
      <c r="G4" s="85">
        <v>43465</v>
      </c>
      <c r="H4" s="85">
        <v>43830</v>
      </c>
      <c r="I4" s="85">
        <v>44196</v>
      </c>
      <c r="J4" s="85">
        <v>44561</v>
      </c>
    </row>
    <row r="5" spans="1:10" x14ac:dyDescent="0.2">
      <c r="B5" s="56" t="s">
        <v>159</v>
      </c>
      <c r="C5" s="58"/>
      <c r="D5" s="58"/>
      <c r="E5" s="58"/>
      <c r="F5" s="69">
        <f>E9</f>
        <v>485.3</v>
      </c>
      <c r="G5" s="69">
        <f>F9</f>
        <v>691.01555059288535</v>
      </c>
      <c r="H5" s="69">
        <f>G9</f>
        <v>905.08695515642376</v>
      </c>
      <c r="I5" s="69">
        <f>H9</f>
        <v>1127.8519457029515</v>
      </c>
      <c r="J5" s="69">
        <f>I9</f>
        <v>1359.6660020586651</v>
      </c>
    </row>
    <row r="6" spans="1:10" x14ac:dyDescent="0.2">
      <c r="B6" s="56" t="s">
        <v>160</v>
      </c>
      <c r="C6" s="58"/>
      <c r="D6" s="58"/>
      <c r="E6" s="58"/>
      <c r="F6" s="70">
        <v>0</v>
      </c>
      <c r="G6" s="70">
        <v>0</v>
      </c>
      <c r="H6" s="70">
        <v>0</v>
      </c>
      <c r="I6" s="70">
        <v>0</v>
      </c>
      <c r="J6" s="70">
        <v>0</v>
      </c>
    </row>
    <row r="7" spans="1:10" x14ac:dyDescent="0.2">
      <c r="B7" s="56" t="s">
        <v>162</v>
      </c>
      <c r="C7" s="58"/>
      <c r="D7" s="58"/>
      <c r="E7" s="58"/>
      <c r="F7" s="70">
        <f>'P&amp;L'!I16</f>
        <v>342.85925098814226</v>
      </c>
      <c r="G7" s="70">
        <f>'P&amp;L'!J16</f>
        <v>356.78567427256388</v>
      </c>
      <c r="H7" s="70">
        <f>'P&amp;L'!K16</f>
        <v>371.27498424421293</v>
      </c>
      <c r="I7" s="70">
        <f>'P&amp;L'!L16</f>
        <v>386.35676059285606</v>
      </c>
      <c r="J7" s="70">
        <f>'P&amp;L'!M16</f>
        <v>402.06260497856908</v>
      </c>
    </row>
    <row r="8" spans="1:10" ht="13.5" thickBot="1" x14ac:dyDescent="0.25">
      <c r="B8" s="56" t="s">
        <v>161</v>
      </c>
      <c r="C8" s="58"/>
      <c r="D8" s="58"/>
      <c r="E8" s="58"/>
      <c r="F8" s="70">
        <f>IF(F7&gt;0,-F11*F7,0)</f>
        <v>-137.1437003952569</v>
      </c>
      <c r="G8" s="70">
        <f>IF(G7&gt;0,-G11*G7,0)</f>
        <v>-142.71426970902556</v>
      </c>
      <c r="H8" s="70">
        <f>IF(H7&gt;0,-H11*H7,0)</f>
        <v>-148.50999369768519</v>
      </c>
      <c r="I8" s="70">
        <f>IF(I7&gt;0,-I11*I7,0)</f>
        <v>-154.54270423714243</v>
      </c>
      <c r="J8" s="70">
        <f>IF(J7&gt;0,-J11*J7,0)</f>
        <v>-160.82504199142764</v>
      </c>
    </row>
    <row r="9" spans="1:10" ht="13.5" thickBot="1" x14ac:dyDescent="0.25">
      <c r="B9" s="77" t="s">
        <v>163</v>
      </c>
      <c r="C9" s="68"/>
      <c r="D9" s="68"/>
      <c r="E9" s="68">
        <f>BS!E15</f>
        <v>485.3</v>
      </c>
      <c r="F9" s="68">
        <f>SUM(F5:F8)</f>
        <v>691.01555059288535</v>
      </c>
      <c r="G9" s="68">
        <f>SUM(G5:G8)</f>
        <v>905.08695515642376</v>
      </c>
      <c r="H9" s="68">
        <f>SUM(H5:H8)</f>
        <v>1127.8519457029515</v>
      </c>
      <c r="I9" s="68">
        <f>SUM(I5:I8)</f>
        <v>1359.6660020586651</v>
      </c>
      <c r="J9" s="68">
        <f>SUM(J5:J8)</f>
        <v>1600.9035650458065</v>
      </c>
    </row>
    <row r="11" spans="1:10" x14ac:dyDescent="0.2">
      <c r="B11" s="72" t="s">
        <v>164</v>
      </c>
      <c r="C11" s="72"/>
      <c r="D11" s="73"/>
      <c r="E11" s="73"/>
      <c r="F11" s="74">
        <v>0.4</v>
      </c>
      <c r="G11" s="74">
        <v>0.4</v>
      </c>
      <c r="H11" s="74">
        <v>0.4</v>
      </c>
      <c r="I11" s="74">
        <v>0.4</v>
      </c>
      <c r="J11" s="74">
        <v>0.4</v>
      </c>
    </row>
    <row r="12" spans="1:10" x14ac:dyDescent="0.2">
      <c r="A12" s="76"/>
      <c r="B12" s="76"/>
      <c r="C12" s="76"/>
      <c r="D12" s="82"/>
      <c r="E12" s="82"/>
      <c r="F12" s="83"/>
      <c r="G12" s="83"/>
      <c r="H12" s="83"/>
      <c r="I12" s="83"/>
      <c r="J12" s="83"/>
    </row>
  </sheetData>
  <mergeCells count="1">
    <mergeCell ref="F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1A5A-5E43-4D59-A814-485EECF23963}">
  <dimension ref="B1:G18"/>
  <sheetViews>
    <sheetView tabSelected="1" workbookViewId="0">
      <selection activeCell="U17" sqref="U17"/>
    </sheetView>
  </sheetViews>
  <sheetFormatPr defaultRowHeight="12.75" x14ac:dyDescent="0.2"/>
  <cols>
    <col min="1" max="1" width="3.28515625" style="56" customWidth="1"/>
    <col min="2" max="2" width="26.140625" style="56" bestFit="1" customWidth="1"/>
    <col min="3" max="16384" width="9.140625" style="56"/>
  </cols>
  <sheetData>
    <row r="1" spans="2:7" ht="15.75" x14ac:dyDescent="0.25">
      <c r="B1" s="67" t="s">
        <v>165</v>
      </c>
    </row>
    <row r="2" spans="2:7" x14ac:dyDescent="0.2">
      <c r="C2" s="94" t="s">
        <v>132</v>
      </c>
      <c r="D2" s="94"/>
      <c r="E2" s="94"/>
      <c r="F2" s="94"/>
      <c r="G2" s="94"/>
    </row>
    <row r="3" spans="2:7" ht="13.5" thickBot="1" x14ac:dyDescent="0.25">
      <c r="B3" s="84" t="s">
        <v>62</v>
      </c>
      <c r="C3" s="84">
        <v>2017</v>
      </c>
      <c r="D3" s="84">
        <v>2018</v>
      </c>
      <c r="E3" s="84">
        <v>2019</v>
      </c>
      <c r="F3" s="84">
        <v>2020</v>
      </c>
      <c r="G3" s="84">
        <v>2021</v>
      </c>
    </row>
    <row r="4" spans="2:7" x14ac:dyDescent="0.2">
      <c r="B4" s="56" t="s">
        <v>58</v>
      </c>
      <c r="C4" s="69">
        <f>'P&amp;L'!I10</f>
        <v>626.24</v>
      </c>
      <c r="D4" s="69">
        <f>'P&amp;L'!J10</f>
        <v>645.02719999999999</v>
      </c>
      <c r="E4" s="69">
        <f>'P&amp;L'!K10</f>
        <v>664.37801600000012</v>
      </c>
      <c r="F4" s="69">
        <f>'P&amp;L'!L10</f>
        <v>684.30935648000013</v>
      </c>
      <c r="G4" s="69">
        <f>'P&amp;L'!M10</f>
        <v>704.83863717440022</v>
      </c>
    </row>
    <row r="5" spans="2:7" x14ac:dyDescent="0.2">
      <c r="B5" s="56" t="s">
        <v>154</v>
      </c>
      <c r="C5" s="70">
        <f>'P&amp;L'!I13</f>
        <v>-54.449999999999996</v>
      </c>
      <c r="D5" s="70">
        <f>'P&amp;L'!J13</f>
        <v>-50.866096104453106</v>
      </c>
      <c r="E5" s="70">
        <f>'P&amp;L'!K13</f>
        <v>-46.959640858306997</v>
      </c>
      <c r="F5" s="70">
        <f>'P&amp;L'!L13</f>
        <v>-42.701604640007737</v>
      </c>
      <c r="G5" s="70">
        <f>'P&amp;L'!M13</f>
        <v>-38.060345162061552</v>
      </c>
    </row>
    <row r="6" spans="2:7" x14ac:dyDescent="0.2">
      <c r="B6" s="56" t="s">
        <v>50</v>
      </c>
      <c r="C6" s="70">
        <f>'P&amp;L'!I15</f>
        <v>-184.61651976284583</v>
      </c>
      <c r="D6" s="70">
        <f>'P&amp;L'!J15</f>
        <v>-192.11536306984209</v>
      </c>
      <c r="E6" s="70">
        <f>'P&amp;L'!K15</f>
        <v>-199.91729920842232</v>
      </c>
      <c r="F6" s="70">
        <f>'P&amp;L'!L15</f>
        <v>-208.03825570384558</v>
      </c>
      <c r="G6" s="70">
        <f>'P&amp;L'!M15</f>
        <v>-216.4952488346141</v>
      </c>
    </row>
    <row r="7" spans="2:7" x14ac:dyDescent="0.2">
      <c r="B7" s="56" t="s">
        <v>167</v>
      </c>
      <c r="C7" s="69">
        <f>-(BS!F4-BS!E4)</f>
        <v>5.627420635663384</v>
      </c>
      <c r="D7" s="70">
        <f>-(BS!G4-BS!F4)</f>
        <v>-4.9101773809300937</v>
      </c>
      <c r="E7" s="70">
        <f>-(BS!H4-BS!G4)</f>
        <v>-5.0574827023580156</v>
      </c>
      <c r="F7" s="70">
        <f>-(BS!I4-BS!H4)</f>
        <v>-5.2092071834287594</v>
      </c>
      <c r="G7" s="70">
        <f>-(BS!J4-BS!I4)</f>
        <v>-5.3654833989315875</v>
      </c>
    </row>
    <row r="8" spans="2:7" x14ac:dyDescent="0.2">
      <c r="B8" s="56" t="s">
        <v>168</v>
      </c>
      <c r="C8" s="69">
        <f>-(BS!F5-BS!E5)</f>
        <v>12.465696356761697</v>
      </c>
      <c r="D8" s="70">
        <f>-(BS!G5-BS!F5)</f>
        <v>-2.9260291092971755</v>
      </c>
      <c r="E8" s="70">
        <f>-(BS!H5-BS!G5)</f>
        <v>-3.0138099825760776</v>
      </c>
      <c r="F8" s="70">
        <f>-(BS!I5-BS!H5)</f>
        <v>-3.1042242820533232</v>
      </c>
      <c r="G8" s="70">
        <f>-(BS!J5-BS!I5)</f>
        <v>-3.1973510105149501</v>
      </c>
    </row>
    <row r="9" spans="2:7" x14ac:dyDescent="0.2">
      <c r="B9" s="56" t="s">
        <v>166</v>
      </c>
      <c r="C9" s="69">
        <f>BS!F11-BS!E11</f>
        <v>0.96881426626879374</v>
      </c>
      <c r="D9" s="69">
        <f>BS!G11-BS!F11</f>
        <v>2.0960644279880682</v>
      </c>
      <c r="E9" s="69">
        <f>BS!H11-BS!G11</f>
        <v>2.1589463608276986</v>
      </c>
      <c r="F9" s="69">
        <f>BS!I11-BS!H11</f>
        <v>2.2237147516525368</v>
      </c>
      <c r="G9" s="69">
        <f>BS!J11-BS!I11</f>
        <v>2.2904261942021265</v>
      </c>
    </row>
    <row r="10" spans="2:7" x14ac:dyDescent="0.2">
      <c r="B10" s="56" t="s">
        <v>169</v>
      </c>
      <c r="C10" s="69">
        <f>-(BS!F8-BS!E8)</f>
        <v>11.853411028107011</v>
      </c>
      <c r="D10" s="70">
        <f>-(BS!G8-BS!F8)</f>
        <v>-1.6843976691567946</v>
      </c>
      <c r="E10" s="70">
        <f>-(BS!H8-BS!G8)</f>
        <v>-1.7349295992314993</v>
      </c>
      <c r="F10" s="70">
        <f>-(BS!I8-BS!H8)</f>
        <v>-1.7869774872084392</v>
      </c>
      <c r="G10" s="70">
        <f>-(BS!J8-BS!I8)</f>
        <v>-1.8405868118246929</v>
      </c>
    </row>
    <row r="11" spans="2:7" x14ac:dyDescent="0.2">
      <c r="B11" s="56" t="s">
        <v>170</v>
      </c>
      <c r="C11" s="69">
        <f>BS!F14-BS!E14</f>
        <v>6.8536690999040317</v>
      </c>
      <c r="D11" s="69">
        <f>BS!G14-BS!F14</f>
        <v>1.3726100729971193</v>
      </c>
      <c r="E11" s="69">
        <f>BS!H14-BS!G14</f>
        <v>1.413788375187039</v>
      </c>
      <c r="F11" s="69">
        <f>BS!I14-BS!H14</f>
        <v>1.4562020264426465</v>
      </c>
      <c r="G11" s="69">
        <f>BS!J14-BS!I14</f>
        <v>1.4998880872359308</v>
      </c>
    </row>
    <row r="12" spans="2:7" ht="13.5" thickBot="1" x14ac:dyDescent="0.25">
      <c r="B12" s="79" t="s">
        <v>141</v>
      </c>
      <c r="C12" s="86">
        <f>-'Fixed Asset Roll Forward'!F7</f>
        <v>-58.390513833992095</v>
      </c>
      <c r="D12" s="86">
        <f>-'Fixed Asset Roll Forward'!G7</f>
        <v>-59.63679357590339</v>
      </c>
      <c r="E12" s="86">
        <f>-'Fixed Asset Roll Forward'!H7</f>
        <v>-60.909673754993825</v>
      </c>
      <c r="F12" s="86">
        <f>-'Fixed Asset Roll Forward'!I7</f>
        <v>-62.209722127630052</v>
      </c>
      <c r="G12" s="86">
        <f>-'Fixed Asset Roll Forward'!J7</f>
        <v>-63.537518568298829</v>
      </c>
    </row>
    <row r="13" spans="2:7" x14ac:dyDescent="0.2">
      <c r="B13" s="66" t="s">
        <v>171</v>
      </c>
      <c r="C13" s="87">
        <f>SUM(C4:C12)</f>
        <v>366.55197778986701</v>
      </c>
      <c r="D13" s="87">
        <f>SUM(D4:D12)</f>
        <v>336.35701759140255</v>
      </c>
      <c r="E13" s="87">
        <f>SUM(E4:E12)</f>
        <v>350.35791463012606</v>
      </c>
      <c r="F13" s="87">
        <f>SUM(F4:F12)</f>
        <v>364.93928183392137</v>
      </c>
      <c r="G13" s="87">
        <f>SUM(G4:G12)</f>
        <v>380.1324176695926</v>
      </c>
    </row>
    <row r="14" spans="2:7" x14ac:dyDescent="0.2">
      <c r="B14" s="56" t="s">
        <v>161</v>
      </c>
      <c r="C14" s="70">
        <f>'Equity Schedule'!F8</f>
        <v>-137.1437003952569</v>
      </c>
      <c r="D14" s="70">
        <f>'Equity Schedule'!G8</f>
        <v>-142.71426970902556</v>
      </c>
      <c r="E14" s="70">
        <f>'Equity Schedule'!H8</f>
        <v>-148.50999369768519</v>
      </c>
      <c r="F14" s="70">
        <f>'Equity Schedule'!I8</f>
        <v>-154.54270423714243</v>
      </c>
      <c r="G14" s="70">
        <f>'Equity Schedule'!J8</f>
        <v>-160.82504199142764</v>
      </c>
    </row>
    <row r="15" spans="2:7" x14ac:dyDescent="0.2">
      <c r="B15" s="56" t="s">
        <v>172</v>
      </c>
      <c r="C15" s="70">
        <f>'Financial Liabilities'!F8-'Financial Liabilities'!E8</f>
        <v>-39.821154394965447</v>
      </c>
      <c r="D15" s="70">
        <f>'Financial Liabilities'!G8-'Financial Liabilities'!F8</f>
        <v>-43.405058290512329</v>
      </c>
      <c r="E15" s="70">
        <f>'Financial Liabilities'!H8-'Financial Liabilities'!G8</f>
        <v>-47.311513536658424</v>
      </c>
      <c r="F15" s="70">
        <f>'Financial Liabilities'!I8-'Financial Liabilities'!H8</f>
        <v>-51.569549754957677</v>
      </c>
      <c r="G15" s="70">
        <f>'Financial Liabilities'!J8-'Financial Liabilities'!I8</f>
        <v>-56.210809232903898</v>
      </c>
    </row>
    <row r="16" spans="2:7" x14ac:dyDescent="0.2">
      <c r="B16" s="56" t="s">
        <v>173</v>
      </c>
      <c r="C16" s="69">
        <f>BS!F12-BS!E12</f>
        <v>0</v>
      </c>
      <c r="D16" s="69">
        <f>BS!G12-BS!F12</f>
        <v>0</v>
      </c>
      <c r="E16" s="69">
        <f>BS!H12-BS!G12</f>
        <v>0</v>
      </c>
      <c r="F16" s="69">
        <f>BS!I12-BS!H12</f>
        <v>0</v>
      </c>
      <c r="G16" s="69">
        <f>BS!J12-BS!I12</f>
        <v>0</v>
      </c>
    </row>
    <row r="17" spans="2:7" ht="13.5" thickBot="1" x14ac:dyDescent="0.25">
      <c r="B17" s="56" t="s">
        <v>174</v>
      </c>
      <c r="C17" s="69">
        <f>'Equity Schedule'!F9-'Equity Schedule'!E9-'Equity Schedule'!F7-'Equity Schedule'!F8</f>
        <v>0</v>
      </c>
      <c r="D17" s="69">
        <f>'Equity Schedule'!G9-'Equity Schedule'!F9-'Equity Schedule'!G7-'Equity Schedule'!G8</f>
        <v>0</v>
      </c>
      <c r="E17" s="69">
        <f>'Equity Schedule'!H9-'Equity Schedule'!G9-'Equity Schedule'!H7-'Equity Schedule'!H8</f>
        <v>0</v>
      </c>
      <c r="F17" s="69">
        <f>'Equity Schedule'!I9-'Equity Schedule'!H9-'Equity Schedule'!I7-'Equity Schedule'!I8</f>
        <v>0</v>
      </c>
      <c r="G17" s="69">
        <f>'Equity Schedule'!J9-'Equity Schedule'!I9-'Equity Schedule'!J7-'Equity Schedule'!J8</f>
        <v>0</v>
      </c>
    </row>
    <row r="18" spans="2:7" ht="13.5" thickBot="1" x14ac:dyDescent="0.25">
      <c r="B18" s="77" t="s">
        <v>175</v>
      </c>
      <c r="C18" s="68">
        <f>SUM(C13:C17)</f>
        <v>189.58712299964466</v>
      </c>
      <c r="D18" s="68">
        <f>SUM(D13:D17)</f>
        <v>150.23768959186467</v>
      </c>
      <c r="E18" s="68">
        <f>SUM(E13:E17)</f>
        <v>154.53640739578245</v>
      </c>
      <c r="F18" s="68">
        <f>SUM(F13:F17)</f>
        <v>158.82702784182126</v>
      </c>
      <c r="G18" s="68">
        <f>SUM(G13:G17)</f>
        <v>163.09656644526106</v>
      </c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F8CD-ABAD-46BB-850C-B48FE9CED1D0}">
  <dimension ref="A1:C55"/>
  <sheetViews>
    <sheetView workbookViewId="0"/>
  </sheetViews>
  <sheetFormatPr defaultRowHeight="12.75" x14ac:dyDescent="0.2"/>
  <cols>
    <col min="1" max="1" width="26.42578125" style="5" bestFit="1" customWidth="1"/>
    <col min="2" max="2" width="9.140625" style="5"/>
    <col min="3" max="3" width="11" style="5" bestFit="1" customWidth="1"/>
    <col min="4" max="16384" width="9.140625" style="5"/>
  </cols>
  <sheetData>
    <row r="1" spans="1:3" ht="13.5" thickBot="1" x14ac:dyDescent="0.25">
      <c r="A1" s="34" t="s">
        <v>67</v>
      </c>
      <c r="B1" s="34" t="s">
        <v>109</v>
      </c>
      <c r="C1" s="35">
        <v>42369</v>
      </c>
    </row>
    <row r="2" spans="1:3" x14ac:dyDescent="0.2">
      <c r="A2" s="5" t="s">
        <v>68</v>
      </c>
      <c r="B2" s="5" t="s">
        <v>110</v>
      </c>
      <c r="C2" s="36">
        <v>40.248000000000005</v>
      </c>
    </row>
    <row r="3" spans="1:3" x14ac:dyDescent="0.2">
      <c r="A3" s="5" t="s">
        <v>70</v>
      </c>
      <c r="B3" s="5" t="s">
        <v>110</v>
      </c>
      <c r="C3" s="36">
        <v>34.056000000000004</v>
      </c>
    </row>
    <row r="4" spans="1:3" x14ac:dyDescent="0.2">
      <c r="A4" s="5" t="s">
        <v>69</v>
      </c>
      <c r="B4" s="5" t="s">
        <v>110</v>
      </c>
      <c r="C4" s="36">
        <v>29.412000000000003</v>
      </c>
    </row>
    <row r="5" spans="1:3" x14ac:dyDescent="0.2">
      <c r="A5" s="5" t="s">
        <v>71</v>
      </c>
      <c r="B5" s="5" t="s">
        <v>110</v>
      </c>
      <c r="C5" s="36">
        <v>27.864000000000001</v>
      </c>
    </row>
    <row r="6" spans="1:3" x14ac:dyDescent="0.2">
      <c r="A6" s="5" t="s">
        <v>72</v>
      </c>
      <c r="B6" s="5" t="s">
        <v>110</v>
      </c>
      <c r="C6" s="36">
        <v>23.220000000000002</v>
      </c>
    </row>
    <row r="7" spans="1:3" x14ac:dyDescent="0.2">
      <c r="A7" s="37" t="s">
        <v>73</v>
      </c>
      <c r="B7" s="37"/>
      <c r="C7" s="38">
        <v>154.80000000000001</v>
      </c>
    </row>
    <row r="9" spans="1:3" x14ac:dyDescent="0.2">
      <c r="A9" s="5" t="s">
        <v>74</v>
      </c>
      <c r="B9" s="5" t="s">
        <v>111</v>
      </c>
      <c r="C9" s="36">
        <v>24.840000000000003</v>
      </c>
    </row>
    <row r="10" spans="1:3" x14ac:dyDescent="0.2">
      <c r="A10" s="5" t="s">
        <v>75</v>
      </c>
      <c r="B10" s="5" t="s">
        <v>111</v>
      </c>
      <c r="C10" s="36">
        <v>20.239999999999998</v>
      </c>
    </row>
    <row r="11" spans="1:3" x14ac:dyDescent="0.2">
      <c r="A11" s="5" t="s">
        <v>76</v>
      </c>
      <c r="B11" s="5" t="s">
        <v>111</v>
      </c>
      <c r="C11" s="36">
        <v>17.48</v>
      </c>
    </row>
    <row r="12" spans="1:3" x14ac:dyDescent="0.2">
      <c r="A12" s="5" t="s">
        <v>78</v>
      </c>
      <c r="B12" s="5" t="s">
        <v>111</v>
      </c>
      <c r="C12" s="36">
        <v>17.48</v>
      </c>
    </row>
    <row r="13" spans="1:3" x14ac:dyDescent="0.2">
      <c r="A13" s="5" t="s">
        <v>77</v>
      </c>
      <c r="B13" s="5" t="s">
        <v>111</v>
      </c>
      <c r="C13" s="36">
        <v>11.96</v>
      </c>
    </row>
    <row r="14" spans="1:3" x14ac:dyDescent="0.2">
      <c r="A14" s="37" t="s">
        <v>79</v>
      </c>
      <c r="B14" s="37" t="s">
        <v>111</v>
      </c>
      <c r="C14" s="38">
        <v>92.000000000000014</v>
      </c>
    </row>
    <row r="16" spans="1:3" x14ac:dyDescent="0.2">
      <c r="A16" s="5" t="s">
        <v>80</v>
      </c>
      <c r="B16" s="5" t="s">
        <v>112</v>
      </c>
      <c r="C16" s="36">
        <v>346.47500000000002</v>
      </c>
    </row>
    <row r="17" spans="1:3" x14ac:dyDescent="0.2">
      <c r="A17" s="5" t="s">
        <v>81</v>
      </c>
      <c r="B17" s="5" t="s">
        <v>112</v>
      </c>
      <c r="C17" s="36">
        <v>139.52500000000001</v>
      </c>
    </row>
    <row r="18" spans="1:3" x14ac:dyDescent="0.2">
      <c r="A18" s="5" t="s">
        <v>82</v>
      </c>
      <c r="B18" s="5" t="s">
        <v>112</v>
      </c>
      <c r="C18" s="36">
        <v>125.575</v>
      </c>
    </row>
    <row r="19" spans="1:3" x14ac:dyDescent="0.2">
      <c r="A19" s="5" t="s">
        <v>83</v>
      </c>
      <c r="B19" s="5" t="s">
        <v>112</v>
      </c>
      <c r="C19" s="36">
        <v>20.925000000000001</v>
      </c>
    </row>
    <row r="20" spans="1:3" x14ac:dyDescent="0.2">
      <c r="A20" s="37" t="s">
        <v>84</v>
      </c>
      <c r="B20" s="37" t="s">
        <v>112</v>
      </c>
      <c r="C20" s="38">
        <v>632.5</v>
      </c>
    </row>
    <row r="22" spans="1:3" x14ac:dyDescent="0.2">
      <c r="A22" s="5" t="s">
        <v>85</v>
      </c>
      <c r="B22" s="5" t="s">
        <v>113</v>
      </c>
      <c r="C22" s="40">
        <v>13.298</v>
      </c>
    </row>
    <row r="23" spans="1:3" x14ac:dyDescent="0.2">
      <c r="A23" s="5" t="s">
        <v>86</v>
      </c>
      <c r="B23" s="5" t="s">
        <v>113</v>
      </c>
      <c r="C23" s="40">
        <v>5.45</v>
      </c>
    </row>
    <row r="24" spans="1:3" x14ac:dyDescent="0.2">
      <c r="A24" s="5" t="s">
        <v>87</v>
      </c>
      <c r="B24" s="5" t="s">
        <v>113</v>
      </c>
      <c r="C24" s="40">
        <v>3.0520000000000005</v>
      </c>
    </row>
    <row r="25" spans="1:3" x14ac:dyDescent="0.2">
      <c r="A25" s="37" t="s">
        <v>88</v>
      </c>
      <c r="B25" s="37"/>
      <c r="C25" s="37">
        <v>21.8</v>
      </c>
    </row>
    <row r="27" spans="1:3" x14ac:dyDescent="0.2">
      <c r="A27" s="5" t="s">
        <v>89</v>
      </c>
      <c r="B27" s="5" t="s">
        <v>114</v>
      </c>
      <c r="C27" s="5">
        <v>46.9</v>
      </c>
    </row>
    <row r="28" spans="1:3" x14ac:dyDescent="0.2">
      <c r="A28" s="37" t="s">
        <v>89</v>
      </c>
      <c r="B28" s="37"/>
      <c r="C28" s="37">
        <v>46.9</v>
      </c>
    </row>
    <row r="29" spans="1:3" x14ac:dyDescent="0.2">
      <c r="A29" s="6"/>
      <c r="B29" s="6"/>
      <c r="C29" s="6"/>
    </row>
    <row r="30" spans="1:3" ht="13.5" thickBot="1" x14ac:dyDescent="0.25">
      <c r="A30" s="41" t="s">
        <v>90</v>
      </c>
      <c r="B30" s="41"/>
      <c r="C30" s="43">
        <v>947.99999999999989</v>
      </c>
    </row>
    <row r="32" spans="1:3" x14ac:dyDescent="0.2">
      <c r="A32" s="5" t="s">
        <v>91</v>
      </c>
      <c r="B32" s="5" t="s">
        <v>115</v>
      </c>
      <c r="C32" s="36">
        <v>19.981000000000002</v>
      </c>
    </row>
    <row r="33" spans="1:3" x14ac:dyDescent="0.2">
      <c r="A33" s="5" t="s">
        <v>95</v>
      </c>
      <c r="B33" s="5" t="s">
        <v>115</v>
      </c>
      <c r="C33" s="36">
        <v>15.847000000000001</v>
      </c>
    </row>
    <row r="34" spans="1:3" x14ac:dyDescent="0.2">
      <c r="A34" s="5" t="s">
        <v>92</v>
      </c>
      <c r="B34" s="5" t="s">
        <v>115</v>
      </c>
      <c r="C34" s="36">
        <v>14.469000000000001</v>
      </c>
    </row>
    <row r="35" spans="1:3" x14ac:dyDescent="0.2">
      <c r="A35" s="5" t="s">
        <v>94</v>
      </c>
      <c r="B35" s="5" t="s">
        <v>115</v>
      </c>
      <c r="C35" s="36">
        <v>10.335000000000001</v>
      </c>
    </row>
    <row r="36" spans="1:3" x14ac:dyDescent="0.2">
      <c r="A36" s="5" t="s">
        <v>93</v>
      </c>
      <c r="B36" s="5" t="s">
        <v>115</v>
      </c>
      <c r="C36" s="36">
        <v>8.2680000000000007</v>
      </c>
    </row>
    <row r="37" spans="1:3" x14ac:dyDescent="0.2">
      <c r="A37" s="37" t="s">
        <v>96</v>
      </c>
      <c r="B37" s="37"/>
      <c r="C37" s="38">
        <v>68.900000000000006</v>
      </c>
    </row>
    <row r="39" spans="1:3" x14ac:dyDescent="0.2">
      <c r="A39" s="5" t="s">
        <v>97</v>
      </c>
      <c r="B39" s="5" t="s">
        <v>112</v>
      </c>
      <c r="C39" s="36">
        <v>17.506999999999998</v>
      </c>
    </row>
    <row r="40" spans="1:3" x14ac:dyDescent="0.2">
      <c r="A40" s="5" t="s">
        <v>98</v>
      </c>
      <c r="B40" s="5" t="s">
        <v>112</v>
      </c>
      <c r="C40" s="36">
        <v>6.601</v>
      </c>
    </row>
    <row r="41" spans="1:3" x14ac:dyDescent="0.2">
      <c r="A41" s="5" t="s">
        <v>99</v>
      </c>
      <c r="B41" s="5" t="s">
        <v>112</v>
      </c>
      <c r="C41" s="36">
        <v>4.5919999999999996</v>
      </c>
    </row>
    <row r="42" spans="1:3" x14ac:dyDescent="0.2">
      <c r="A42" s="37" t="s">
        <v>100</v>
      </c>
      <c r="B42" s="37"/>
      <c r="C42" s="37">
        <v>28.699999999999996</v>
      </c>
    </row>
    <row r="44" spans="1:3" x14ac:dyDescent="0.2">
      <c r="A44" s="5" t="s">
        <v>101</v>
      </c>
      <c r="B44" s="5" t="s">
        <v>116</v>
      </c>
      <c r="C44" s="5">
        <v>610.4</v>
      </c>
    </row>
    <row r="45" spans="1:3" x14ac:dyDescent="0.2">
      <c r="A45" s="37" t="s">
        <v>102</v>
      </c>
      <c r="B45" s="37"/>
      <c r="C45" s="37">
        <v>610.4</v>
      </c>
    </row>
    <row r="47" spans="1:3" x14ac:dyDescent="0.2">
      <c r="A47" s="5" t="s">
        <v>103</v>
      </c>
      <c r="B47" s="5" t="s">
        <v>114</v>
      </c>
      <c r="C47" s="5">
        <v>43.3</v>
      </c>
    </row>
    <row r="48" spans="1:3" x14ac:dyDescent="0.2">
      <c r="A48" s="37" t="s">
        <v>103</v>
      </c>
      <c r="B48" s="37"/>
      <c r="C48" s="37">
        <v>43.3</v>
      </c>
    </row>
    <row r="50" spans="1:3" x14ac:dyDescent="0.2">
      <c r="A50" s="5" t="s">
        <v>104</v>
      </c>
      <c r="B50" s="5" t="s">
        <v>117</v>
      </c>
      <c r="C50" s="36">
        <v>161.52499999999998</v>
      </c>
    </row>
    <row r="51" spans="1:3" x14ac:dyDescent="0.2">
      <c r="A51" s="5" t="s">
        <v>105</v>
      </c>
      <c r="B51" s="5" t="s">
        <v>117</v>
      </c>
      <c r="C51" s="36">
        <v>18.425000000000001</v>
      </c>
    </row>
    <row r="52" spans="1:3" x14ac:dyDescent="0.2">
      <c r="A52" s="5" t="s">
        <v>106</v>
      </c>
      <c r="B52" s="5" t="s">
        <v>117</v>
      </c>
      <c r="C52" s="36">
        <v>16.75</v>
      </c>
    </row>
    <row r="53" spans="1:3" x14ac:dyDescent="0.2">
      <c r="A53" s="37" t="s">
        <v>107</v>
      </c>
      <c r="B53" s="37"/>
      <c r="C53" s="37">
        <v>196.7</v>
      </c>
    </row>
    <row r="55" spans="1:3" ht="13.5" thickBot="1" x14ac:dyDescent="0.25">
      <c r="A55" s="41" t="s">
        <v>108</v>
      </c>
      <c r="B55" s="41"/>
      <c r="C55" s="43">
        <v>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280C-AB38-4D15-8EEC-1A122E3E0356}">
  <dimension ref="A1:D55"/>
  <sheetViews>
    <sheetView workbookViewId="0">
      <selection activeCell="A53" activeCellId="4" sqref="A37 A42 A45 A48 A53"/>
    </sheetView>
  </sheetViews>
  <sheetFormatPr defaultRowHeight="12.75" x14ac:dyDescent="0.2"/>
  <cols>
    <col min="1" max="1" width="27.7109375" style="5" bestFit="1" customWidth="1"/>
    <col min="2" max="3" width="9.140625" style="5"/>
    <col min="4" max="4" width="11" style="5" bestFit="1" customWidth="1"/>
    <col min="5" max="16384" width="9.140625" style="5"/>
  </cols>
  <sheetData>
    <row r="1" spans="1:4" ht="13.5" thickBot="1" x14ac:dyDescent="0.25">
      <c r="A1" s="34" t="s">
        <v>67</v>
      </c>
      <c r="B1" s="35" t="s">
        <v>109</v>
      </c>
      <c r="C1" s="35" t="s">
        <v>118</v>
      </c>
      <c r="D1" s="35">
        <v>42735</v>
      </c>
    </row>
    <row r="2" spans="1:4" x14ac:dyDescent="0.2">
      <c r="A2" s="5" t="s">
        <v>68</v>
      </c>
      <c r="B2" s="5" t="s">
        <v>110</v>
      </c>
      <c r="C2" s="5" t="s">
        <v>119</v>
      </c>
      <c r="D2" s="36">
        <v>44.018000000000008</v>
      </c>
    </row>
    <row r="3" spans="1:4" x14ac:dyDescent="0.2">
      <c r="A3" s="5" t="s">
        <v>70</v>
      </c>
      <c r="B3" s="5" t="s">
        <v>110</v>
      </c>
      <c r="C3" s="5" t="s">
        <v>119</v>
      </c>
      <c r="D3" s="36">
        <v>40.631999999999998</v>
      </c>
    </row>
    <row r="4" spans="1:4" x14ac:dyDescent="0.2">
      <c r="A4" s="5" t="s">
        <v>69</v>
      </c>
      <c r="B4" s="5" t="s">
        <v>110</v>
      </c>
      <c r="C4" s="5" t="s">
        <v>119</v>
      </c>
      <c r="D4" s="36">
        <v>32.167000000000002</v>
      </c>
    </row>
    <row r="5" spans="1:4" x14ac:dyDescent="0.2">
      <c r="A5" s="5" t="s">
        <v>71</v>
      </c>
      <c r="B5" s="5" t="s">
        <v>110</v>
      </c>
      <c r="C5" s="5" t="s">
        <v>119</v>
      </c>
      <c r="D5" s="36">
        <v>27.088000000000001</v>
      </c>
    </row>
    <row r="6" spans="1:4" x14ac:dyDescent="0.2">
      <c r="A6" s="5" t="s">
        <v>72</v>
      </c>
      <c r="B6" s="5" t="s">
        <v>110</v>
      </c>
      <c r="C6" s="5" t="s">
        <v>119</v>
      </c>
      <c r="D6" s="36">
        <v>25.395</v>
      </c>
    </row>
    <row r="7" spans="1:4" x14ac:dyDescent="0.2">
      <c r="A7" s="37" t="s">
        <v>73</v>
      </c>
      <c r="B7" s="37"/>
      <c r="C7" s="37"/>
      <c r="D7" s="38">
        <v>169.3</v>
      </c>
    </row>
    <row r="9" spans="1:4" x14ac:dyDescent="0.2">
      <c r="A9" s="5" t="s">
        <v>74</v>
      </c>
      <c r="B9" s="5" t="s">
        <v>111</v>
      </c>
      <c r="C9" s="5" t="s">
        <v>119</v>
      </c>
      <c r="D9" s="36">
        <v>26.4</v>
      </c>
    </row>
    <row r="10" spans="1:4" x14ac:dyDescent="0.2">
      <c r="A10" s="5" t="s">
        <v>75</v>
      </c>
      <c r="B10" s="5" t="s">
        <v>111</v>
      </c>
      <c r="C10" s="5" t="s">
        <v>119</v>
      </c>
      <c r="D10" s="36">
        <v>25.3</v>
      </c>
    </row>
    <row r="11" spans="1:4" x14ac:dyDescent="0.2">
      <c r="A11" s="5" t="s">
        <v>76</v>
      </c>
      <c r="B11" s="5" t="s">
        <v>111</v>
      </c>
      <c r="C11" s="5" t="s">
        <v>119</v>
      </c>
      <c r="D11" s="36">
        <v>20.9</v>
      </c>
    </row>
    <row r="12" spans="1:4" x14ac:dyDescent="0.2">
      <c r="A12" s="5" t="s">
        <v>78</v>
      </c>
      <c r="B12" s="5" t="s">
        <v>111</v>
      </c>
      <c r="C12" s="5" t="s">
        <v>119</v>
      </c>
      <c r="D12" s="36">
        <v>20.9</v>
      </c>
    </row>
    <row r="13" spans="1:4" x14ac:dyDescent="0.2">
      <c r="A13" s="5" t="s">
        <v>77</v>
      </c>
      <c r="B13" s="5" t="s">
        <v>111</v>
      </c>
      <c r="C13" s="5" t="s">
        <v>119</v>
      </c>
      <c r="D13" s="36">
        <v>16.5</v>
      </c>
    </row>
    <row r="14" spans="1:4" x14ac:dyDescent="0.2">
      <c r="A14" s="37" t="s">
        <v>79</v>
      </c>
      <c r="B14" s="37" t="s">
        <v>111</v>
      </c>
      <c r="C14" s="37"/>
      <c r="D14" s="38">
        <v>110</v>
      </c>
    </row>
    <row r="16" spans="1:4" x14ac:dyDescent="0.2">
      <c r="A16" s="5" t="s">
        <v>80</v>
      </c>
      <c r="B16" s="5" t="s">
        <v>112</v>
      </c>
      <c r="C16" s="5" t="s">
        <v>119</v>
      </c>
      <c r="D16" s="36">
        <v>350.51</v>
      </c>
    </row>
    <row r="17" spans="1:4" x14ac:dyDescent="0.2">
      <c r="A17" s="5" t="s">
        <v>81</v>
      </c>
      <c r="B17" s="5" t="s">
        <v>112</v>
      </c>
      <c r="C17" s="5" t="s">
        <v>119</v>
      </c>
      <c r="D17" s="36">
        <v>146.71</v>
      </c>
    </row>
    <row r="18" spans="1:4" x14ac:dyDescent="0.2">
      <c r="A18" s="5" t="s">
        <v>82</v>
      </c>
      <c r="B18" s="5" t="s">
        <v>112</v>
      </c>
      <c r="C18" s="5" t="s">
        <v>119</v>
      </c>
      <c r="D18" s="36">
        <v>133.73500000000001</v>
      </c>
    </row>
    <row r="19" spans="1:4" x14ac:dyDescent="0.2">
      <c r="A19" s="5" t="s">
        <v>83</v>
      </c>
      <c r="B19" s="5" t="s">
        <v>112</v>
      </c>
      <c r="C19" s="5" t="s">
        <v>119</v>
      </c>
      <c r="D19" s="36">
        <v>28.545000000000002</v>
      </c>
    </row>
    <row r="20" spans="1:4" x14ac:dyDescent="0.2">
      <c r="A20" s="37" t="s">
        <v>84</v>
      </c>
      <c r="B20" s="37"/>
      <c r="C20" s="37"/>
      <c r="D20" s="38">
        <v>659.5</v>
      </c>
    </row>
    <row r="22" spans="1:4" x14ac:dyDescent="0.2">
      <c r="A22" s="5" t="s">
        <v>85</v>
      </c>
      <c r="B22" s="5" t="s">
        <v>113</v>
      </c>
      <c r="C22" s="5" t="s">
        <v>119</v>
      </c>
      <c r="D22" s="40">
        <v>125.39999999999999</v>
      </c>
    </row>
    <row r="23" spans="1:4" x14ac:dyDescent="0.2">
      <c r="A23" s="5" t="s">
        <v>86</v>
      </c>
      <c r="B23" s="5" t="s">
        <v>113</v>
      </c>
      <c r="C23" s="5" t="s">
        <v>119</v>
      </c>
      <c r="D23" s="40">
        <v>59.400000000000006</v>
      </c>
    </row>
    <row r="24" spans="1:4" x14ac:dyDescent="0.2">
      <c r="A24" s="5" t="s">
        <v>87</v>
      </c>
      <c r="B24" s="5" t="s">
        <v>113</v>
      </c>
      <c r="C24" s="5" t="s">
        <v>119</v>
      </c>
      <c r="D24" s="40">
        <v>35.200000000000003</v>
      </c>
    </row>
    <row r="25" spans="1:4" x14ac:dyDescent="0.2">
      <c r="A25" s="37" t="s">
        <v>88</v>
      </c>
      <c r="B25" s="37"/>
      <c r="C25" s="37"/>
      <c r="D25" s="44">
        <v>220</v>
      </c>
    </row>
    <row r="27" spans="1:4" x14ac:dyDescent="0.2">
      <c r="A27" s="5" t="s">
        <v>89</v>
      </c>
      <c r="B27" s="5" t="s">
        <v>114</v>
      </c>
      <c r="C27" s="5" t="s">
        <v>119</v>
      </c>
      <c r="D27" s="40">
        <v>68</v>
      </c>
    </row>
    <row r="28" spans="1:4" x14ac:dyDescent="0.2">
      <c r="A28" s="37" t="s">
        <v>89</v>
      </c>
      <c r="B28" s="37"/>
      <c r="C28" s="37"/>
      <c r="D28" s="44">
        <v>68</v>
      </c>
    </row>
    <row r="29" spans="1:4" x14ac:dyDescent="0.2">
      <c r="A29" s="6"/>
      <c r="B29" s="6"/>
      <c r="C29" s="6"/>
      <c r="D29" s="6"/>
    </row>
    <row r="30" spans="1:4" ht="13.5" thickBot="1" x14ac:dyDescent="0.25">
      <c r="A30" s="41" t="s">
        <v>90</v>
      </c>
      <c r="B30" s="41"/>
      <c r="C30" s="41"/>
      <c r="D30" s="43">
        <v>1226.8</v>
      </c>
    </row>
    <row r="32" spans="1:4" x14ac:dyDescent="0.2">
      <c r="A32" s="5" t="s">
        <v>91</v>
      </c>
      <c r="B32" s="5" t="s">
        <v>115</v>
      </c>
      <c r="C32" s="5" t="s">
        <v>120</v>
      </c>
      <c r="D32" s="36">
        <v>19.981000000000002</v>
      </c>
    </row>
    <row r="33" spans="1:4" x14ac:dyDescent="0.2">
      <c r="A33" s="5" t="s">
        <v>95</v>
      </c>
      <c r="B33" s="5" t="s">
        <v>115</v>
      </c>
      <c r="C33" s="5" t="s">
        <v>120</v>
      </c>
      <c r="D33" s="36">
        <v>15.847000000000001</v>
      </c>
    </row>
    <row r="34" spans="1:4" x14ac:dyDescent="0.2">
      <c r="A34" s="5" t="s">
        <v>92</v>
      </c>
      <c r="B34" s="5" t="s">
        <v>115</v>
      </c>
      <c r="C34" s="5" t="s">
        <v>120</v>
      </c>
      <c r="D34" s="36">
        <v>14.469000000000001</v>
      </c>
    </row>
    <row r="35" spans="1:4" x14ac:dyDescent="0.2">
      <c r="A35" s="5" t="s">
        <v>94</v>
      </c>
      <c r="B35" s="5" t="s">
        <v>115</v>
      </c>
      <c r="C35" s="5" t="s">
        <v>120</v>
      </c>
      <c r="D35" s="36">
        <v>10.335000000000001</v>
      </c>
    </row>
    <row r="36" spans="1:4" x14ac:dyDescent="0.2">
      <c r="A36" s="5" t="s">
        <v>93</v>
      </c>
      <c r="B36" s="5" t="s">
        <v>115</v>
      </c>
      <c r="C36" s="5" t="s">
        <v>120</v>
      </c>
      <c r="D36" s="36">
        <v>8.2680000000000007</v>
      </c>
    </row>
    <row r="37" spans="1:4" x14ac:dyDescent="0.2">
      <c r="A37" s="37" t="s">
        <v>96</v>
      </c>
      <c r="B37" s="37"/>
      <c r="C37" s="37"/>
      <c r="D37" s="38">
        <v>68.900000000000006</v>
      </c>
    </row>
    <row r="39" spans="1:4" x14ac:dyDescent="0.2">
      <c r="A39" s="5" t="s">
        <v>97</v>
      </c>
      <c r="B39" s="5" t="s">
        <v>112</v>
      </c>
      <c r="C39" s="5" t="s">
        <v>120</v>
      </c>
      <c r="D39" s="36">
        <v>17.506999999999998</v>
      </c>
    </row>
    <row r="40" spans="1:4" x14ac:dyDescent="0.2">
      <c r="A40" s="5" t="s">
        <v>98</v>
      </c>
      <c r="B40" s="5" t="s">
        <v>112</v>
      </c>
      <c r="C40" s="5" t="s">
        <v>120</v>
      </c>
      <c r="D40" s="36">
        <v>6.601</v>
      </c>
    </row>
    <row r="41" spans="1:4" x14ac:dyDescent="0.2">
      <c r="A41" s="5" t="s">
        <v>99</v>
      </c>
      <c r="B41" s="5" t="s">
        <v>112</v>
      </c>
      <c r="C41" s="5" t="s">
        <v>120</v>
      </c>
      <c r="D41" s="36">
        <v>4.5919999999999996</v>
      </c>
    </row>
    <row r="42" spans="1:4" x14ac:dyDescent="0.2">
      <c r="A42" s="37" t="s">
        <v>100</v>
      </c>
      <c r="B42" s="37"/>
      <c r="C42" s="37"/>
      <c r="D42" s="37">
        <v>28.699999999999996</v>
      </c>
    </row>
    <row r="44" spans="1:4" x14ac:dyDescent="0.2">
      <c r="A44" s="5" t="s">
        <v>101</v>
      </c>
      <c r="B44" s="5" t="s">
        <v>116</v>
      </c>
      <c r="C44" s="5" t="s">
        <v>120</v>
      </c>
      <c r="D44" s="40">
        <v>605</v>
      </c>
    </row>
    <row r="45" spans="1:4" x14ac:dyDescent="0.2">
      <c r="A45" s="37" t="s">
        <v>102</v>
      </c>
      <c r="B45" s="37"/>
      <c r="C45" s="37"/>
      <c r="D45" s="44">
        <v>605</v>
      </c>
    </row>
    <row r="47" spans="1:4" x14ac:dyDescent="0.2">
      <c r="A47" s="5" t="s">
        <v>103</v>
      </c>
      <c r="B47" s="5" t="s">
        <v>114</v>
      </c>
      <c r="C47" s="5" t="s">
        <v>120</v>
      </c>
      <c r="D47" s="5">
        <v>38.9</v>
      </c>
    </row>
    <row r="48" spans="1:4" x14ac:dyDescent="0.2">
      <c r="A48" s="37" t="s">
        <v>103</v>
      </c>
      <c r="B48" s="37"/>
      <c r="C48" s="37"/>
      <c r="D48" s="37">
        <v>38.9</v>
      </c>
    </row>
    <row r="50" spans="1:4" x14ac:dyDescent="0.2">
      <c r="A50" s="5" t="s">
        <v>104</v>
      </c>
      <c r="B50" s="5" t="s">
        <v>117</v>
      </c>
      <c r="C50" s="5" t="s">
        <v>117</v>
      </c>
      <c r="D50" s="36">
        <v>450.125</v>
      </c>
    </row>
    <row r="51" spans="1:4" x14ac:dyDescent="0.2">
      <c r="A51" s="5" t="s">
        <v>105</v>
      </c>
      <c r="B51" s="5" t="s">
        <v>117</v>
      </c>
      <c r="C51" s="5" t="s">
        <v>117</v>
      </c>
      <c r="D51" s="36">
        <v>18.425000000000001</v>
      </c>
    </row>
    <row r="52" spans="1:4" x14ac:dyDescent="0.2">
      <c r="A52" s="5" t="s">
        <v>106</v>
      </c>
      <c r="B52" s="5" t="s">
        <v>117</v>
      </c>
      <c r="C52" s="5" t="s">
        <v>117</v>
      </c>
      <c r="D52" s="36">
        <v>16.75</v>
      </c>
    </row>
    <row r="53" spans="1:4" x14ac:dyDescent="0.2">
      <c r="A53" s="37" t="s">
        <v>107</v>
      </c>
      <c r="B53" s="37"/>
      <c r="C53" s="37"/>
      <c r="D53" s="37">
        <v>485.3</v>
      </c>
    </row>
    <row r="55" spans="1:4" ht="13.5" thickBot="1" x14ac:dyDescent="0.25">
      <c r="A55" s="41" t="s">
        <v>108</v>
      </c>
      <c r="B55" s="41"/>
      <c r="C55" s="41"/>
      <c r="D55" s="43">
        <v>1226.8000000000002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>
      <selection activeCell="J12" sqref="J12"/>
    </sheetView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3" t="s">
        <v>1</v>
      </c>
    </row>
    <row r="4" spans="2:4" x14ac:dyDescent="0.25">
      <c r="B4" s="2" t="s">
        <v>13</v>
      </c>
      <c r="C4" s="1" t="s">
        <v>2</v>
      </c>
      <c r="D4" s="3">
        <v>72</v>
      </c>
    </row>
    <row r="5" spans="2:4" x14ac:dyDescent="0.25">
      <c r="B5" s="2" t="s">
        <v>13</v>
      </c>
      <c r="C5" s="1" t="s">
        <v>7</v>
      </c>
      <c r="D5" s="3">
        <v>47</v>
      </c>
    </row>
    <row r="6" spans="2:4" x14ac:dyDescent="0.25">
      <c r="B6" s="2" t="s">
        <v>13</v>
      </c>
      <c r="C6" s="1" t="s">
        <v>4</v>
      </c>
      <c r="D6" s="3">
        <v>37</v>
      </c>
    </row>
    <row r="7" spans="2:4" x14ac:dyDescent="0.25">
      <c r="B7" s="2" t="s">
        <v>13</v>
      </c>
      <c r="C7" s="1" t="s">
        <v>9</v>
      </c>
      <c r="D7" s="3">
        <v>20</v>
      </c>
    </row>
    <row r="8" spans="2:4" x14ac:dyDescent="0.25">
      <c r="B8" s="2" t="s">
        <v>13</v>
      </c>
      <c r="C8" s="1" t="s">
        <v>3</v>
      </c>
      <c r="D8" s="3">
        <v>36</v>
      </c>
    </row>
    <row r="9" spans="2:4" x14ac:dyDescent="0.25">
      <c r="B9" s="2" t="s">
        <v>13</v>
      </c>
      <c r="C9" s="1" t="s">
        <v>10</v>
      </c>
      <c r="D9" s="3">
        <v>17</v>
      </c>
    </row>
    <row r="10" spans="2:4" x14ac:dyDescent="0.25">
      <c r="B10" s="2" t="s">
        <v>13</v>
      </c>
      <c r="C10" s="1" t="s">
        <v>6</v>
      </c>
      <c r="D10" s="3">
        <v>57</v>
      </c>
    </row>
    <row r="11" spans="2:4" x14ac:dyDescent="0.25">
      <c r="B11" s="2" t="s">
        <v>13</v>
      </c>
      <c r="C11" s="1" t="s">
        <v>11</v>
      </c>
      <c r="D11" s="3">
        <v>32</v>
      </c>
    </row>
    <row r="12" spans="2:4" x14ac:dyDescent="0.25">
      <c r="B12" s="2" t="s">
        <v>13</v>
      </c>
      <c r="C12" s="1" t="s">
        <v>8</v>
      </c>
      <c r="D12" s="3">
        <v>95.399999999999991</v>
      </c>
    </row>
    <row r="13" spans="2:4" x14ac:dyDescent="0.25">
      <c r="B13" s="2" t="s">
        <v>13</v>
      </c>
      <c r="C13" s="1" t="s">
        <v>12</v>
      </c>
      <c r="D13" s="3">
        <v>2</v>
      </c>
    </row>
    <row r="14" spans="2:4" x14ac:dyDescent="0.25">
      <c r="B14" s="2" t="s">
        <v>13</v>
      </c>
      <c r="C14" s="1" t="s">
        <v>49</v>
      </c>
      <c r="D14" s="3">
        <v>5</v>
      </c>
    </row>
    <row r="15" spans="2:4" x14ac:dyDescent="0.25">
      <c r="B15" s="2" t="s">
        <v>13</v>
      </c>
      <c r="C15" s="1" t="s">
        <v>50</v>
      </c>
      <c r="D15" s="4">
        <v>17.29</v>
      </c>
    </row>
    <row r="16" spans="2:4" x14ac:dyDescent="0.25">
      <c r="B16" s="2" t="s">
        <v>14</v>
      </c>
      <c r="C16" s="1" t="s">
        <v>2</v>
      </c>
      <c r="D16" s="3">
        <v>75</v>
      </c>
    </row>
    <row r="17" spans="2:4" x14ac:dyDescent="0.25">
      <c r="B17" s="2" t="s">
        <v>14</v>
      </c>
      <c r="C17" s="1" t="s">
        <v>7</v>
      </c>
      <c r="D17" s="3">
        <v>55</v>
      </c>
    </row>
    <row r="18" spans="2:4" x14ac:dyDescent="0.25">
      <c r="B18" s="2" t="s">
        <v>14</v>
      </c>
      <c r="C18" s="1" t="s">
        <v>4</v>
      </c>
      <c r="D18" s="3">
        <v>26</v>
      </c>
    </row>
    <row r="19" spans="2:4" x14ac:dyDescent="0.25">
      <c r="B19" s="2" t="s">
        <v>14</v>
      </c>
      <c r="C19" s="1" t="s">
        <v>9</v>
      </c>
      <c r="D19" s="3">
        <v>18</v>
      </c>
    </row>
    <row r="20" spans="2:4" x14ac:dyDescent="0.25">
      <c r="B20" s="2" t="s">
        <v>14</v>
      </c>
      <c r="C20" s="1" t="s">
        <v>3</v>
      </c>
      <c r="D20" s="3">
        <v>42</v>
      </c>
    </row>
    <row r="21" spans="2:4" x14ac:dyDescent="0.25">
      <c r="B21" s="2" t="s">
        <v>14</v>
      </c>
      <c r="C21" s="1" t="s">
        <v>10</v>
      </c>
      <c r="D21" s="3">
        <v>18</v>
      </c>
    </row>
    <row r="22" spans="2:4" x14ac:dyDescent="0.25">
      <c r="B22" s="2" t="s">
        <v>14</v>
      </c>
      <c r="C22" s="1" t="s">
        <v>6</v>
      </c>
      <c r="D22" s="3">
        <v>54</v>
      </c>
    </row>
    <row r="23" spans="2:4" x14ac:dyDescent="0.25">
      <c r="B23" s="2" t="s">
        <v>14</v>
      </c>
      <c r="C23" s="1" t="s">
        <v>11</v>
      </c>
      <c r="D23" s="3">
        <v>33</v>
      </c>
    </row>
    <row r="24" spans="2:4" x14ac:dyDescent="0.25">
      <c r="B24" s="2" t="s">
        <v>14</v>
      </c>
      <c r="C24" s="1" t="s">
        <v>8</v>
      </c>
      <c r="D24" s="3">
        <v>96.3</v>
      </c>
    </row>
    <row r="25" spans="2:4" x14ac:dyDescent="0.25">
      <c r="B25" s="2" t="s">
        <v>14</v>
      </c>
      <c r="C25" s="1" t="s">
        <v>12</v>
      </c>
      <c r="D25" s="3">
        <v>2</v>
      </c>
    </row>
    <row r="26" spans="2:4" x14ac:dyDescent="0.25">
      <c r="B26" s="2" t="s">
        <v>14</v>
      </c>
      <c r="C26" s="1" t="s">
        <v>49</v>
      </c>
      <c r="D26" s="3">
        <v>5</v>
      </c>
    </row>
    <row r="27" spans="2:4" x14ac:dyDescent="0.25">
      <c r="B27" s="2" t="s">
        <v>14</v>
      </c>
      <c r="C27" s="1" t="s">
        <v>50</v>
      </c>
      <c r="D27" s="4">
        <v>17</v>
      </c>
    </row>
    <row r="28" spans="2:4" x14ac:dyDescent="0.25">
      <c r="B28" s="2" t="s">
        <v>15</v>
      </c>
      <c r="C28" s="1" t="s">
        <v>2</v>
      </c>
      <c r="D28" s="3">
        <v>69</v>
      </c>
    </row>
    <row r="29" spans="2:4" x14ac:dyDescent="0.25">
      <c r="B29" s="2" t="s">
        <v>15</v>
      </c>
      <c r="C29" s="1" t="s">
        <v>7</v>
      </c>
      <c r="D29" s="3">
        <v>58</v>
      </c>
    </row>
    <row r="30" spans="2:4" x14ac:dyDescent="0.25">
      <c r="B30" s="2" t="s">
        <v>15</v>
      </c>
      <c r="C30" s="1" t="s">
        <v>4</v>
      </c>
      <c r="D30" s="3">
        <v>32</v>
      </c>
    </row>
    <row r="31" spans="2:4" x14ac:dyDescent="0.25">
      <c r="B31" s="2" t="s">
        <v>15</v>
      </c>
      <c r="C31" s="1" t="s">
        <v>9</v>
      </c>
      <c r="D31" s="3">
        <v>12</v>
      </c>
    </row>
    <row r="32" spans="2:4" x14ac:dyDescent="0.25">
      <c r="B32" s="2" t="s">
        <v>15</v>
      </c>
      <c r="C32" s="1" t="s">
        <v>3</v>
      </c>
      <c r="D32" s="3">
        <v>41</v>
      </c>
    </row>
    <row r="33" spans="2:4" x14ac:dyDescent="0.25">
      <c r="B33" s="2" t="s">
        <v>15</v>
      </c>
      <c r="C33" s="1" t="s">
        <v>10</v>
      </c>
      <c r="D33" s="3">
        <v>11</v>
      </c>
    </row>
    <row r="34" spans="2:4" x14ac:dyDescent="0.25">
      <c r="B34" s="2" t="s">
        <v>15</v>
      </c>
      <c r="C34" s="1" t="s">
        <v>6</v>
      </c>
      <c r="D34" s="3">
        <v>64</v>
      </c>
    </row>
    <row r="35" spans="2:4" x14ac:dyDescent="0.25">
      <c r="B35" s="2" t="s">
        <v>15</v>
      </c>
      <c r="C35" s="1" t="s">
        <v>11</v>
      </c>
      <c r="D35" s="3">
        <v>35</v>
      </c>
    </row>
    <row r="36" spans="2:4" x14ac:dyDescent="0.25">
      <c r="B36" s="2" t="s">
        <v>15</v>
      </c>
      <c r="C36" s="1" t="s">
        <v>8</v>
      </c>
      <c r="D36" s="3">
        <v>96.6</v>
      </c>
    </row>
    <row r="37" spans="2:4" x14ac:dyDescent="0.25">
      <c r="B37" s="2" t="s">
        <v>15</v>
      </c>
      <c r="C37" s="1" t="s">
        <v>12</v>
      </c>
      <c r="D37" s="3">
        <v>3</v>
      </c>
    </row>
    <row r="38" spans="2:4" x14ac:dyDescent="0.25">
      <c r="B38" s="2" t="s">
        <v>15</v>
      </c>
      <c r="C38" s="1" t="s">
        <v>49</v>
      </c>
      <c r="D38" s="3">
        <v>5</v>
      </c>
    </row>
    <row r="39" spans="2:4" x14ac:dyDescent="0.25">
      <c r="B39" s="2" t="s">
        <v>15</v>
      </c>
      <c r="C39" s="1" t="s">
        <v>50</v>
      </c>
      <c r="D39" s="4">
        <v>17.850000000000001</v>
      </c>
    </row>
    <row r="40" spans="2:4" x14ac:dyDescent="0.25">
      <c r="B40" s="2" t="s">
        <v>16</v>
      </c>
      <c r="C40" s="1" t="s">
        <v>2</v>
      </c>
      <c r="D40" s="3">
        <v>68</v>
      </c>
    </row>
    <row r="41" spans="2:4" x14ac:dyDescent="0.25">
      <c r="B41" s="2" t="s">
        <v>16</v>
      </c>
      <c r="C41" s="1" t="s">
        <v>7</v>
      </c>
      <c r="D41" s="3">
        <v>50</v>
      </c>
    </row>
    <row r="42" spans="2:4" x14ac:dyDescent="0.25">
      <c r="B42" s="2" t="s">
        <v>16</v>
      </c>
      <c r="C42" s="1" t="s">
        <v>4</v>
      </c>
      <c r="D42" s="3">
        <v>29</v>
      </c>
    </row>
    <row r="43" spans="2:4" x14ac:dyDescent="0.25">
      <c r="B43" s="2" t="s">
        <v>16</v>
      </c>
      <c r="C43" s="1" t="s">
        <v>9</v>
      </c>
      <c r="D43" s="3">
        <v>19</v>
      </c>
    </row>
    <row r="44" spans="2:4" x14ac:dyDescent="0.25">
      <c r="B44" s="2" t="s">
        <v>16</v>
      </c>
      <c r="C44" s="1" t="s">
        <v>3</v>
      </c>
      <c r="D44" s="3">
        <v>38</v>
      </c>
    </row>
    <row r="45" spans="2:4" x14ac:dyDescent="0.25">
      <c r="B45" s="2" t="s">
        <v>16</v>
      </c>
      <c r="C45" s="1" t="s">
        <v>10</v>
      </c>
      <c r="D45" s="3">
        <v>15</v>
      </c>
    </row>
    <row r="46" spans="2:4" x14ac:dyDescent="0.25">
      <c r="B46" s="2" t="s">
        <v>16</v>
      </c>
      <c r="C46" s="1" t="s">
        <v>6</v>
      </c>
      <c r="D46" s="3">
        <v>60</v>
      </c>
    </row>
    <row r="47" spans="2:4" x14ac:dyDescent="0.25">
      <c r="B47" s="2" t="s">
        <v>16</v>
      </c>
      <c r="C47" s="1" t="s">
        <v>11</v>
      </c>
      <c r="D47" s="3">
        <v>32</v>
      </c>
    </row>
    <row r="48" spans="2:4" x14ac:dyDescent="0.25">
      <c r="B48" s="2" t="s">
        <v>16</v>
      </c>
      <c r="C48" s="1" t="s">
        <v>8</v>
      </c>
      <c r="D48" s="3">
        <v>99.52</v>
      </c>
    </row>
    <row r="49" spans="2:4" x14ac:dyDescent="0.25">
      <c r="B49" s="2" t="s">
        <v>16</v>
      </c>
      <c r="C49" s="1" t="s">
        <v>12</v>
      </c>
      <c r="D49" s="3">
        <v>2</v>
      </c>
    </row>
    <row r="50" spans="2:4" x14ac:dyDescent="0.25">
      <c r="B50" s="2" t="s">
        <v>16</v>
      </c>
      <c r="C50" s="1" t="s">
        <v>49</v>
      </c>
      <c r="D50" s="3">
        <v>5</v>
      </c>
    </row>
    <row r="51" spans="2:4" x14ac:dyDescent="0.25">
      <c r="B51" s="2" t="s">
        <v>16</v>
      </c>
      <c r="C51" s="1" t="s">
        <v>50</v>
      </c>
      <c r="D51" s="4">
        <v>16.89</v>
      </c>
    </row>
    <row r="52" spans="2:4" x14ac:dyDescent="0.25">
      <c r="B52" s="2" t="s">
        <v>17</v>
      </c>
      <c r="C52" s="1" t="s">
        <v>2</v>
      </c>
      <c r="D52" s="3">
        <v>68</v>
      </c>
    </row>
    <row r="53" spans="2:4" x14ac:dyDescent="0.25">
      <c r="B53" s="2" t="s">
        <v>17</v>
      </c>
      <c r="C53" s="1" t="s">
        <v>7</v>
      </c>
      <c r="D53" s="3">
        <v>54</v>
      </c>
    </row>
    <row r="54" spans="2:4" x14ac:dyDescent="0.25">
      <c r="B54" s="2" t="s">
        <v>17</v>
      </c>
      <c r="C54" s="1" t="s">
        <v>4</v>
      </c>
      <c r="D54" s="3">
        <v>32</v>
      </c>
    </row>
    <row r="55" spans="2:4" x14ac:dyDescent="0.25">
      <c r="B55" s="2" t="s">
        <v>17</v>
      </c>
      <c r="C55" s="1" t="s">
        <v>9</v>
      </c>
      <c r="D55" s="3">
        <v>19</v>
      </c>
    </row>
    <row r="56" spans="2:4" x14ac:dyDescent="0.25">
      <c r="B56" s="2" t="s">
        <v>17</v>
      </c>
      <c r="C56" s="1" t="s">
        <v>3</v>
      </c>
      <c r="D56" s="3">
        <v>50</v>
      </c>
    </row>
    <row r="57" spans="2:4" x14ac:dyDescent="0.25">
      <c r="B57" s="2" t="s">
        <v>17</v>
      </c>
      <c r="C57" s="1" t="s">
        <v>10</v>
      </c>
      <c r="D57" s="3">
        <v>14</v>
      </c>
    </row>
    <row r="58" spans="2:4" x14ac:dyDescent="0.25">
      <c r="B58" s="2" t="s">
        <v>17</v>
      </c>
      <c r="C58" s="1" t="s">
        <v>6</v>
      </c>
      <c r="D58" s="3">
        <v>64</v>
      </c>
    </row>
    <row r="59" spans="2:4" x14ac:dyDescent="0.25">
      <c r="B59" s="2" t="s">
        <v>17</v>
      </c>
      <c r="C59" s="1" t="s">
        <v>11</v>
      </c>
      <c r="D59" s="3">
        <v>30</v>
      </c>
    </row>
    <row r="60" spans="2:4" x14ac:dyDescent="0.25">
      <c r="B60" s="2" t="s">
        <v>17</v>
      </c>
      <c r="C60" s="1" t="s">
        <v>8</v>
      </c>
      <c r="D60" s="3">
        <v>105.92</v>
      </c>
    </row>
    <row r="61" spans="2:4" x14ac:dyDescent="0.25">
      <c r="B61" s="2" t="s">
        <v>17</v>
      </c>
      <c r="C61" s="1" t="s">
        <v>12</v>
      </c>
      <c r="D61" s="3">
        <v>3</v>
      </c>
    </row>
    <row r="62" spans="2:4" x14ac:dyDescent="0.25">
      <c r="B62" s="2" t="s">
        <v>17</v>
      </c>
      <c r="C62" s="1" t="s">
        <v>49</v>
      </c>
      <c r="D62" s="3">
        <v>5</v>
      </c>
    </row>
    <row r="63" spans="2:4" x14ac:dyDescent="0.25">
      <c r="B63" s="2" t="s">
        <v>17</v>
      </c>
      <c r="C63" s="1" t="s">
        <v>50</v>
      </c>
      <c r="D63" s="4">
        <v>18.579999999999998</v>
      </c>
    </row>
    <row r="64" spans="2:4" x14ac:dyDescent="0.25">
      <c r="B64" s="2" t="s">
        <v>18</v>
      </c>
      <c r="C64" s="1" t="s">
        <v>2</v>
      </c>
      <c r="D64" s="3">
        <v>56</v>
      </c>
    </row>
    <row r="65" spans="2:4" x14ac:dyDescent="0.25">
      <c r="B65" s="2" t="s">
        <v>18</v>
      </c>
      <c r="C65" s="1" t="s">
        <v>7</v>
      </c>
      <c r="D65" s="3">
        <v>49</v>
      </c>
    </row>
    <row r="66" spans="2:4" x14ac:dyDescent="0.25">
      <c r="B66" s="2" t="s">
        <v>18</v>
      </c>
      <c r="C66" s="1" t="s">
        <v>4</v>
      </c>
      <c r="D66" s="3">
        <v>31</v>
      </c>
    </row>
    <row r="67" spans="2:4" x14ac:dyDescent="0.25">
      <c r="B67" s="2" t="s">
        <v>18</v>
      </c>
      <c r="C67" s="1" t="s">
        <v>9</v>
      </c>
      <c r="D67" s="3">
        <v>14</v>
      </c>
    </row>
    <row r="68" spans="2:4" x14ac:dyDescent="0.25">
      <c r="B68" s="2" t="s">
        <v>18</v>
      </c>
      <c r="C68" s="1" t="s">
        <v>3</v>
      </c>
      <c r="D68" s="3">
        <v>36</v>
      </c>
    </row>
    <row r="69" spans="2:4" x14ac:dyDescent="0.25">
      <c r="B69" s="2" t="s">
        <v>18</v>
      </c>
      <c r="C69" s="1" t="s">
        <v>10</v>
      </c>
      <c r="D69" s="3">
        <v>15</v>
      </c>
    </row>
    <row r="70" spans="2:4" x14ac:dyDescent="0.25">
      <c r="B70" s="2" t="s">
        <v>18</v>
      </c>
      <c r="C70" s="1" t="s">
        <v>6</v>
      </c>
      <c r="D70" s="3">
        <v>57</v>
      </c>
    </row>
    <row r="71" spans="2:4" x14ac:dyDescent="0.25">
      <c r="B71" s="2" t="s">
        <v>18</v>
      </c>
      <c r="C71" s="1" t="s">
        <v>11</v>
      </c>
      <c r="D71" s="3">
        <v>33</v>
      </c>
    </row>
    <row r="72" spans="2:4" x14ac:dyDescent="0.25">
      <c r="B72" s="2" t="s">
        <v>18</v>
      </c>
      <c r="C72" s="1" t="s">
        <v>8</v>
      </c>
      <c r="D72" s="3">
        <v>93.12</v>
      </c>
    </row>
    <row r="73" spans="2:4" x14ac:dyDescent="0.25">
      <c r="B73" s="2" t="s">
        <v>18</v>
      </c>
      <c r="C73" s="1" t="s">
        <v>12</v>
      </c>
      <c r="D73" s="3">
        <v>3</v>
      </c>
    </row>
    <row r="74" spans="2:4" x14ac:dyDescent="0.25">
      <c r="B74" s="2" t="s">
        <v>18</v>
      </c>
      <c r="C74" s="1" t="s">
        <v>49</v>
      </c>
      <c r="D74" s="3">
        <v>4</v>
      </c>
    </row>
    <row r="75" spans="2:4" x14ac:dyDescent="0.25">
      <c r="B75" s="2" t="s">
        <v>18</v>
      </c>
      <c r="C75" s="1" t="s">
        <v>50</v>
      </c>
      <c r="D75" s="4">
        <v>15.59</v>
      </c>
    </row>
    <row r="76" spans="2:4" x14ac:dyDescent="0.25">
      <c r="B76" s="2" t="s">
        <v>19</v>
      </c>
      <c r="C76" s="1" t="s">
        <v>2</v>
      </c>
      <c r="D76" s="3">
        <v>66</v>
      </c>
    </row>
    <row r="77" spans="2:4" x14ac:dyDescent="0.25">
      <c r="B77" s="2" t="s">
        <v>19</v>
      </c>
      <c r="C77" s="1" t="s">
        <v>7</v>
      </c>
      <c r="D77" s="3">
        <v>55</v>
      </c>
    </row>
    <row r="78" spans="2:4" x14ac:dyDescent="0.25">
      <c r="B78" s="2" t="s">
        <v>19</v>
      </c>
      <c r="C78" s="1" t="s">
        <v>4</v>
      </c>
      <c r="D78" s="3">
        <v>38</v>
      </c>
    </row>
    <row r="79" spans="2:4" x14ac:dyDescent="0.25">
      <c r="B79" s="2" t="s">
        <v>19</v>
      </c>
      <c r="C79" s="1" t="s">
        <v>9</v>
      </c>
      <c r="D79" s="3">
        <v>17</v>
      </c>
    </row>
    <row r="80" spans="2:4" x14ac:dyDescent="0.25">
      <c r="B80" s="2" t="s">
        <v>19</v>
      </c>
      <c r="C80" s="1" t="s">
        <v>3</v>
      </c>
      <c r="D80" s="3">
        <v>43</v>
      </c>
    </row>
    <row r="81" spans="2:4" x14ac:dyDescent="0.25">
      <c r="B81" s="2" t="s">
        <v>19</v>
      </c>
      <c r="C81" s="1" t="s">
        <v>10</v>
      </c>
      <c r="D81" s="3">
        <v>17</v>
      </c>
    </row>
    <row r="82" spans="2:4" x14ac:dyDescent="0.25">
      <c r="B82" s="2" t="s">
        <v>19</v>
      </c>
      <c r="C82" s="1" t="s">
        <v>6</v>
      </c>
      <c r="D82" s="3">
        <v>68</v>
      </c>
    </row>
    <row r="83" spans="2:4" x14ac:dyDescent="0.25">
      <c r="B83" s="2" t="s">
        <v>19</v>
      </c>
      <c r="C83" s="1" t="s">
        <v>11</v>
      </c>
      <c r="D83" s="3">
        <v>33</v>
      </c>
    </row>
    <row r="84" spans="2:4" x14ac:dyDescent="0.25">
      <c r="B84" s="2" t="s">
        <v>19</v>
      </c>
      <c r="C84" s="1" t="s">
        <v>8</v>
      </c>
      <c r="D84" s="3">
        <v>114.58000000000001</v>
      </c>
    </row>
    <row r="85" spans="2:4" x14ac:dyDescent="0.25">
      <c r="B85" s="2" t="s">
        <v>19</v>
      </c>
      <c r="C85" s="1" t="s">
        <v>12</v>
      </c>
      <c r="D85" s="3">
        <v>3</v>
      </c>
    </row>
    <row r="86" spans="2:4" x14ac:dyDescent="0.25">
      <c r="B86" s="2" t="s">
        <v>19</v>
      </c>
      <c r="C86" s="1" t="s">
        <v>49</v>
      </c>
      <c r="D86" s="3">
        <v>4</v>
      </c>
    </row>
    <row r="87" spans="2:4" x14ac:dyDescent="0.25">
      <c r="B87" s="2" t="s">
        <v>19</v>
      </c>
      <c r="C87" s="1" t="s">
        <v>50</v>
      </c>
      <c r="D87" s="4">
        <v>18.61</v>
      </c>
    </row>
    <row r="88" spans="2:4" x14ac:dyDescent="0.25">
      <c r="B88" s="2" t="s">
        <v>20</v>
      </c>
      <c r="C88" s="1" t="s">
        <v>2</v>
      </c>
      <c r="D88" s="3">
        <v>57</v>
      </c>
    </row>
    <row r="89" spans="2:4" x14ac:dyDescent="0.25">
      <c r="B89" s="2" t="s">
        <v>20</v>
      </c>
      <c r="C89" s="1" t="s">
        <v>7</v>
      </c>
      <c r="D89" s="3">
        <v>52</v>
      </c>
    </row>
    <row r="90" spans="2:4" x14ac:dyDescent="0.25">
      <c r="B90" s="2" t="s">
        <v>20</v>
      </c>
      <c r="C90" s="1" t="s">
        <v>4</v>
      </c>
      <c r="D90" s="3">
        <v>35</v>
      </c>
    </row>
    <row r="91" spans="2:4" x14ac:dyDescent="0.25">
      <c r="B91" s="2" t="s">
        <v>20</v>
      </c>
      <c r="C91" s="1" t="s">
        <v>9</v>
      </c>
      <c r="D91" s="3">
        <v>19</v>
      </c>
    </row>
    <row r="92" spans="2:4" x14ac:dyDescent="0.25">
      <c r="B92" s="2" t="s">
        <v>20</v>
      </c>
      <c r="C92" s="1" t="s">
        <v>3</v>
      </c>
      <c r="D92" s="3">
        <v>38</v>
      </c>
    </row>
    <row r="93" spans="2:4" x14ac:dyDescent="0.25">
      <c r="B93" s="2" t="s">
        <v>20</v>
      </c>
      <c r="C93" s="1" t="s">
        <v>10</v>
      </c>
      <c r="D93" s="3">
        <v>16</v>
      </c>
    </row>
    <row r="94" spans="2:4" x14ac:dyDescent="0.25">
      <c r="B94" s="2" t="s">
        <v>20</v>
      </c>
      <c r="C94" s="1" t="s">
        <v>6</v>
      </c>
      <c r="D94" s="3">
        <v>57</v>
      </c>
    </row>
    <row r="95" spans="2:4" x14ac:dyDescent="0.25">
      <c r="B95" s="2" t="s">
        <v>20</v>
      </c>
      <c r="C95" s="1" t="s">
        <v>11</v>
      </c>
      <c r="D95" s="3">
        <v>33</v>
      </c>
    </row>
    <row r="96" spans="2:4" x14ac:dyDescent="0.25">
      <c r="B96" s="2" t="s">
        <v>20</v>
      </c>
      <c r="C96" s="1" t="s">
        <v>8</v>
      </c>
      <c r="D96" s="3">
        <v>104.38000000000001</v>
      </c>
    </row>
    <row r="97" spans="2:4" x14ac:dyDescent="0.25">
      <c r="B97" s="2" t="s">
        <v>20</v>
      </c>
      <c r="C97" s="1" t="s">
        <v>12</v>
      </c>
      <c r="D97" s="3">
        <v>3</v>
      </c>
    </row>
    <row r="98" spans="2:4" x14ac:dyDescent="0.25">
      <c r="B98" s="2" t="s">
        <v>20</v>
      </c>
      <c r="C98" s="1" t="s">
        <v>49</v>
      </c>
      <c r="D98" s="3">
        <v>5</v>
      </c>
    </row>
    <row r="99" spans="2:4" x14ac:dyDescent="0.25">
      <c r="B99" s="2" t="s">
        <v>20</v>
      </c>
      <c r="C99" s="1" t="s">
        <v>50</v>
      </c>
      <c r="D99" s="4">
        <v>16.13</v>
      </c>
    </row>
    <row r="100" spans="2:4" x14ac:dyDescent="0.25">
      <c r="B100" s="2" t="s">
        <v>21</v>
      </c>
      <c r="C100" s="1" t="s">
        <v>2</v>
      </c>
      <c r="D100" s="3">
        <v>60</v>
      </c>
    </row>
    <row r="101" spans="2:4" x14ac:dyDescent="0.25">
      <c r="B101" s="2" t="s">
        <v>21</v>
      </c>
      <c r="C101" s="1" t="s">
        <v>7</v>
      </c>
      <c r="D101" s="3">
        <v>57</v>
      </c>
    </row>
    <row r="102" spans="2:4" x14ac:dyDescent="0.25">
      <c r="B102" s="2" t="s">
        <v>21</v>
      </c>
      <c r="C102" s="1" t="s">
        <v>4</v>
      </c>
      <c r="D102" s="3">
        <v>28</v>
      </c>
    </row>
    <row r="103" spans="2:4" x14ac:dyDescent="0.25">
      <c r="B103" s="2" t="s">
        <v>21</v>
      </c>
      <c r="C103" s="1" t="s">
        <v>9</v>
      </c>
      <c r="D103" s="3">
        <v>11</v>
      </c>
    </row>
    <row r="104" spans="2:4" x14ac:dyDescent="0.25">
      <c r="B104" s="2" t="s">
        <v>21</v>
      </c>
      <c r="C104" s="1" t="s">
        <v>3</v>
      </c>
      <c r="D104" s="3">
        <v>44</v>
      </c>
    </row>
    <row r="105" spans="2:4" x14ac:dyDescent="0.25">
      <c r="B105" s="2" t="s">
        <v>21</v>
      </c>
      <c r="C105" s="1" t="s">
        <v>10</v>
      </c>
      <c r="D105" s="3">
        <v>12</v>
      </c>
    </row>
    <row r="106" spans="2:4" x14ac:dyDescent="0.25">
      <c r="B106" s="2" t="s">
        <v>21</v>
      </c>
      <c r="C106" s="1" t="s">
        <v>6</v>
      </c>
      <c r="D106" s="3">
        <v>67</v>
      </c>
    </row>
    <row r="107" spans="2:4" x14ac:dyDescent="0.25">
      <c r="B107" s="2" t="s">
        <v>21</v>
      </c>
      <c r="C107" s="1" t="s">
        <v>11</v>
      </c>
      <c r="D107" s="3">
        <v>31</v>
      </c>
    </row>
    <row r="108" spans="2:4" x14ac:dyDescent="0.25">
      <c r="B108" s="2" t="s">
        <v>21</v>
      </c>
      <c r="C108" s="1" t="s">
        <v>8</v>
      </c>
      <c r="D108" s="3">
        <v>108.5</v>
      </c>
    </row>
    <row r="109" spans="2:4" x14ac:dyDescent="0.25">
      <c r="B109" s="2" t="s">
        <v>21</v>
      </c>
      <c r="C109" s="1" t="s">
        <v>12</v>
      </c>
      <c r="D109" s="3">
        <v>2</v>
      </c>
    </row>
    <row r="110" spans="2:4" x14ac:dyDescent="0.25">
      <c r="B110" s="2" t="s">
        <v>21</v>
      </c>
      <c r="C110" s="1" t="s">
        <v>49</v>
      </c>
      <c r="D110" s="3">
        <v>4</v>
      </c>
    </row>
    <row r="111" spans="2:4" x14ac:dyDescent="0.25">
      <c r="B111" s="2" t="s">
        <v>21</v>
      </c>
      <c r="C111" s="1" t="s">
        <v>50</v>
      </c>
      <c r="D111" s="4">
        <v>17.419999999999998</v>
      </c>
    </row>
    <row r="112" spans="2:4" x14ac:dyDescent="0.25">
      <c r="B112" s="2" t="s">
        <v>22</v>
      </c>
      <c r="C112" s="1" t="s">
        <v>2</v>
      </c>
      <c r="D112" s="3">
        <v>59</v>
      </c>
    </row>
    <row r="113" spans="2:4" x14ac:dyDescent="0.25">
      <c r="B113" s="2" t="s">
        <v>22</v>
      </c>
      <c r="C113" s="1" t="s">
        <v>7</v>
      </c>
      <c r="D113" s="3">
        <v>57</v>
      </c>
    </row>
    <row r="114" spans="2:4" x14ac:dyDescent="0.25">
      <c r="B114" s="2" t="s">
        <v>22</v>
      </c>
      <c r="C114" s="1" t="s">
        <v>4</v>
      </c>
      <c r="D114" s="3">
        <v>40</v>
      </c>
    </row>
    <row r="115" spans="2:4" x14ac:dyDescent="0.25">
      <c r="B115" s="2" t="s">
        <v>22</v>
      </c>
      <c r="C115" s="1" t="s">
        <v>9</v>
      </c>
      <c r="D115" s="3">
        <v>11</v>
      </c>
    </row>
    <row r="116" spans="2:4" x14ac:dyDescent="0.25">
      <c r="B116" s="2" t="s">
        <v>22</v>
      </c>
      <c r="C116" s="1" t="s">
        <v>3</v>
      </c>
      <c r="D116" s="3">
        <v>35</v>
      </c>
    </row>
    <row r="117" spans="2:4" x14ac:dyDescent="0.25">
      <c r="B117" s="2" t="s">
        <v>22</v>
      </c>
      <c r="C117" s="1" t="s">
        <v>10</v>
      </c>
      <c r="D117" s="3">
        <v>15</v>
      </c>
    </row>
    <row r="118" spans="2:4" x14ac:dyDescent="0.25">
      <c r="B118" s="2" t="s">
        <v>22</v>
      </c>
      <c r="C118" s="1" t="s">
        <v>6</v>
      </c>
      <c r="D118" s="3">
        <v>61</v>
      </c>
    </row>
    <row r="119" spans="2:4" x14ac:dyDescent="0.25">
      <c r="B119" s="2" t="s">
        <v>22</v>
      </c>
      <c r="C119" s="1" t="s">
        <v>11</v>
      </c>
      <c r="D119" s="3">
        <v>35</v>
      </c>
    </row>
    <row r="120" spans="2:4" x14ac:dyDescent="0.25">
      <c r="B120" s="2" t="s">
        <v>22</v>
      </c>
      <c r="C120" s="1" t="s">
        <v>8</v>
      </c>
      <c r="D120" s="3">
        <v>97.03</v>
      </c>
    </row>
    <row r="121" spans="2:4" x14ac:dyDescent="0.25">
      <c r="B121" s="2" t="s">
        <v>22</v>
      </c>
      <c r="C121" s="1" t="s">
        <v>12</v>
      </c>
      <c r="D121" s="3">
        <v>3</v>
      </c>
    </row>
    <row r="122" spans="2:4" x14ac:dyDescent="0.25">
      <c r="B122" s="2" t="s">
        <v>22</v>
      </c>
      <c r="C122" s="1" t="s">
        <v>49</v>
      </c>
      <c r="D122" s="3">
        <v>4</v>
      </c>
    </row>
    <row r="123" spans="2:4" x14ac:dyDescent="0.25">
      <c r="B123" s="2" t="s">
        <v>22</v>
      </c>
      <c r="C123" s="1" t="s">
        <v>50</v>
      </c>
      <c r="D123" s="4">
        <v>16.77</v>
      </c>
    </row>
    <row r="124" spans="2:4" x14ac:dyDescent="0.25">
      <c r="B124" s="2" t="s">
        <v>23</v>
      </c>
      <c r="C124" s="1" t="s">
        <v>2</v>
      </c>
      <c r="D124" s="3">
        <v>69</v>
      </c>
    </row>
    <row r="125" spans="2:4" x14ac:dyDescent="0.25">
      <c r="B125" s="2" t="s">
        <v>23</v>
      </c>
      <c r="C125" s="1" t="s">
        <v>7</v>
      </c>
      <c r="D125" s="3">
        <v>45</v>
      </c>
    </row>
    <row r="126" spans="2:4" x14ac:dyDescent="0.25">
      <c r="B126" s="2" t="s">
        <v>23</v>
      </c>
      <c r="C126" s="1" t="s">
        <v>4</v>
      </c>
      <c r="D126" s="3">
        <v>25</v>
      </c>
    </row>
    <row r="127" spans="2:4" x14ac:dyDescent="0.25">
      <c r="B127" s="2" t="s">
        <v>23</v>
      </c>
      <c r="C127" s="1" t="s">
        <v>9</v>
      </c>
      <c r="D127" s="3">
        <v>17</v>
      </c>
    </row>
    <row r="128" spans="2:4" x14ac:dyDescent="0.25">
      <c r="B128" s="2" t="s">
        <v>23</v>
      </c>
      <c r="C128" s="1" t="s">
        <v>3</v>
      </c>
      <c r="D128" s="3">
        <v>45</v>
      </c>
    </row>
    <row r="129" spans="2:4" x14ac:dyDescent="0.25">
      <c r="B129" s="2" t="s">
        <v>23</v>
      </c>
      <c r="C129" s="1" t="s">
        <v>10</v>
      </c>
      <c r="D129" s="3">
        <v>10</v>
      </c>
    </row>
    <row r="130" spans="2:4" x14ac:dyDescent="0.25">
      <c r="B130" s="2" t="s">
        <v>23</v>
      </c>
      <c r="C130" s="1" t="s">
        <v>6</v>
      </c>
      <c r="D130" s="3">
        <v>63</v>
      </c>
    </row>
    <row r="131" spans="2:4" x14ac:dyDescent="0.25">
      <c r="B131" s="2" t="s">
        <v>23</v>
      </c>
      <c r="C131" s="1" t="s">
        <v>11</v>
      </c>
      <c r="D131" s="3">
        <v>31</v>
      </c>
    </row>
    <row r="132" spans="2:4" x14ac:dyDescent="0.25">
      <c r="B132" s="2" t="s">
        <v>23</v>
      </c>
      <c r="C132" s="1" t="s">
        <v>8</v>
      </c>
      <c r="D132" s="3">
        <v>97.600000000000009</v>
      </c>
    </row>
    <row r="133" spans="2:4" x14ac:dyDescent="0.25">
      <c r="B133" s="2" t="s">
        <v>23</v>
      </c>
      <c r="C133" s="1" t="s">
        <v>12</v>
      </c>
      <c r="D133" s="3">
        <v>2</v>
      </c>
    </row>
    <row r="134" spans="2:4" x14ac:dyDescent="0.25">
      <c r="B134" s="2" t="s">
        <v>23</v>
      </c>
      <c r="C134" s="1" t="s">
        <v>49</v>
      </c>
      <c r="D134" s="3">
        <v>5</v>
      </c>
    </row>
    <row r="135" spans="2:4" x14ac:dyDescent="0.25">
      <c r="B135" s="2" t="s">
        <v>23</v>
      </c>
      <c r="C135" s="1" t="s">
        <v>50</v>
      </c>
      <c r="D135" s="4">
        <v>17.62</v>
      </c>
    </row>
    <row r="136" spans="2:4" x14ac:dyDescent="0.25">
      <c r="B136" s="2" t="s">
        <v>24</v>
      </c>
      <c r="C136" s="1" t="s">
        <v>2</v>
      </c>
      <c r="D136" s="3">
        <v>74</v>
      </c>
    </row>
    <row r="137" spans="2:4" x14ac:dyDescent="0.25">
      <c r="B137" s="2" t="s">
        <v>24</v>
      </c>
      <c r="C137" s="1" t="s">
        <v>7</v>
      </c>
      <c r="D137" s="3">
        <v>55</v>
      </c>
    </row>
    <row r="138" spans="2:4" x14ac:dyDescent="0.25">
      <c r="B138" s="2" t="s">
        <v>24</v>
      </c>
      <c r="C138" s="1" t="s">
        <v>4</v>
      </c>
      <c r="D138" s="3">
        <v>31</v>
      </c>
    </row>
    <row r="139" spans="2:4" x14ac:dyDescent="0.25">
      <c r="B139" s="2" t="s">
        <v>24</v>
      </c>
      <c r="C139" s="1" t="s">
        <v>9</v>
      </c>
      <c r="D139" s="3">
        <v>19</v>
      </c>
    </row>
    <row r="140" spans="2:4" x14ac:dyDescent="0.25">
      <c r="B140" s="2" t="s">
        <v>24</v>
      </c>
      <c r="C140" s="1" t="s">
        <v>3</v>
      </c>
      <c r="D140" s="3">
        <v>42</v>
      </c>
    </row>
    <row r="141" spans="2:4" x14ac:dyDescent="0.25">
      <c r="B141" s="2" t="s">
        <v>24</v>
      </c>
      <c r="C141" s="1" t="s">
        <v>10</v>
      </c>
      <c r="D141" s="3">
        <v>19</v>
      </c>
    </row>
    <row r="142" spans="2:4" x14ac:dyDescent="0.25">
      <c r="B142" s="2" t="s">
        <v>24</v>
      </c>
      <c r="C142" s="1" t="s">
        <v>6</v>
      </c>
      <c r="D142" s="3">
        <v>59</v>
      </c>
    </row>
    <row r="143" spans="2:4" x14ac:dyDescent="0.25">
      <c r="B143" s="2" t="s">
        <v>24</v>
      </c>
      <c r="C143" s="1" t="s">
        <v>11</v>
      </c>
      <c r="D143" s="3">
        <v>34</v>
      </c>
    </row>
    <row r="144" spans="2:4" x14ac:dyDescent="0.25">
      <c r="B144" s="2" t="s">
        <v>24</v>
      </c>
      <c r="C144" s="1" t="s">
        <v>8</v>
      </c>
      <c r="D144" s="3">
        <v>103.23</v>
      </c>
    </row>
    <row r="145" spans="2:4" x14ac:dyDescent="0.25">
      <c r="B145" s="2" t="s">
        <v>24</v>
      </c>
      <c r="C145" s="1" t="s">
        <v>12</v>
      </c>
      <c r="D145" s="3">
        <v>3</v>
      </c>
    </row>
    <row r="146" spans="2:4" x14ac:dyDescent="0.25">
      <c r="B146" s="2" t="s">
        <v>24</v>
      </c>
      <c r="C146" s="1" t="s">
        <v>49</v>
      </c>
      <c r="D146" s="3">
        <v>5</v>
      </c>
    </row>
    <row r="147" spans="2:4" x14ac:dyDescent="0.25">
      <c r="B147" s="2" t="s">
        <v>24</v>
      </c>
      <c r="C147" s="1" t="s">
        <v>50</v>
      </c>
      <c r="D147" s="4">
        <v>17.77</v>
      </c>
    </row>
    <row r="148" spans="2:4" x14ac:dyDescent="0.25">
      <c r="B148" s="2" t="s">
        <v>25</v>
      </c>
      <c r="C148" s="1" t="s">
        <v>2</v>
      </c>
      <c r="D148" s="3">
        <v>56</v>
      </c>
    </row>
    <row r="149" spans="2:4" x14ac:dyDescent="0.25">
      <c r="B149" s="2" t="s">
        <v>25</v>
      </c>
      <c r="C149" s="1" t="s">
        <v>7</v>
      </c>
      <c r="D149" s="3">
        <v>49</v>
      </c>
    </row>
    <row r="150" spans="2:4" x14ac:dyDescent="0.25">
      <c r="B150" s="2" t="s">
        <v>25</v>
      </c>
      <c r="C150" s="1" t="s">
        <v>4</v>
      </c>
      <c r="D150" s="3">
        <v>38</v>
      </c>
    </row>
    <row r="151" spans="2:4" x14ac:dyDescent="0.25">
      <c r="B151" s="2" t="s">
        <v>25</v>
      </c>
      <c r="C151" s="1" t="s">
        <v>9</v>
      </c>
      <c r="D151" s="3">
        <v>13</v>
      </c>
    </row>
    <row r="152" spans="2:4" x14ac:dyDescent="0.25">
      <c r="B152" s="2" t="s">
        <v>25</v>
      </c>
      <c r="C152" s="1" t="s">
        <v>3</v>
      </c>
      <c r="D152" s="3">
        <v>49</v>
      </c>
    </row>
    <row r="153" spans="2:4" x14ac:dyDescent="0.25">
      <c r="B153" s="2" t="s">
        <v>25</v>
      </c>
      <c r="C153" s="1" t="s">
        <v>10</v>
      </c>
      <c r="D153" s="3">
        <v>13</v>
      </c>
    </row>
    <row r="154" spans="2:4" x14ac:dyDescent="0.25">
      <c r="B154" s="2" t="s">
        <v>25</v>
      </c>
      <c r="C154" s="1" t="s">
        <v>6</v>
      </c>
      <c r="D154" s="3">
        <v>67</v>
      </c>
    </row>
    <row r="155" spans="2:4" x14ac:dyDescent="0.25">
      <c r="B155" s="2" t="s">
        <v>25</v>
      </c>
      <c r="C155" s="1" t="s">
        <v>11</v>
      </c>
      <c r="D155" s="3">
        <v>30</v>
      </c>
    </row>
    <row r="156" spans="2:4" x14ac:dyDescent="0.25">
      <c r="B156" s="2" t="s">
        <v>25</v>
      </c>
      <c r="C156" s="1" t="s">
        <v>8</v>
      </c>
      <c r="D156" s="3">
        <v>107.10000000000001</v>
      </c>
    </row>
    <row r="157" spans="2:4" x14ac:dyDescent="0.25">
      <c r="B157" s="2" t="s">
        <v>25</v>
      </c>
      <c r="C157" s="1" t="s">
        <v>12</v>
      </c>
      <c r="D157" s="3">
        <v>4</v>
      </c>
    </row>
    <row r="158" spans="2:4" x14ac:dyDescent="0.25">
      <c r="B158" s="2" t="s">
        <v>25</v>
      </c>
      <c r="C158" s="1" t="s">
        <v>49</v>
      </c>
      <c r="D158" s="3">
        <v>6</v>
      </c>
    </row>
    <row r="159" spans="2:4" x14ac:dyDescent="0.25">
      <c r="B159" s="2" t="s">
        <v>25</v>
      </c>
      <c r="C159" s="1" t="s">
        <v>50</v>
      </c>
      <c r="D159" s="4">
        <v>18.25</v>
      </c>
    </row>
    <row r="160" spans="2:4" x14ac:dyDescent="0.25">
      <c r="B160" s="2" t="s">
        <v>26</v>
      </c>
      <c r="C160" s="1" t="s">
        <v>2</v>
      </c>
      <c r="D160" s="3">
        <v>73</v>
      </c>
    </row>
    <row r="161" spans="2:4" x14ac:dyDescent="0.25">
      <c r="B161" s="2" t="s">
        <v>26</v>
      </c>
      <c r="C161" s="1" t="s">
        <v>7</v>
      </c>
      <c r="D161" s="3">
        <v>60</v>
      </c>
    </row>
    <row r="162" spans="2:4" x14ac:dyDescent="0.25">
      <c r="B162" s="2" t="s">
        <v>26</v>
      </c>
      <c r="C162" s="1" t="s">
        <v>4</v>
      </c>
      <c r="D162" s="3">
        <v>40</v>
      </c>
    </row>
    <row r="163" spans="2:4" x14ac:dyDescent="0.25">
      <c r="B163" s="2" t="s">
        <v>26</v>
      </c>
      <c r="C163" s="1" t="s">
        <v>9</v>
      </c>
      <c r="D163" s="3">
        <v>15</v>
      </c>
    </row>
    <row r="164" spans="2:4" x14ac:dyDescent="0.25">
      <c r="B164" s="2" t="s">
        <v>26</v>
      </c>
      <c r="C164" s="1" t="s">
        <v>3</v>
      </c>
      <c r="D164" s="3">
        <v>41</v>
      </c>
    </row>
    <row r="165" spans="2:4" x14ac:dyDescent="0.25">
      <c r="B165" s="2" t="s">
        <v>26</v>
      </c>
      <c r="C165" s="1" t="s">
        <v>10</v>
      </c>
      <c r="D165" s="3">
        <v>12</v>
      </c>
    </row>
    <row r="166" spans="2:4" x14ac:dyDescent="0.25">
      <c r="B166" s="2" t="s">
        <v>26</v>
      </c>
      <c r="C166" s="1" t="s">
        <v>6</v>
      </c>
      <c r="D166" s="3">
        <v>59</v>
      </c>
    </row>
    <row r="167" spans="2:4" x14ac:dyDescent="0.25">
      <c r="B167" s="2" t="s">
        <v>26</v>
      </c>
      <c r="C167" s="1" t="s">
        <v>11</v>
      </c>
      <c r="D167" s="3">
        <v>35</v>
      </c>
    </row>
    <row r="168" spans="2:4" x14ac:dyDescent="0.25">
      <c r="B168" s="2" t="s">
        <v>26</v>
      </c>
      <c r="C168" s="1" t="s">
        <v>8</v>
      </c>
      <c r="D168" s="3">
        <v>107.2</v>
      </c>
    </row>
    <row r="169" spans="2:4" x14ac:dyDescent="0.25">
      <c r="B169" s="2" t="s">
        <v>26</v>
      </c>
      <c r="C169" s="1" t="s">
        <v>12</v>
      </c>
      <c r="D169" s="3">
        <v>3</v>
      </c>
    </row>
    <row r="170" spans="2:4" x14ac:dyDescent="0.25">
      <c r="B170" s="2" t="s">
        <v>26</v>
      </c>
      <c r="C170" s="1" t="s">
        <v>49</v>
      </c>
      <c r="D170" s="3">
        <v>5</v>
      </c>
    </row>
    <row r="171" spans="2:4" x14ac:dyDescent="0.25">
      <c r="B171" s="2" t="s">
        <v>26</v>
      </c>
      <c r="C171" s="1" t="s">
        <v>50</v>
      </c>
      <c r="D171" s="4">
        <v>18.23</v>
      </c>
    </row>
    <row r="172" spans="2:4" x14ac:dyDescent="0.25">
      <c r="B172" s="2" t="s">
        <v>27</v>
      </c>
      <c r="C172" s="1" t="s">
        <v>2</v>
      </c>
      <c r="D172" s="3">
        <v>55</v>
      </c>
    </row>
    <row r="173" spans="2:4" x14ac:dyDescent="0.25">
      <c r="B173" s="2" t="s">
        <v>27</v>
      </c>
      <c r="C173" s="1" t="s">
        <v>7</v>
      </c>
      <c r="D173" s="3">
        <v>49</v>
      </c>
    </row>
    <row r="174" spans="2:4" x14ac:dyDescent="0.25">
      <c r="B174" s="2" t="s">
        <v>27</v>
      </c>
      <c r="C174" s="1" t="s">
        <v>4</v>
      </c>
      <c r="D174" s="3">
        <v>37</v>
      </c>
    </row>
    <row r="175" spans="2:4" x14ac:dyDescent="0.25">
      <c r="B175" s="2" t="s">
        <v>27</v>
      </c>
      <c r="C175" s="1" t="s">
        <v>9</v>
      </c>
      <c r="D175" s="3">
        <v>20</v>
      </c>
    </row>
    <row r="176" spans="2:4" x14ac:dyDescent="0.25">
      <c r="B176" s="2" t="s">
        <v>27</v>
      </c>
      <c r="C176" s="1" t="s">
        <v>3</v>
      </c>
      <c r="D176" s="3">
        <v>46</v>
      </c>
    </row>
    <row r="177" spans="2:4" x14ac:dyDescent="0.25">
      <c r="B177" s="2" t="s">
        <v>27</v>
      </c>
      <c r="C177" s="1" t="s">
        <v>10</v>
      </c>
      <c r="D177" s="3">
        <v>18</v>
      </c>
    </row>
    <row r="178" spans="2:4" x14ac:dyDescent="0.25">
      <c r="B178" s="2" t="s">
        <v>27</v>
      </c>
      <c r="C178" s="1" t="s">
        <v>6</v>
      </c>
      <c r="D178" s="3">
        <v>56</v>
      </c>
    </row>
    <row r="179" spans="2:4" x14ac:dyDescent="0.25">
      <c r="B179" s="2" t="s">
        <v>27</v>
      </c>
      <c r="C179" s="1" t="s">
        <v>11</v>
      </c>
      <c r="D179" s="3">
        <v>35</v>
      </c>
    </row>
    <row r="180" spans="2:4" x14ac:dyDescent="0.25">
      <c r="B180" s="2" t="s">
        <v>27</v>
      </c>
      <c r="C180" s="1" t="s">
        <v>8</v>
      </c>
      <c r="D180" s="3">
        <v>104.28</v>
      </c>
    </row>
    <row r="181" spans="2:4" x14ac:dyDescent="0.25">
      <c r="B181" s="2" t="s">
        <v>27</v>
      </c>
      <c r="C181" s="1" t="s">
        <v>12</v>
      </c>
      <c r="D181" s="3">
        <v>4</v>
      </c>
    </row>
    <row r="182" spans="2:4" x14ac:dyDescent="0.25">
      <c r="B182" s="2" t="s">
        <v>27</v>
      </c>
      <c r="C182" s="1" t="s">
        <v>49</v>
      </c>
      <c r="D182" s="3">
        <v>6</v>
      </c>
    </row>
    <row r="183" spans="2:4" x14ac:dyDescent="0.25">
      <c r="B183" s="2" t="s">
        <v>27</v>
      </c>
      <c r="C183" s="1" t="s">
        <v>50</v>
      </c>
      <c r="D183" s="4">
        <v>16.73</v>
      </c>
    </row>
    <row r="184" spans="2:4" x14ac:dyDescent="0.25">
      <c r="B184" s="2" t="s">
        <v>28</v>
      </c>
      <c r="C184" s="1" t="s">
        <v>2</v>
      </c>
      <c r="D184" s="3">
        <v>56</v>
      </c>
    </row>
    <row r="185" spans="2:4" x14ac:dyDescent="0.25">
      <c r="B185" s="2" t="s">
        <v>28</v>
      </c>
      <c r="C185" s="1" t="s">
        <v>7</v>
      </c>
      <c r="D185" s="3">
        <v>47</v>
      </c>
    </row>
    <row r="186" spans="2:4" x14ac:dyDescent="0.25">
      <c r="B186" s="2" t="s">
        <v>28</v>
      </c>
      <c r="C186" s="1" t="s">
        <v>4</v>
      </c>
      <c r="D186" s="3">
        <v>38</v>
      </c>
    </row>
    <row r="187" spans="2:4" x14ac:dyDescent="0.25">
      <c r="B187" s="2" t="s">
        <v>28</v>
      </c>
      <c r="C187" s="1" t="s">
        <v>9</v>
      </c>
      <c r="D187" s="3">
        <v>13</v>
      </c>
    </row>
    <row r="188" spans="2:4" x14ac:dyDescent="0.25">
      <c r="B188" s="2" t="s">
        <v>28</v>
      </c>
      <c r="C188" s="1" t="s">
        <v>3</v>
      </c>
      <c r="D188" s="3">
        <v>41</v>
      </c>
    </row>
    <row r="189" spans="2:4" x14ac:dyDescent="0.25">
      <c r="B189" s="2" t="s">
        <v>28</v>
      </c>
      <c r="C189" s="1" t="s">
        <v>10</v>
      </c>
      <c r="D189" s="3">
        <v>18</v>
      </c>
    </row>
    <row r="190" spans="2:4" x14ac:dyDescent="0.25">
      <c r="B190" s="2" t="s">
        <v>28</v>
      </c>
      <c r="C190" s="1" t="s">
        <v>6</v>
      </c>
      <c r="D190" s="3">
        <v>57</v>
      </c>
    </row>
    <row r="191" spans="2:4" x14ac:dyDescent="0.25">
      <c r="B191" s="2" t="s">
        <v>28</v>
      </c>
      <c r="C191" s="1" t="s">
        <v>11</v>
      </c>
      <c r="D191" s="3">
        <v>32</v>
      </c>
    </row>
    <row r="192" spans="2:4" x14ac:dyDescent="0.25">
      <c r="B192" s="2" t="s">
        <v>28</v>
      </c>
      <c r="C192" s="1" t="s">
        <v>8</v>
      </c>
      <c r="D192" s="3">
        <v>105.69999999999999</v>
      </c>
    </row>
    <row r="193" spans="2:4" x14ac:dyDescent="0.25">
      <c r="B193" s="2" t="s">
        <v>28</v>
      </c>
      <c r="C193" s="1" t="s">
        <v>12</v>
      </c>
      <c r="D193" s="3">
        <v>3</v>
      </c>
    </row>
    <row r="194" spans="2:4" x14ac:dyDescent="0.25">
      <c r="B194" s="2" t="s">
        <v>28</v>
      </c>
      <c r="C194" s="1" t="s">
        <v>49</v>
      </c>
      <c r="D194" s="3">
        <v>5</v>
      </c>
    </row>
    <row r="195" spans="2:4" x14ac:dyDescent="0.25">
      <c r="B195" s="2" t="s">
        <v>28</v>
      </c>
      <c r="C195" s="1" t="s">
        <v>50</v>
      </c>
      <c r="D195" s="4">
        <v>16.53</v>
      </c>
    </row>
    <row r="196" spans="2:4" x14ac:dyDescent="0.25">
      <c r="B196" s="2" t="s">
        <v>29</v>
      </c>
      <c r="C196" s="1" t="s">
        <v>2</v>
      </c>
      <c r="D196" s="3">
        <v>62</v>
      </c>
    </row>
    <row r="197" spans="2:4" x14ac:dyDescent="0.25">
      <c r="B197" s="2" t="s">
        <v>29</v>
      </c>
      <c r="C197" s="1" t="s">
        <v>7</v>
      </c>
      <c r="D197" s="3">
        <v>46</v>
      </c>
    </row>
    <row r="198" spans="2:4" x14ac:dyDescent="0.25">
      <c r="B198" s="2" t="s">
        <v>29</v>
      </c>
      <c r="C198" s="1" t="s">
        <v>4</v>
      </c>
      <c r="D198" s="3">
        <v>37</v>
      </c>
    </row>
    <row r="199" spans="2:4" x14ac:dyDescent="0.25">
      <c r="B199" s="2" t="s">
        <v>29</v>
      </c>
      <c r="C199" s="1" t="s">
        <v>9</v>
      </c>
      <c r="D199" s="3">
        <v>18</v>
      </c>
    </row>
    <row r="200" spans="2:4" x14ac:dyDescent="0.25">
      <c r="B200" s="2" t="s">
        <v>29</v>
      </c>
      <c r="C200" s="1" t="s">
        <v>3</v>
      </c>
      <c r="D200" s="3">
        <v>35</v>
      </c>
    </row>
    <row r="201" spans="2:4" x14ac:dyDescent="0.25">
      <c r="B201" s="2" t="s">
        <v>29</v>
      </c>
      <c r="C201" s="1" t="s">
        <v>10</v>
      </c>
      <c r="D201" s="3">
        <v>17</v>
      </c>
    </row>
    <row r="202" spans="2:4" x14ac:dyDescent="0.25">
      <c r="B202" s="2" t="s">
        <v>29</v>
      </c>
      <c r="C202" s="1" t="s">
        <v>6</v>
      </c>
      <c r="D202" s="3">
        <v>57</v>
      </c>
    </row>
    <row r="203" spans="2:4" x14ac:dyDescent="0.25">
      <c r="B203" s="2" t="s">
        <v>29</v>
      </c>
      <c r="C203" s="1" t="s">
        <v>11</v>
      </c>
      <c r="D203" s="3">
        <v>32</v>
      </c>
    </row>
    <row r="204" spans="2:4" x14ac:dyDescent="0.25">
      <c r="B204" s="2" t="s">
        <v>29</v>
      </c>
      <c r="C204" s="1" t="s">
        <v>8</v>
      </c>
      <c r="D204" s="3">
        <v>109.44</v>
      </c>
    </row>
    <row r="205" spans="2:4" x14ac:dyDescent="0.25">
      <c r="B205" s="2" t="s">
        <v>29</v>
      </c>
      <c r="C205" s="1" t="s">
        <v>12</v>
      </c>
      <c r="D205" s="3">
        <v>3</v>
      </c>
    </row>
    <row r="206" spans="2:4" x14ac:dyDescent="0.25">
      <c r="B206" s="2" t="s">
        <v>29</v>
      </c>
      <c r="C206" s="1" t="s">
        <v>49</v>
      </c>
      <c r="D206" s="3">
        <v>5</v>
      </c>
    </row>
    <row r="207" spans="2:4" x14ac:dyDescent="0.25">
      <c r="B207" s="2" t="s">
        <v>29</v>
      </c>
      <c r="C207" s="1" t="s">
        <v>50</v>
      </c>
      <c r="D207" s="4">
        <v>16.400000000000002</v>
      </c>
    </row>
    <row r="208" spans="2:4" x14ac:dyDescent="0.25">
      <c r="B208" s="2" t="s">
        <v>30</v>
      </c>
      <c r="C208" s="1" t="s">
        <v>2</v>
      </c>
      <c r="D208" s="3">
        <v>70</v>
      </c>
    </row>
    <row r="209" spans="2:4" x14ac:dyDescent="0.25">
      <c r="B209" s="2" t="s">
        <v>30</v>
      </c>
      <c r="C209" s="1" t="s">
        <v>7</v>
      </c>
      <c r="D209" s="3">
        <v>56</v>
      </c>
    </row>
    <row r="210" spans="2:4" x14ac:dyDescent="0.25">
      <c r="B210" s="2" t="s">
        <v>30</v>
      </c>
      <c r="C210" s="1" t="s">
        <v>4</v>
      </c>
      <c r="D210" s="3">
        <v>33</v>
      </c>
    </row>
    <row r="211" spans="2:4" x14ac:dyDescent="0.25">
      <c r="B211" s="2" t="s">
        <v>30</v>
      </c>
      <c r="C211" s="1" t="s">
        <v>9</v>
      </c>
      <c r="D211" s="3">
        <v>16</v>
      </c>
    </row>
    <row r="212" spans="2:4" x14ac:dyDescent="0.25">
      <c r="B212" s="2" t="s">
        <v>30</v>
      </c>
      <c r="C212" s="1" t="s">
        <v>3</v>
      </c>
      <c r="D212" s="3">
        <v>49</v>
      </c>
    </row>
    <row r="213" spans="2:4" x14ac:dyDescent="0.25">
      <c r="B213" s="2" t="s">
        <v>30</v>
      </c>
      <c r="C213" s="1" t="s">
        <v>10</v>
      </c>
      <c r="D213" s="3">
        <v>17</v>
      </c>
    </row>
    <row r="214" spans="2:4" x14ac:dyDescent="0.25">
      <c r="B214" s="2" t="s">
        <v>30</v>
      </c>
      <c r="C214" s="1" t="s">
        <v>6</v>
      </c>
      <c r="D214" s="3">
        <v>64</v>
      </c>
    </row>
    <row r="215" spans="2:4" x14ac:dyDescent="0.25">
      <c r="B215" s="2" t="s">
        <v>30</v>
      </c>
      <c r="C215" s="1" t="s">
        <v>11</v>
      </c>
      <c r="D215" s="3">
        <v>33</v>
      </c>
    </row>
    <row r="216" spans="2:4" x14ac:dyDescent="0.25">
      <c r="B216" s="2" t="s">
        <v>30</v>
      </c>
      <c r="C216" s="1" t="s">
        <v>8</v>
      </c>
      <c r="D216" s="3">
        <v>104.78</v>
      </c>
    </row>
    <row r="217" spans="2:4" x14ac:dyDescent="0.25">
      <c r="B217" s="2" t="s">
        <v>30</v>
      </c>
      <c r="C217" s="1" t="s">
        <v>12</v>
      </c>
      <c r="D217" s="3">
        <v>4</v>
      </c>
    </row>
    <row r="218" spans="2:4" x14ac:dyDescent="0.25">
      <c r="B218" s="2" t="s">
        <v>30</v>
      </c>
      <c r="C218" s="1" t="s">
        <v>49</v>
      </c>
      <c r="D218" s="3">
        <v>6</v>
      </c>
    </row>
    <row r="219" spans="2:4" x14ac:dyDescent="0.25">
      <c r="B219" s="2" t="s">
        <v>30</v>
      </c>
      <c r="C219" s="1" t="s">
        <v>50</v>
      </c>
      <c r="D219" s="4">
        <v>18.72</v>
      </c>
    </row>
    <row r="220" spans="2:4" x14ac:dyDescent="0.25">
      <c r="B220" s="2" t="s">
        <v>31</v>
      </c>
      <c r="C220" s="1" t="s">
        <v>2</v>
      </c>
      <c r="D220" s="3">
        <v>68</v>
      </c>
    </row>
    <row r="221" spans="2:4" x14ac:dyDescent="0.25">
      <c r="B221" s="2" t="s">
        <v>31</v>
      </c>
      <c r="C221" s="1" t="s">
        <v>7</v>
      </c>
      <c r="D221" s="3">
        <v>52</v>
      </c>
    </row>
    <row r="222" spans="2:4" x14ac:dyDescent="0.25">
      <c r="B222" s="2" t="s">
        <v>31</v>
      </c>
      <c r="C222" s="1" t="s">
        <v>4</v>
      </c>
      <c r="D222" s="3">
        <v>33</v>
      </c>
    </row>
    <row r="223" spans="2:4" x14ac:dyDescent="0.25">
      <c r="B223" s="2" t="s">
        <v>31</v>
      </c>
      <c r="C223" s="1" t="s">
        <v>9</v>
      </c>
      <c r="D223" s="3">
        <v>16</v>
      </c>
    </row>
    <row r="224" spans="2:4" x14ac:dyDescent="0.25">
      <c r="B224" s="2" t="s">
        <v>31</v>
      </c>
      <c r="C224" s="1" t="s">
        <v>3</v>
      </c>
      <c r="D224" s="3">
        <v>40</v>
      </c>
    </row>
    <row r="225" spans="2:4" x14ac:dyDescent="0.25">
      <c r="B225" s="2" t="s">
        <v>31</v>
      </c>
      <c r="C225" s="1" t="s">
        <v>10</v>
      </c>
      <c r="D225" s="3">
        <v>15</v>
      </c>
    </row>
    <row r="226" spans="2:4" x14ac:dyDescent="0.25">
      <c r="B226" s="2" t="s">
        <v>31</v>
      </c>
      <c r="C226" s="1" t="s">
        <v>6</v>
      </c>
      <c r="D226" s="3">
        <v>55</v>
      </c>
    </row>
    <row r="227" spans="2:4" x14ac:dyDescent="0.25">
      <c r="B227" s="2" t="s">
        <v>31</v>
      </c>
      <c r="C227" s="1" t="s">
        <v>11</v>
      </c>
      <c r="D227" s="3">
        <v>31</v>
      </c>
    </row>
    <row r="228" spans="2:4" x14ac:dyDescent="0.25">
      <c r="B228" s="2" t="s">
        <v>31</v>
      </c>
      <c r="C228" s="1" t="s">
        <v>8</v>
      </c>
      <c r="D228" s="3">
        <v>99.2</v>
      </c>
    </row>
    <row r="229" spans="2:4" x14ac:dyDescent="0.25">
      <c r="B229" s="2" t="s">
        <v>31</v>
      </c>
      <c r="C229" s="1" t="s">
        <v>12</v>
      </c>
      <c r="D229" s="3">
        <v>4</v>
      </c>
    </row>
    <row r="230" spans="2:4" x14ac:dyDescent="0.25">
      <c r="B230" s="2" t="s">
        <v>31</v>
      </c>
      <c r="C230" s="1" t="s">
        <v>49</v>
      </c>
      <c r="D230" s="3">
        <v>5</v>
      </c>
    </row>
    <row r="231" spans="2:4" x14ac:dyDescent="0.25">
      <c r="B231" s="2" t="s">
        <v>31</v>
      </c>
      <c r="C231" s="1" t="s">
        <v>50</v>
      </c>
      <c r="D231" s="4">
        <v>16.850000000000001</v>
      </c>
    </row>
    <row r="232" spans="2:4" x14ac:dyDescent="0.25">
      <c r="B232" s="2" t="s">
        <v>32</v>
      </c>
      <c r="C232" s="1" t="s">
        <v>2</v>
      </c>
      <c r="D232" s="3">
        <v>69</v>
      </c>
    </row>
    <row r="233" spans="2:4" x14ac:dyDescent="0.25">
      <c r="B233" s="2" t="s">
        <v>32</v>
      </c>
      <c r="C233" s="1" t="s">
        <v>7</v>
      </c>
      <c r="D233" s="3">
        <v>48</v>
      </c>
    </row>
    <row r="234" spans="2:4" x14ac:dyDescent="0.25">
      <c r="B234" s="2" t="s">
        <v>32</v>
      </c>
      <c r="C234" s="1" t="s">
        <v>4</v>
      </c>
      <c r="D234" s="3">
        <v>39</v>
      </c>
    </row>
    <row r="235" spans="2:4" x14ac:dyDescent="0.25">
      <c r="B235" s="2" t="s">
        <v>32</v>
      </c>
      <c r="C235" s="1" t="s">
        <v>9</v>
      </c>
      <c r="D235" s="3">
        <v>20</v>
      </c>
    </row>
    <row r="236" spans="2:4" x14ac:dyDescent="0.25">
      <c r="B236" s="2" t="s">
        <v>32</v>
      </c>
      <c r="C236" s="1" t="s">
        <v>3</v>
      </c>
      <c r="D236" s="3">
        <v>50</v>
      </c>
    </row>
    <row r="237" spans="2:4" x14ac:dyDescent="0.25">
      <c r="B237" s="2" t="s">
        <v>32</v>
      </c>
      <c r="C237" s="1" t="s">
        <v>10</v>
      </c>
      <c r="D237" s="3">
        <v>15</v>
      </c>
    </row>
    <row r="238" spans="2:4" x14ac:dyDescent="0.25">
      <c r="B238" s="2" t="s">
        <v>32</v>
      </c>
      <c r="C238" s="1" t="s">
        <v>6</v>
      </c>
      <c r="D238" s="3">
        <v>64</v>
      </c>
    </row>
    <row r="239" spans="2:4" x14ac:dyDescent="0.25">
      <c r="B239" s="2" t="s">
        <v>32</v>
      </c>
      <c r="C239" s="1" t="s">
        <v>11</v>
      </c>
      <c r="D239" s="3">
        <v>32</v>
      </c>
    </row>
    <row r="240" spans="2:4" x14ac:dyDescent="0.25">
      <c r="B240" s="2" t="s">
        <v>32</v>
      </c>
      <c r="C240" s="1" t="s">
        <v>8</v>
      </c>
      <c r="D240" s="3">
        <v>104.47</v>
      </c>
    </row>
    <row r="241" spans="2:4" x14ac:dyDescent="0.25">
      <c r="B241" s="2" t="s">
        <v>32</v>
      </c>
      <c r="C241" s="1" t="s">
        <v>12</v>
      </c>
      <c r="D241" s="3">
        <v>4</v>
      </c>
    </row>
    <row r="242" spans="2:4" x14ac:dyDescent="0.25">
      <c r="B242" s="2" t="s">
        <v>32</v>
      </c>
      <c r="C242" s="1" t="s">
        <v>49</v>
      </c>
      <c r="D242" s="3">
        <v>5</v>
      </c>
    </row>
    <row r="243" spans="2:4" x14ac:dyDescent="0.25">
      <c r="B243" s="2" t="s">
        <v>32</v>
      </c>
      <c r="C243" s="1" t="s">
        <v>50</v>
      </c>
      <c r="D243" s="4">
        <v>19.149999999999999</v>
      </c>
    </row>
    <row r="244" spans="2:4" x14ac:dyDescent="0.25">
      <c r="B244" s="2" t="s">
        <v>33</v>
      </c>
      <c r="C244" s="1" t="s">
        <v>2</v>
      </c>
      <c r="D244" s="3">
        <v>57</v>
      </c>
    </row>
    <row r="245" spans="2:4" x14ac:dyDescent="0.25">
      <c r="B245" s="2" t="s">
        <v>33</v>
      </c>
      <c r="C245" s="1" t="s">
        <v>7</v>
      </c>
      <c r="D245" s="3">
        <v>53</v>
      </c>
    </row>
    <row r="246" spans="2:4" x14ac:dyDescent="0.25">
      <c r="B246" s="2" t="s">
        <v>33</v>
      </c>
      <c r="C246" s="1" t="s">
        <v>4</v>
      </c>
      <c r="D246" s="3">
        <v>28</v>
      </c>
    </row>
    <row r="247" spans="2:4" x14ac:dyDescent="0.25">
      <c r="B247" s="2" t="s">
        <v>33</v>
      </c>
      <c r="C247" s="1" t="s">
        <v>9</v>
      </c>
      <c r="D247" s="3">
        <v>17</v>
      </c>
    </row>
    <row r="248" spans="2:4" x14ac:dyDescent="0.25">
      <c r="B248" s="2" t="s">
        <v>33</v>
      </c>
      <c r="C248" s="1" t="s">
        <v>3</v>
      </c>
      <c r="D248" s="3">
        <v>42</v>
      </c>
    </row>
    <row r="249" spans="2:4" x14ac:dyDescent="0.25">
      <c r="B249" s="2" t="s">
        <v>33</v>
      </c>
      <c r="C249" s="1" t="s">
        <v>10</v>
      </c>
      <c r="D249" s="3">
        <v>14</v>
      </c>
    </row>
    <row r="250" spans="2:4" x14ac:dyDescent="0.25">
      <c r="B250" s="2" t="s">
        <v>33</v>
      </c>
      <c r="C250" s="1" t="s">
        <v>6</v>
      </c>
      <c r="D250" s="3">
        <v>57</v>
      </c>
    </row>
    <row r="251" spans="2:4" x14ac:dyDescent="0.25">
      <c r="B251" s="2" t="s">
        <v>33</v>
      </c>
      <c r="C251" s="1" t="s">
        <v>11</v>
      </c>
      <c r="D251" s="3">
        <v>32</v>
      </c>
    </row>
    <row r="252" spans="2:4" x14ac:dyDescent="0.25">
      <c r="B252" s="2" t="s">
        <v>33</v>
      </c>
      <c r="C252" s="1" t="s">
        <v>8</v>
      </c>
      <c r="D252" s="3">
        <v>96</v>
      </c>
    </row>
    <row r="253" spans="2:4" x14ac:dyDescent="0.25">
      <c r="B253" s="2" t="s">
        <v>33</v>
      </c>
      <c r="C253" s="1" t="s">
        <v>12</v>
      </c>
      <c r="D253" s="3">
        <v>4</v>
      </c>
    </row>
    <row r="254" spans="2:4" x14ac:dyDescent="0.25">
      <c r="B254" s="2" t="s">
        <v>33</v>
      </c>
      <c r="C254" s="1" t="s">
        <v>49</v>
      </c>
      <c r="D254" s="3">
        <v>5</v>
      </c>
    </row>
    <row r="255" spans="2:4" x14ac:dyDescent="0.25">
      <c r="B255" s="2" t="s">
        <v>33</v>
      </c>
      <c r="C255" s="1" t="s">
        <v>50</v>
      </c>
      <c r="D255" s="4">
        <v>16</v>
      </c>
    </row>
    <row r="256" spans="2:4" x14ac:dyDescent="0.25">
      <c r="B256" s="2" t="s">
        <v>34</v>
      </c>
      <c r="C256" s="1" t="s">
        <v>2</v>
      </c>
      <c r="D256" s="3">
        <v>72</v>
      </c>
    </row>
    <row r="257" spans="2:4" x14ac:dyDescent="0.25">
      <c r="B257" s="2" t="s">
        <v>34</v>
      </c>
      <c r="C257" s="1" t="s">
        <v>7</v>
      </c>
      <c r="D257" s="3">
        <v>58</v>
      </c>
    </row>
    <row r="258" spans="2:4" x14ac:dyDescent="0.25">
      <c r="B258" s="2" t="s">
        <v>34</v>
      </c>
      <c r="C258" s="1" t="s">
        <v>4</v>
      </c>
      <c r="D258" s="3">
        <v>39</v>
      </c>
    </row>
    <row r="259" spans="2:4" x14ac:dyDescent="0.25">
      <c r="B259" s="2" t="s">
        <v>34</v>
      </c>
      <c r="C259" s="1" t="s">
        <v>9</v>
      </c>
      <c r="D259" s="3">
        <v>13</v>
      </c>
    </row>
    <row r="260" spans="2:4" x14ac:dyDescent="0.25">
      <c r="B260" s="2" t="s">
        <v>34</v>
      </c>
      <c r="C260" s="1" t="s">
        <v>3</v>
      </c>
      <c r="D260" s="3">
        <v>39</v>
      </c>
    </row>
    <row r="261" spans="2:4" x14ac:dyDescent="0.25">
      <c r="B261" s="2" t="s">
        <v>34</v>
      </c>
      <c r="C261" s="1" t="s">
        <v>10</v>
      </c>
      <c r="D261" s="3">
        <v>14</v>
      </c>
    </row>
    <row r="262" spans="2:4" x14ac:dyDescent="0.25">
      <c r="B262" s="2" t="s">
        <v>34</v>
      </c>
      <c r="C262" s="1" t="s">
        <v>6</v>
      </c>
      <c r="D262" s="3">
        <v>56</v>
      </c>
    </row>
    <row r="263" spans="2:4" x14ac:dyDescent="0.25">
      <c r="B263" s="2" t="s">
        <v>34</v>
      </c>
      <c r="C263" s="1" t="s">
        <v>11</v>
      </c>
      <c r="D263" s="3">
        <v>32</v>
      </c>
    </row>
    <row r="264" spans="2:4" x14ac:dyDescent="0.25">
      <c r="B264" s="2" t="s">
        <v>34</v>
      </c>
      <c r="C264" s="1" t="s">
        <v>8</v>
      </c>
      <c r="D264" s="3">
        <v>106.59</v>
      </c>
    </row>
    <row r="265" spans="2:4" x14ac:dyDescent="0.25">
      <c r="B265" s="2" t="s">
        <v>34</v>
      </c>
      <c r="C265" s="1" t="s">
        <v>12</v>
      </c>
      <c r="D265" s="3">
        <v>4</v>
      </c>
    </row>
    <row r="266" spans="2:4" x14ac:dyDescent="0.25">
      <c r="B266" s="2" t="s">
        <v>34</v>
      </c>
      <c r="C266" s="1" t="s">
        <v>49</v>
      </c>
      <c r="D266" s="3">
        <v>6</v>
      </c>
    </row>
    <row r="267" spans="2:4" x14ac:dyDescent="0.25">
      <c r="B267" s="2" t="s">
        <v>34</v>
      </c>
      <c r="C267" s="1" t="s">
        <v>50</v>
      </c>
      <c r="D267" s="4">
        <v>17.600000000000001</v>
      </c>
    </row>
    <row r="268" spans="2:4" x14ac:dyDescent="0.25">
      <c r="B268" s="2" t="s">
        <v>35</v>
      </c>
      <c r="C268" s="1" t="s">
        <v>2</v>
      </c>
      <c r="D268" s="3">
        <v>64</v>
      </c>
    </row>
    <row r="269" spans="2:4" x14ac:dyDescent="0.25">
      <c r="B269" s="2" t="s">
        <v>35</v>
      </c>
      <c r="C269" s="1" t="s">
        <v>7</v>
      </c>
      <c r="D269" s="3">
        <v>55</v>
      </c>
    </row>
    <row r="270" spans="2:4" x14ac:dyDescent="0.25">
      <c r="B270" s="2" t="s">
        <v>35</v>
      </c>
      <c r="C270" s="1" t="s">
        <v>4</v>
      </c>
      <c r="D270" s="3">
        <v>28</v>
      </c>
    </row>
    <row r="271" spans="2:4" x14ac:dyDescent="0.25">
      <c r="B271" s="2" t="s">
        <v>35</v>
      </c>
      <c r="C271" s="1" t="s">
        <v>9</v>
      </c>
      <c r="D271" s="3">
        <v>16</v>
      </c>
    </row>
    <row r="272" spans="2:4" x14ac:dyDescent="0.25">
      <c r="B272" s="2" t="s">
        <v>35</v>
      </c>
      <c r="C272" s="1" t="s">
        <v>3</v>
      </c>
      <c r="D272" s="3">
        <v>40</v>
      </c>
    </row>
    <row r="273" spans="2:4" x14ac:dyDescent="0.25">
      <c r="B273" s="2" t="s">
        <v>35</v>
      </c>
      <c r="C273" s="1" t="s">
        <v>10</v>
      </c>
      <c r="D273" s="3">
        <v>11</v>
      </c>
    </row>
    <row r="274" spans="2:4" x14ac:dyDescent="0.25">
      <c r="B274" s="2" t="s">
        <v>35</v>
      </c>
      <c r="C274" s="1" t="s">
        <v>6</v>
      </c>
      <c r="D274" s="3">
        <v>63</v>
      </c>
    </row>
    <row r="275" spans="2:4" x14ac:dyDescent="0.25">
      <c r="B275" s="2" t="s">
        <v>35</v>
      </c>
      <c r="C275" s="1" t="s">
        <v>11</v>
      </c>
      <c r="D275" s="3">
        <v>34</v>
      </c>
    </row>
    <row r="276" spans="2:4" x14ac:dyDescent="0.25">
      <c r="B276" s="2" t="s">
        <v>35</v>
      </c>
      <c r="C276" s="1" t="s">
        <v>8</v>
      </c>
      <c r="D276" s="3">
        <v>99.52</v>
      </c>
    </row>
    <row r="277" spans="2:4" x14ac:dyDescent="0.25">
      <c r="B277" s="2" t="s">
        <v>35</v>
      </c>
      <c r="C277" s="1" t="s">
        <v>12</v>
      </c>
      <c r="D277" s="3">
        <v>4</v>
      </c>
    </row>
    <row r="278" spans="2:4" x14ac:dyDescent="0.25">
      <c r="B278" s="2" t="s">
        <v>35</v>
      </c>
      <c r="C278" s="1" t="s">
        <v>49</v>
      </c>
      <c r="D278" s="3">
        <v>5</v>
      </c>
    </row>
    <row r="279" spans="2:4" x14ac:dyDescent="0.25">
      <c r="B279" s="2" t="s">
        <v>35</v>
      </c>
      <c r="C279" s="1" t="s">
        <v>50</v>
      </c>
      <c r="D279" s="4">
        <v>16.98</v>
      </c>
    </row>
    <row r="280" spans="2:4" x14ac:dyDescent="0.25">
      <c r="B280" s="2" t="s">
        <v>36</v>
      </c>
      <c r="C280" s="1" t="s">
        <v>2</v>
      </c>
      <c r="D280" s="3">
        <v>69</v>
      </c>
    </row>
    <row r="281" spans="2:4" x14ac:dyDescent="0.25">
      <c r="B281" s="2" t="s">
        <v>36</v>
      </c>
      <c r="C281" s="1" t="s">
        <v>7</v>
      </c>
      <c r="D281" s="3">
        <v>48</v>
      </c>
    </row>
    <row r="282" spans="2:4" x14ac:dyDescent="0.25">
      <c r="B282" s="2" t="s">
        <v>36</v>
      </c>
      <c r="C282" s="1" t="s">
        <v>4</v>
      </c>
      <c r="D282" s="3">
        <v>36</v>
      </c>
    </row>
    <row r="283" spans="2:4" x14ac:dyDescent="0.25">
      <c r="B283" s="2" t="s">
        <v>36</v>
      </c>
      <c r="C283" s="1" t="s">
        <v>9</v>
      </c>
      <c r="D283" s="3">
        <v>19</v>
      </c>
    </row>
    <row r="284" spans="2:4" x14ac:dyDescent="0.25">
      <c r="B284" s="2" t="s">
        <v>36</v>
      </c>
      <c r="C284" s="1" t="s">
        <v>3</v>
      </c>
      <c r="D284" s="3">
        <v>50</v>
      </c>
    </row>
    <row r="285" spans="2:4" x14ac:dyDescent="0.25">
      <c r="B285" s="2" t="s">
        <v>36</v>
      </c>
      <c r="C285" s="1" t="s">
        <v>10</v>
      </c>
      <c r="D285" s="3">
        <v>13</v>
      </c>
    </row>
    <row r="286" spans="2:4" x14ac:dyDescent="0.25">
      <c r="B286" s="2" t="s">
        <v>36</v>
      </c>
      <c r="C286" s="1" t="s">
        <v>6</v>
      </c>
      <c r="D286" s="3">
        <v>60</v>
      </c>
    </row>
    <row r="287" spans="2:4" x14ac:dyDescent="0.25">
      <c r="B287" s="2" t="s">
        <v>36</v>
      </c>
      <c r="C287" s="1" t="s">
        <v>11</v>
      </c>
      <c r="D287" s="3">
        <v>31</v>
      </c>
    </row>
    <row r="288" spans="2:4" x14ac:dyDescent="0.25">
      <c r="B288" s="2" t="s">
        <v>36</v>
      </c>
      <c r="C288" s="1" t="s">
        <v>8</v>
      </c>
      <c r="D288" s="3">
        <v>101.06</v>
      </c>
    </row>
    <row r="289" spans="2:4" x14ac:dyDescent="0.25">
      <c r="B289" s="2" t="s">
        <v>36</v>
      </c>
      <c r="C289" s="1" t="s">
        <v>12</v>
      </c>
      <c r="D289" s="3">
        <v>3</v>
      </c>
    </row>
    <row r="290" spans="2:4" x14ac:dyDescent="0.25">
      <c r="B290" s="2" t="s">
        <v>36</v>
      </c>
      <c r="C290" s="1" t="s">
        <v>49</v>
      </c>
      <c r="D290" s="3">
        <v>6</v>
      </c>
    </row>
    <row r="291" spans="2:4" x14ac:dyDescent="0.25">
      <c r="B291" s="2" t="s">
        <v>36</v>
      </c>
      <c r="C291" s="1" t="s">
        <v>50</v>
      </c>
      <c r="D291" s="4">
        <v>18.54</v>
      </c>
    </row>
    <row r="292" spans="2:4" x14ac:dyDescent="0.25">
      <c r="B292" s="2" t="s">
        <v>37</v>
      </c>
      <c r="C292" s="1" t="s">
        <v>2</v>
      </c>
      <c r="D292" s="3">
        <v>57</v>
      </c>
    </row>
    <row r="293" spans="2:4" x14ac:dyDescent="0.25">
      <c r="B293" s="2" t="s">
        <v>37</v>
      </c>
      <c r="C293" s="1" t="s">
        <v>7</v>
      </c>
      <c r="D293" s="3">
        <v>47</v>
      </c>
    </row>
    <row r="294" spans="2:4" x14ac:dyDescent="0.25">
      <c r="B294" s="2" t="s">
        <v>37</v>
      </c>
      <c r="C294" s="1" t="s">
        <v>4</v>
      </c>
      <c r="D294" s="3">
        <v>35</v>
      </c>
    </row>
    <row r="295" spans="2:4" x14ac:dyDescent="0.25">
      <c r="B295" s="2" t="s">
        <v>37</v>
      </c>
      <c r="C295" s="1" t="s">
        <v>9</v>
      </c>
      <c r="D295" s="3">
        <v>17</v>
      </c>
    </row>
    <row r="296" spans="2:4" x14ac:dyDescent="0.25">
      <c r="B296" s="2" t="s">
        <v>37</v>
      </c>
      <c r="C296" s="1" t="s">
        <v>3</v>
      </c>
      <c r="D296" s="3">
        <v>41</v>
      </c>
    </row>
    <row r="297" spans="2:4" x14ac:dyDescent="0.25">
      <c r="B297" s="2" t="s">
        <v>37</v>
      </c>
      <c r="C297" s="1" t="s">
        <v>10</v>
      </c>
      <c r="D297" s="3">
        <v>11</v>
      </c>
    </row>
    <row r="298" spans="2:4" x14ac:dyDescent="0.25">
      <c r="B298" s="2" t="s">
        <v>37</v>
      </c>
      <c r="C298" s="1" t="s">
        <v>6</v>
      </c>
      <c r="D298" s="3">
        <v>61</v>
      </c>
    </row>
    <row r="299" spans="2:4" x14ac:dyDescent="0.25">
      <c r="B299" s="2" t="s">
        <v>37</v>
      </c>
      <c r="C299" s="1" t="s">
        <v>11</v>
      </c>
      <c r="D299" s="3">
        <v>35</v>
      </c>
    </row>
    <row r="300" spans="2:4" x14ac:dyDescent="0.25">
      <c r="B300" s="2" t="s">
        <v>37</v>
      </c>
      <c r="C300" s="1" t="s">
        <v>8</v>
      </c>
      <c r="D300" s="3">
        <v>88.16</v>
      </c>
    </row>
    <row r="301" spans="2:4" x14ac:dyDescent="0.25">
      <c r="B301" s="2" t="s">
        <v>37</v>
      </c>
      <c r="C301" s="1" t="s">
        <v>12</v>
      </c>
      <c r="D301" s="3">
        <v>3</v>
      </c>
    </row>
    <row r="302" spans="2:4" x14ac:dyDescent="0.25">
      <c r="B302" s="2" t="s">
        <v>37</v>
      </c>
      <c r="C302" s="1" t="s">
        <v>49</v>
      </c>
      <c r="D302" s="3">
        <v>3</v>
      </c>
    </row>
    <row r="303" spans="2:4" x14ac:dyDescent="0.25">
      <c r="B303" s="2" t="s">
        <v>37</v>
      </c>
      <c r="C303" s="1" t="s">
        <v>50</v>
      </c>
      <c r="D303" s="4">
        <v>16.8</v>
      </c>
    </row>
    <row r="304" spans="2:4" x14ac:dyDescent="0.25">
      <c r="B304" s="2" t="s">
        <v>38</v>
      </c>
      <c r="C304" s="1" t="s">
        <v>2</v>
      </c>
      <c r="D304" s="3">
        <v>72</v>
      </c>
    </row>
    <row r="305" spans="2:4" x14ac:dyDescent="0.25">
      <c r="B305" s="2" t="s">
        <v>38</v>
      </c>
      <c r="C305" s="1" t="s">
        <v>7</v>
      </c>
      <c r="D305" s="3">
        <v>57</v>
      </c>
    </row>
    <row r="306" spans="2:4" x14ac:dyDescent="0.25">
      <c r="B306" s="2" t="s">
        <v>38</v>
      </c>
      <c r="C306" s="1" t="s">
        <v>4</v>
      </c>
      <c r="D306" s="3">
        <v>29</v>
      </c>
    </row>
    <row r="307" spans="2:4" x14ac:dyDescent="0.25">
      <c r="B307" s="2" t="s">
        <v>38</v>
      </c>
      <c r="C307" s="1" t="s">
        <v>9</v>
      </c>
      <c r="D307" s="3">
        <v>16</v>
      </c>
    </row>
    <row r="308" spans="2:4" x14ac:dyDescent="0.25">
      <c r="B308" s="2" t="s">
        <v>38</v>
      </c>
      <c r="C308" s="1" t="s">
        <v>3</v>
      </c>
      <c r="D308" s="3">
        <v>49</v>
      </c>
    </row>
    <row r="309" spans="2:4" x14ac:dyDescent="0.25">
      <c r="B309" s="2" t="s">
        <v>38</v>
      </c>
      <c r="C309" s="1" t="s">
        <v>10</v>
      </c>
      <c r="D309" s="3">
        <v>19</v>
      </c>
    </row>
    <row r="310" spans="2:4" x14ac:dyDescent="0.25">
      <c r="B310" s="2" t="s">
        <v>38</v>
      </c>
      <c r="C310" s="1" t="s">
        <v>6</v>
      </c>
      <c r="D310" s="3">
        <v>57</v>
      </c>
    </row>
    <row r="311" spans="2:4" x14ac:dyDescent="0.25">
      <c r="B311" s="2" t="s">
        <v>38</v>
      </c>
      <c r="C311" s="1" t="s">
        <v>11</v>
      </c>
      <c r="D311" s="3">
        <v>35</v>
      </c>
    </row>
    <row r="312" spans="2:4" x14ac:dyDescent="0.25">
      <c r="B312" s="2" t="s">
        <v>38</v>
      </c>
      <c r="C312" s="1" t="s">
        <v>8</v>
      </c>
      <c r="D312" s="3">
        <v>96.86</v>
      </c>
    </row>
    <row r="313" spans="2:4" x14ac:dyDescent="0.25">
      <c r="B313" s="2" t="s">
        <v>38</v>
      </c>
      <c r="C313" s="1" t="s">
        <v>12</v>
      </c>
      <c r="D313" s="3">
        <v>4</v>
      </c>
    </row>
    <row r="314" spans="2:4" x14ac:dyDescent="0.25">
      <c r="B314" s="2" t="s">
        <v>38</v>
      </c>
      <c r="C314" s="1" t="s">
        <v>49</v>
      </c>
      <c r="D314" s="3">
        <v>4</v>
      </c>
    </row>
    <row r="315" spans="2:4" x14ac:dyDescent="0.25">
      <c r="B315" s="2" t="s">
        <v>38</v>
      </c>
      <c r="C315" s="1" t="s">
        <v>50</v>
      </c>
      <c r="D315" s="4">
        <v>17.899999999999999</v>
      </c>
    </row>
    <row r="316" spans="2:4" x14ac:dyDescent="0.25">
      <c r="B316" s="2" t="s">
        <v>39</v>
      </c>
      <c r="C316" s="1" t="s">
        <v>2</v>
      </c>
      <c r="D316" s="3">
        <v>61</v>
      </c>
    </row>
    <row r="317" spans="2:4" x14ac:dyDescent="0.25">
      <c r="B317" s="2" t="s">
        <v>39</v>
      </c>
      <c r="C317" s="1" t="s">
        <v>7</v>
      </c>
      <c r="D317" s="3">
        <v>52</v>
      </c>
    </row>
    <row r="318" spans="2:4" x14ac:dyDescent="0.25">
      <c r="B318" s="2" t="s">
        <v>39</v>
      </c>
      <c r="C318" s="1" t="s">
        <v>4</v>
      </c>
      <c r="D318" s="3">
        <v>27</v>
      </c>
    </row>
    <row r="319" spans="2:4" x14ac:dyDescent="0.25">
      <c r="B319" s="2" t="s">
        <v>39</v>
      </c>
      <c r="C319" s="1" t="s">
        <v>9</v>
      </c>
      <c r="D319" s="3">
        <v>13</v>
      </c>
    </row>
    <row r="320" spans="2:4" x14ac:dyDescent="0.25">
      <c r="B320" s="2" t="s">
        <v>39</v>
      </c>
      <c r="C320" s="1" t="s">
        <v>3</v>
      </c>
      <c r="D320" s="3">
        <v>38</v>
      </c>
    </row>
    <row r="321" spans="2:4" x14ac:dyDescent="0.25">
      <c r="B321" s="2" t="s">
        <v>39</v>
      </c>
      <c r="C321" s="1" t="s">
        <v>10</v>
      </c>
      <c r="D321" s="3">
        <v>17</v>
      </c>
    </row>
    <row r="322" spans="2:4" x14ac:dyDescent="0.25">
      <c r="B322" s="2" t="s">
        <v>39</v>
      </c>
      <c r="C322" s="1" t="s">
        <v>6</v>
      </c>
      <c r="D322" s="3">
        <v>63</v>
      </c>
    </row>
    <row r="323" spans="2:4" x14ac:dyDescent="0.25">
      <c r="B323" s="2" t="s">
        <v>39</v>
      </c>
      <c r="C323" s="1" t="s">
        <v>11</v>
      </c>
      <c r="D323" s="3">
        <v>31</v>
      </c>
    </row>
    <row r="324" spans="2:4" x14ac:dyDescent="0.25">
      <c r="B324" s="2" t="s">
        <v>39</v>
      </c>
      <c r="C324" s="1" t="s">
        <v>8</v>
      </c>
      <c r="D324" s="3">
        <v>87.58</v>
      </c>
    </row>
    <row r="325" spans="2:4" x14ac:dyDescent="0.25">
      <c r="B325" s="2" t="s">
        <v>39</v>
      </c>
      <c r="C325" s="1" t="s">
        <v>12</v>
      </c>
      <c r="D325" s="3">
        <v>4</v>
      </c>
    </row>
    <row r="326" spans="2:4" x14ac:dyDescent="0.25">
      <c r="B326" s="2" t="s">
        <v>39</v>
      </c>
      <c r="C326" s="1" t="s">
        <v>49</v>
      </c>
      <c r="D326" s="3">
        <v>4</v>
      </c>
    </row>
    <row r="327" spans="2:4" x14ac:dyDescent="0.25">
      <c r="B327" s="2" t="s">
        <v>39</v>
      </c>
      <c r="C327" s="1" t="s">
        <v>50</v>
      </c>
      <c r="D327" s="4">
        <v>16.490000000000002</v>
      </c>
    </row>
    <row r="328" spans="2:4" x14ac:dyDescent="0.25">
      <c r="B328" s="2" t="s">
        <v>40</v>
      </c>
      <c r="C328" s="1" t="s">
        <v>2</v>
      </c>
      <c r="D328" s="3">
        <v>62</v>
      </c>
    </row>
    <row r="329" spans="2:4" x14ac:dyDescent="0.25">
      <c r="B329" s="2" t="s">
        <v>40</v>
      </c>
      <c r="C329" s="1" t="s">
        <v>7</v>
      </c>
      <c r="D329" s="3">
        <v>48</v>
      </c>
    </row>
    <row r="330" spans="2:4" x14ac:dyDescent="0.25">
      <c r="B330" s="2" t="s">
        <v>40</v>
      </c>
      <c r="C330" s="1" t="s">
        <v>4</v>
      </c>
      <c r="D330" s="3">
        <v>25</v>
      </c>
    </row>
    <row r="331" spans="2:4" x14ac:dyDescent="0.25">
      <c r="B331" s="2" t="s">
        <v>40</v>
      </c>
      <c r="C331" s="1" t="s">
        <v>9</v>
      </c>
      <c r="D331" s="3">
        <v>20</v>
      </c>
    </row>
    <row r="332" spans="2:4" x14ac:dyDescent="0.25">
      <c r="B332" s="2" t="s">
        <v>40</v>
      </c>
      <c r="C332" s="1" t="s">
        <v>3</v>
      </c>
      <c r="D332" s="3">
        <v>47</v>
      </c>
    </row>
    <row r="333" spans="2:4" x14ac:dyDescent="0.25">
      <c r="B333" s="2" t="s">
        <v>40</v>
      </c>
      <c r="C333" s="1" t="s">
        <v>10</v>
      </c>
      <c r="D333" s="3">
        <v>11</v>
      </c>
    </row>
    <row r="334" spans="2:4" x14ac:dyDescent="0.25">
      <c r="B334" s="2" t="s">
        <v>40</v>
      </c>
      <c r="C334" s="1" t="s">
        <v>6</v>
      </c>
      <c r="D334" s="3">
        <v>56</v>
      </c>
    </row>
    <row r="335" spans="2:4" x14ac:dyDescent="0.25">
      <c r="B335" s="2" t="s">
        <v>40</v>
      </c>
      <c r="C335" s="1" t="s">
        <v>11</v>
      </c>
      <c r="D335" s="3">
        <v>30</v>
      </c>
    </row>
    <row r="336" spans="2:4" x14ac:dyDescent="0.25">
      <c r="B336" s="2" t="s">
        <v>40</v>
      </c>
      <c r="C336" s="1" t="s">
        <v>8</v>
      </c>
      <c r="D336" s="3">
        <v>80.73</v>
      </c>
    </row>
    <row r="337" spans="2:4" x14ac:dyDescent="0.25">
      <c r="B337" s="2" t="s">
        <v>40</v>
      </c>
      <c r="C337" s="1" t="s">
        <v>12</v>
      </c>
      <c r="D337" s="3">
        <v>3</v>
      </c>
    </row>
    <row r="338" spans="2:4" x14ac:dyDescent="0.25">
      <c r="B338" s="2" t="s">
        <v>40</v>
      </c>
      <c r="C338" s="1" t="s">
        <v>49</v>
      </c>
      <c r="D338" s="3">
        <v>4</v>
      </c>
    </row>
    <row r="339" spans="2:4" x14ac:dyDescent="0.25">
      <c r="B339" s="2" t="s">
        <v>40</v>
      </c>
      <c r="C339" s="1" t="s">
        <v>50</v>
      </c>
      <c r="D339" s="4">
        <v>16.54</v>
      </c>
    </row>
    <row r="340" spans="2:4" x14ac:dyDescent="0.25">
      <c r="B340" s="2" t="s">
        <v>41</v>
      </c>
      <c r="C340" s="1" t="s">
        <v>2</v>
      </c>
      <c r="D340" s="3">
        <v>59</v>
      </c>
    </row>
    <row r="341" spans="2:4" x14ac:dyDescent="0.25">
      <c r="B341" s="2" t="s">
        <v>41</v>
      </c>
      <c r="C341" s="1" t="s">
        <v>7</v>
      </c>
      <c r="D341" s="3">
        <v>58</v>
      </c>
    </row>
    <row r="342" spans="2:4" x14ac:dyDescent="0.25">
      <c r="B342" s="2" t="s">
        <v>41</v>
      </c>
      <c r="C342" s="1" t="s">
        <v>4</v>
      </c>
      <c r="D342" s="3">
        <v>32</v>
      </c>
    </row>
    <row r="343" spans="2:4" x14ac:dyDescent="0.25">
      <c r="B343" s="2" t="s">
        <v>41</v>
      </c>
      <c r="C343" s="1" t="s">
        <v>9</v>
      </c>
      <c r="D343" s="3">
        <v>13</v>
      </c>
    </row>
    <row r="344" spans="2:4" x14ac:dyDescent="0.25">
      <c r="B344" s="2" t="s">
        <v>41</v>
      </c>
      <c r="C344" s="1" t="s">
        <v>3</v>
      </c>
      <c r="D344" s="3">
        <v>41</v>
      </c>
    </row>
    <row r="345" spans="2:4" x14ac:dyDescent="0.25">
      <c r="B345" s="2" t="s">
        <v>41</v>
      </c>
      <c r="C345" s="1" t="s">
        <v>10</v>
      </c>
      <c r="D345" s="3">
        <v>13</v>
      </c>
    </row>
    <row r="346" spans="2:4" x14ac:dyDescent="0.25">
      <c r="B346" s="2" t="s">
        <v>41</v>
      </c>
      <c r="C346" s="1" t="s">
        <v>6</v>
      </c>
      <c r="D346" s="3">
        <v>54</v>
      </c>
    </row>
    <row r="347" spans="2:4" x14ac:dyDescent="0.25">
      <c r="B347" s="2" t="s">
        <v>41</v>
      </c>
      <c r="C347" s="1" t="s">
        <v>11</v>
      </c>
      <c r="D347" s="3">
        <v>35</v>
      </c>
    </row>
    <row r="348" spans="2:4" x14ac:dyDescent="0.25">
      <c r="B348" s="2" t="s">
        <v>41</v>
      </c>
      <c r="C348" s="1" t="s">
        <v>8</v>
      </c>
      <c r="D348" s="3">
        <v>88.449999999999989</v>
      </c>
    </row>
    <row r="349" spans="2:4" x14ac:dyDescent="0.25">
      <c r="B349" s="2" t="s">
        <v>41</v>
      </c>
      <c r="C349" s="1" t="s">
        <v>12</v>
      </c>
      <c r="D349" s="3">
        <v>4</v>
      </c>
    </row>
    <row r="350" spans="2:4" x14ac:dyDescent="0.25">
      <c r="B350" s="2" t="s">
        <v>41</v>
      </c>
      <c r="C350" s="1" t="s">
        <v>49</v>
      </c>
      <c r="D350" s="3">
        <v>5</v>
      </c>
    </row>
    <row r="351" spans="2:4" x14ac:dyDescent="0.25">
      <c r="B351" s="2" t="s">
        <v>41</v>
      </c>
      <c r="C351" s="1" t="s">
        <v>50</v>
      </c>
      <c r="D351" s="4">
        <v>16.05</v>
      </c>
    </row>
    <row r="352" spans="2:4" x14ac:dyDescent="0.25">
      <c r="B352" s="2" t="s">
        <v>42</v>
      </c>
      <c r="C352" s="1" t="s">
        <v>2</v>
      </c>
      <c r="D352" s="3">
        <v>67</v>
      </c>
    </row>
    <row r="353" spans="2:4" x14ac:dyDescent="0.25">
      <c r="B353" s="2" t="s">
        <v>42</v>
      </c>
      <c r="C353" s="1" t="s">
        <v>7</v>
      </c>
      <c r="D353" s="3">
        <v>56</v>
      </c>
    </row>
    <row r="354" spans="2:4" x14ac:dyDescent="0.25">
      <c r="B354" s="2" t="s">
        <v>42</v>
      </c>
      <c r="C354" s="1" t="s">
        <v>4</v>
      </c>
      <c r="D354" s="3">
        <v>31</v>
      </c>
    </row>
    <row r="355" spans="2:4" x14ac:dyDescent="0.25">
      <c r="B355" s="2" t="s">
        <v>42</v>
      </c>
      <c r="C355" s="1" t="s">
        <v>9</v>
      </c>
      <c r="D355" s="3">
        <v>18</v>
      </c>
    </row>
    <row r="356" spans="2:4" x14ac:dyDescent="0.25">
      <c r="B356" s="2" t="s">
        <v>42</v>
      </c>
      <c r="C356" s="1" t="s">
        <v>3</v>
      </c>
      <c r="D356" s="3">
        <v>47</v>
      </c>
    </row>
    <row r="357" spans="2:4" x14ac:dyDescent="0.25">
      <c r="B357" s="2" t="s">
        <v>42</v>
      </c>
      <c r="C357" s="1" t="s">
        <v>10</v>
      </c>
      <c r="D357" s="3">
        <v>17</v>
      </c>
    </row>
    <row r="358" spans="2:4" x14ac:dyDescent="0.25">
      <c r="B358" s="2" t="s">
        <v>42</v>
      </c>
      <c r="C358" s="1" t="s">
        <v>6</v>
      </c>
      <c r="D358" s="3">
        <v>66</v>
      </c>
    </row>
    <row r="359" spans="2:4" x14ac:dyDescent="0.25">
      <c r="B359" s="2" t="s">
        <v>42</v>
      </c>
      <c r="C359" s="1" t="s">
        <v>11</v>
      </c>
      <c r="D359" s="3">
        <v>30</v>
      </c>
    </row>
    <row r="360" spans="2:4" x14ac:dyDescent="0.25">
      <c r="B360" s="2" t="s">
        <v>42</v>
      </c>
      <c r="C360" s="1" t="s">
        <v>8</v>
      </c>
      <c r="D360" s="3">
        <v>102.92</v>
      </c>
    </row>
    <row r="361" spans="2:4" x14ac:dyDescent="0.25">
      <c r="B361" s="2" t="s">
        <v>42</v>
      </c>
      <c r="C361" s="1" t="s">
        <v>12</v>
      </c>
      <c r="D361" s="3">
        <v>3</v>
      </c>
    </row>
    <row r="362" spans="2:4" x14ac:dyDescent="0.25">
      <c r="B362" s="2" t="s">
        <v>42</v>
      </c>
      <c r="C362" s="1" t="s">
        <v>49</v>
      </c>
      <c r="D362" s="3">
        <v>4</v>
      </c>
    </row>
    <row r="363" spans="2:4" x14ac:dyDescent="0.25">
      <c r="B363" s="2" t="s">
        <v>42</v>
      </c>
      <c r="C363" s="1" t="s">
        <v>50</v>
      </c>
      <c r="D363" s="4">
        <v>18.360000000000003</v>
      </c>
    </row>
    <row r="364" spans="2:4" x14ac:dyDescent="0.25">
      <c r="B364" s="2" t="s">
        <v>43</v>
      </c>
      <c r="C364" s="1" t="s">
        <v>2</v>
      </c>
      <c r="D364" s="3">
        <v>70</v>
      </c>
    </row>
    <row r="365" spans="2:4" x14ac:dyDescent="0.25">
      <c r="B365" s="2" t="s">
        <v>43</v>
      </c>
      <c r="C365" s="1" t="s">
        <v>7</v>
      </c>
      <c r="D365" s="3">
        <v>52</v>
      </c>
    </row>
    <row r="366" spans="2:4" x14ac:dyDescent="0.25">
      <c r="B366" s="2" t="s">
        <v>43</v>
      </c>
      <c r="C366" s="1" t="s">
        <v>4</v>
      </c>
      <c r="D366" s="3">
        <v>37</v>
      </c>
    </row>
    <row r="367" spans="2:4" x14ac:dyDescent="0.25">
      <c r="B367" s="2" t="s">
        <v>43</v>
      </c>
      <c r="C367" s="1" t="s">
        <v>9</v>
      </c>
      <c r="D367" s="3">
        <v>10</v>
      </c>
    </row>
    <row r="368" spans="2:4" x14ac:dyDescent="0.25">
      <c r="B368" s="2" t="s">
        <v>43</v>
      </c>
      <c r="C368" s="1" t="s">
        <v>3</v>
      </c>
      <c r="D368" s="3">
        <v>35</v>
      </c>
    </row>
    <row r="369" spans="2:4" x14ac:dyDescent="0.25">
      <c r="B369" s="2" t="s">
        <v>43</v>
      </c>
      <c r="C369" s="1" t="s">
        <v>10</v>
      </c>
      <c r="D369" s="3">
        <v>18</v>
      </c>
    </row>
    <row r="370" spans="2:4" x14ac:dyDescent="0.25">
      <c r="B370" s="2" t="s">
        <v>43</v>
      </c>
      <c r="C370" s="1" t="s">
        <v>6</v>
      </c>
      <c r="D370" s="3">
        <v>59</v>
      </c>
    </row>
    <row r="371" spans="2:4" x14ac:dyDescent="0.25">
      <c r="B371" s="2" t="s">
        <v>43</v>
      </c>
      <c r="C371" s="1" t="s">
        <v>11</v>
      </c>
      <c r="D371" s="3">
        <v>35</v>
      </c>
    </row>
    <row r="372" spans="2:4" x14ac:dyDescent="0.25">
      <c r="B372" s="2" t="s">
        <v>43</v>
      </c>
      <c r="C372" s="1" t="s">
        <v>8</v>
      </c>
      <c r="D372" s="3">
        <v>104.28</v>
      </c>
    </row>
    <row r="373" spans="2:4" x14ac:dyDescent="0.25">
      <c r="B373" s="2" t="s">
        <v>43</v>
      </c>
      <c r="C373" s="1" t="s">
        <v>12</v>
      </c>
      <c r="D373" s="3">
        <v>3</v>
      </c>
    </row>
    <row r="374" spans="2:4" x14ac:dyDescent="0.25">
      <c r="B374" s="2" t="s">
        <v>43</v>
      </c>
      <c r="C374" s="1" t="s">
        <v>49</v>
      </c>
      <c r="D374" s="3">
        <v>5</v>
      </c>
    </row>
    <row r="375" spans="2:4" x14ac:dyDescent="0.25">
      <c r="B375" s="2" t="s">
        <v>43</v>
      </c>
      <c r="C375" s="1" t="s">
        <v>50</v>
      </c>
      <c r="D375" s="4">
        <v>17.240000000000002</v>
      </c>
    </row>
    <row r="376" spans="2:4" x14ac:dyDescent="0.25">
      <c r="B376" s="2" t="s">
        <v>44</v>
      </c>
      <c r="C376" s="1" t="s">
        <v>2</v>
      </c>
      <c r="D376" s="3">
        <v>75</v>
      </c>
    </row>
    <row r="377" spans="2:4" x14ac:dyDescent="0.25">
      <c r="B377" s="2" t="s">
        <v>44</v>
      </c>
      <c r="C377" s="1" t="s">
        <v>7</v>
      </c>
      <c r="D377" s="3">
        <v>47</v>
      </c>
    </row>
    <row r="378" spans="2:4" x14ac:dyDescent="0.25">
      <c r="B378" s="2" t="s">
        <v>44</v>
      </c>
      <c r="C378" s="1" t="s">
        <v>4</v>
      </c>
      <c r="D378" s="3">
        <v>27</v>
      </c>
    </row>
    <row r="379" spans="2:4" x14ac:dyDescent="0.25">
      <c r="B379" s="2" t="s">
        <v>44</v>
      </c>
      <c r="C379" s="1" t="s">
        <v>9</v>
      </c>
      <c r="D379" s="3">
        <v>19</v>
      </c>
    </row>
    <row r="380" spans="2:4" x14ac:dyDescent="0.25">
      <c r="B380" s="2" t="s">
        <v>44</v>
      </c>
      <c r="C380" s="1" t="s">
        <v>3</v>
      </c>
      <c r="D380" s="3">
        <v>45</v>
      </c>
    </row>
    <row r="381" spans="2:4" x14ac:dyDescent="0.25">
      <c r="B381" s="2" t="s">
        <v>44</v>
      </c>
      <c r="C381" s="1" t="s">
        <v>10</v>
      </c>
      <c r="D381" s="3">
        <v>11</v>
      </c>
    </row>
    <row r="382" spans="2:4" x14ac:dyDescent="0.25">
      <c r="B382" s="2" t="s">
        <v>44</v>
      </c>
      <c r="C382" s="1" t="s">
        <v>6</v>
      </c>
      <c r="D382" s="3">
        <v>59</v>
      </c>
    </row>
    <row r="383" spans="2:4" x14ac:dyDescent="0.25">
      <c r="B383" s="2" t="s">
        <v>44</v>
      </c>
      <c r="C383" s="1" t="s">
        <v>11</v>
      </c>
      <c r="D383" s="3">
        <v>30</v>
      </c>
    </row>
    <row r="384" spans="2:4" x14ac:dyDescent="0.25">
      <c r="B384" s="2" t="s">
        <v>44</v>
      </c>
      <c r="C384" s="1" t="s">
        <v>8</v>
      </c>
      <c r="D384" s="3">
        <v>78.25</v>
      </c>
    </row>
    <row r="385" spans="2:4" x14ac:dyDescent="0.25">
      <c r="B385" s="2" t="s">
        <v>44</v>
      </c>
      <c r="C385" s="1" t="s">
        <v>12</v>
      </c>
      <c r="D385" s="3">
        <v>4</v>
      </c>
    </row>
    <row r="386" spans="2:4" x14ac:dyDescent="0.25">
      <c r="B386" s="2" t="s">
        <v>44</v>
      </c>
      <c r="C386" s="1" t="s">
        <v>49</v>
      </c>
      <c r="D386" s="3">
        <v>5</v>
      </c>
    </row>
    <row r="387" spans="2:4" x14ac:dyDescent="0.25">
      <c r="B387" s="2" t="s">
        <v>44</v>
      </c>
      <c r="C387" s="1" t="s">
        <v>50</v>
      </c>
      <c r="D387" s="4">
        <v>17.840000000000003</v>
      </c>
    </row>
    <row r="388" spans="2:4" x14ac:dyDescent="0.25">
      <c r="B388" s="2" t="s">
        <v>45</v>
      </c>
      <c r="C388" s="1" t="s">
        <v>2</v>
      </c>
      <c r="D388" s="3">
        <v>65</v>
      </c>
    </row>
    <row r="389" spans="2:4" x14ac:dyDescent="0.25">
      <c r="B389" s="2" t="s">
        <v>45</v>
      </c>
      <c r="C389" s="1" t="s">
        <v>7</v>
      </c>
      <c r="D389" s="3">
        <v>47</v>
      </c>
    </row>
    <row r="390" spans="2:4" x14ac:dyDescent="0.25">
      <c r="B390" s="2" t="s">
        <v>45</v>
      </c>
      <c r="C390" s="1" t="s">
        <v>4</v>
      </c>
      <c r="D390" s="3">
        <v>38</v>
      </c>
    </row>
    <row r="391" spans="2:4" x14ac:dyDescent="0.25">
      <c r="B391" s="2" t="s">
        <v>45</v>
      </c>
      <c r="C391" s="1" t="s">
        <v>9</v>
      </c>
      <c r="D391" s="3">
        <v>13</v>
      </c>
    </row>
    <row r="392" spans="2:4" x14ac:dyDescent="0.25">
      <c r="B392" s="2" t="s">
        <v>45</v>
      </c>
      <c r="C392" s="1" t="s">
        <v>3</v>
      </c>
      <c r="D392" s="3">
        <v>39</v>
      </c>
    </row>
    <row r="393" spans="2:4" x14ac:dyDescent="0.25">
      <c r="B393" s="2" t="s">
        <v>45</v>
      </c>
      <c r="C393" s="1" t="s">
        <v>10</v>
      </c>
      <c r="D393" s="3">
        <v>11</v>
      </c>
    </row>
    <row r="394" spans="2:4" x14ac:dyDescent="0.25">
      <c r="B394" s="2" t="s">
        <v>45</v>
      </c>
      <c r="C394" s="1" t="s">
        <v>6</v>
      </c>
      <c r="D394" s="3">
        <v>58</v>
      </c>
    </row>
    <row r="395" spans="2:4" x14ac:dyDescent="0.25">
      <c r="B395" s="2" t="s">
        <v>45</v>
      </c>
      <c r="C395" s="1" t="s">
        <v>11</v>
      </c>
      <c r="D395" s="3">
        <v>32</v>
      </c>
    </row>
    <row r="396" spans="2:4" x14ac:dyDescent="0.25">
      <c r="B396" s="2" t="s">
        <v>45</v>
      </c>
      <c r="C396" s="1" t="s">
        <v>8</v>
      </c>
      <c r="D396" s="3">
        <v>78.78</v>
      </c>
    </row>
    <row r="397" spans="2:4" x14ac:dyDescent="0.25">
      <c r="B397" s="2" t="s">
        <v>45</v>
      </c>
      <c r="C397" s="1" t="s">
        <v>12</v>
      </c>
      <c r="D397" s="3">
        <v>3</v>
      </c>
    </row>
    <row r="398" spans="2:4" x14ac:dyDescent="0.25">
      <c r="B398" s="2" t="s">
        <v>45</v>
      </c>
      <c r="C398" s="1" t="s">
        <v>49</v>
      </c>
      <c r="D398" s="3">
        <v>4</v>
      </c>
    </row>
    <row r="399" spans="2:4" x14ac:dyDescent="0.25">
      <c r="B399" s="2" t="s">
        <v>45</v>
      </c>
      <c r="C399" s="1" t="s">
        <v>50</v>
      </c>
      <c r="D399" s="4">
        <v>17.170000000000002</v>
      </c>
    </row>
    <row r="400" spans="2:4" x14ac:dyDescent="0.25">
      <c r="B400" s="2" t="s">
        <v>46</v>
      </c>
      <c r="C400" s="1" t="s">
        <v>2</v>
      </c>
      <c r="D400" s="3">
        <v>72</v>
      </c>
    </row>
    <row r="401" spans="2:4" x14ac:dyDescent="0.25">
      <c r="B401" s="2" t="s">
        <v>46</v>
      </c>
      <c r="C401" s="1" t="s">
        <v>7</v>
      </c>
      <c r="D401" s="3">
        <v>51</v>
      </c>
    </row>
    <row r="402" spans="2:4" x14ac:dyDescent="0.25">
      <c r="B402" s="2" t="s">
        <v>46</v>
      </c>
      <c r="C402" s="1" t="s">
        <v>4</v>
      </c>
      <c r="D402" s="3">
        <v>34</v>
      </c>
    </row>
    <row r="403" spans="2:4" x14ac:dyDescent="0.25">
      <c r="B403" s="2" t="s">
        <v>46</v>
      </c>
      <c r="C403" s="1" t="s">
        <v>9</v>
      </c>
      <c r="D403" s="3">
        <v>16</v>
      </c>
    </row>
    <row r="404" spans="2:4" x14ac:dyDescent="0.25">
      <c r="B404" s="2" t="s">
        <v>46</v>
      </c>
      <c r="C404" s="1" t="s">
        <v>3</v>
      </c>
      <c r="D404" s="3">
        <v>39</v>
      </c>
    </row>
    <row r="405" spans="2:4" x14ac:dyDescent="0.25">
      <c r="B405" s="2" t="s">
        <v>46</v>
      </c>
      <c r="C405" s="1" t="s">
        <v>10</v>
      </c>
      <c r="D405" s="3">
        <v>10</v>
      </c>
    </row>
    <row r="406" spans="2:4" x14ac:dyDescent="0.25">
      <c r="B406" s="2" t="s">
        <v>46</v>
      </c>
      <c r="C406" s="1" t="s">
        <v>6</v>
      </c>
      <c r="D406" s="3">
        <v>64</v>
      </c>
    </row>
    <row r="407" spans="2:4" x14ac:dyDescent="0.25">
      <c r="B407" s="2" t="s">
        <v>46</v>
      </c>
      <c r="C407" s="1" t="s">
        <v>11</v>
      </c>
      <c r="D407" s="3">
        <v>35</v>
      </c>
    </row>
    <row r="408" spans="2:4" x14ac:dyDescent="0.25">
      <c r="B408" s="2" t="s">
        <v>46</v>
      </c>
      <c r="C408" s="1" t="s">
        <v>8</v>
      </c>
      <c r="D408" s="3">
        <v>83.460000000000008</v>
      </c>
    </row>
    <row r="409" spans="2:4" x14ac:dyDescent="0.25">
      <c r="B409" s="2" t="s">
        <v>46</v>
      </c>
      <c r="C409" s="1" t="s">
        <v>12</v>
      </c>
      <c r="D409" s="3">
        <v>3</v>
      </c>
    </row>
    <row r="410" spans="2:4" x14ac:dyDescent="0.25">
      <c r="B410" s="2" t="s">
        <v>46</v>
      </c>
      <c r="C410" s="1" t="s">
        <v>49</v>
      </c>
      <c r="D410" s="3">
        <v>5</v>
      </c>
    </row>
    <row r="411" spans="2:4" x14ac:dyDescent="0.25">
      <c r="B411" s="2" t="s">
        <v>46</v>
      </c>
      <c r="C411" s="1" t="s">
        <v>50</v>
      </c>
      <c r="D411" s="4">
        <v>18.05</v>
      </c>
    </row>
    <row r="412" spans="2:4" x14ac:dyDescent="0.25">
      <c r="B412" s="2" t="s">
        <v>47</v>
      </c>
      <c r="C412" s="1" t="s">
        <v>2</v>
      </c>
      <c r="D412" s="3">
        <v>64</v>
      </c>
    </row>
    <row r="413" spans="2:4" x14ac:dyDescent="0.25">
      <c r="B413" s="2" t="s">
        <v>47</v>
      </c>
      <c r="C413" s="1" t="s">
        <v>7</v>
      </c>
      <c r="D413" s="3">
        <v>52</v>
      </c>
    </row>
    <row r="414" spans="2:4" x14ac:dyDescent="0.25">
      <c r="B414" s="2" t="s">
        <v>47</v>
      </c>
      <c r="C414" s="1" t="s">
        <v>4</v>
      </c>
      <c r="D414" s="3">
        <v>37</v>
      </c>
    </row>
    <row r="415" spans="2:4" x14ac:dyDescent="0.25">
      <c r="B415" s="2" t="s">
        <v>47</v>
      </c>
      <c r="C415" s="1" t="s">
        <v>9</v>
      </c>
      <c r="D415" s="3">
        <v>15</v>
      </c>
    </row>
    <row r="416" spans="2:4" x14ac:dyDescent="0.25">
      <c r="B416" s="2" t="s">
        <v>47</v>
      </c>
      <c r="C416" s="1" t="s">
        <v>3</v>
      </c>
      <c r="D416" s="3">
        <v>50</v>
      </c>
    </row>
    <row r="417" spans="2:4" x14ac:dyDescent="0.25">
      <c r="B417" s="2" t="s">
        <v>47</v>
      </c>
      <c r="C417" s="1" t="s">
        <v>10</v>
      </c>
      <c r="D417" s="3">
        <v>14</v>
      </c>
    </row>
    <row r="418" spans="2:4" x14ac:dyDescent="0.25">
      <c r="B418" s="2" t="s">
        <v>47</v>
      </c>
      <c r="C418" s="1" t="s">
        <v>6</v>
      </c>
      <c r="D418" s="3">
        <v>58</v>
      </c>
    </row>
    <row r="419" spans="2:4" x14ac:dyDescent="0.25">
      <c r="B419" s="2" t="s">
        <v>47</v>
      </c>
      <c r="C419" s="1" t="s">
        <v>11</v>
      </c>
      <c r="D419" s="3">
        <v>33</v>
      </c>
    </row>
    <row r="420" spans="2:4" x14ac:dyDescent="0.25">
      <c r="B420" s="2" t="s">
        <v>47</v>
      </c>
      <c r="C420" s="1" t="s">
        <v>8</v>
      </c>
      <c r="D420" s="3">
        <v>87.210000000000008</v>
      </c>
    </row>
    <row r="421" spans="2:4" x14ac:dyDescent="0.25">
      <c r="B421" s="2" t="s">
        <v>47</v>
      </c>
      <c r="C421" s="1" t="s">
        <v>12</v>
      </c>
      <c r="D421" s="3">
        <v>3</v>
      </c>
    </row>
    <row r="422" spans="2:4" x14ac:dyDescent="0.25">
      <c r="B422" s="2" t="s">
        <v>47</v>
      </c>
      <c r="C422" s="1" t="s">
        <v>49</v>
      </c>
      <c r="D422" s="3">
        <v>5</v>
      </c>
    </row>
    <row r="423" spans="2:4" x14ac:dyDescent="0.25">
      <c r="B423" s="2" t="s">
        <v>47</v>
      </c>
      <c r="C423" s="1" t="s">
        <v>50</v>
      </c>
      <c r="D423" s="4">
        <v>18.010000000000002</v>
      </c>
    </row>
    <row r="424" spans="2:4" x14ac:dyDescent="0.25">
      <c r="B424" s="2" t="s">
        <v>48</v>
      </c>
      <c r="C424" s="1" t="s">
        <v>2</v>
      </c>
      <c r="D424" s="3">
        <v>66</v>
      </c>
    </row>
    <row r="425" spans="2:4" x14ac:dyDescent="0.25">
      <c r="B425" s="2" t="s">
        <v>48</v>
      </c>
      <c r="C425" s="1" t="s">
        <v>7</v>
      </c>
      <c r="D425" s="3">
        <v>56</v>
      </c>
    </row>
    <row r="426" spans="2:4" x14ac:dyDescent="0.25">
      <c r="B426" s="2" t="s">
        <v>48</v>
      </c>
      <c r="C426" s="1" t="s">
        <v>4</v>
      </c>
      <c r="D426" s="3">
        <v>38</v>
      </c>
    </row>
    <row r="427" spans="2:4" x14ac:dyDescent="0.25">
      <c r="B427" s="2" t="s">
        <v>48</v>
      </c>
      <c r="C427" s="1" t="s">
        <v>9</v>
      </c>
      <c r="D427" s="3">
        <v>13</v>
      </c>
    </row>
    <row r="428" spans="2:4" x14ac:dyDescent="0.25">
      <c r="B428" s="2" t="s">
        <v>48</v>
      </c>
      <c r="C428" s="1" t="s">
        <v>3</v>
      </c>
      <c r="D428" s="3">
        <v>41</v>
      </c>
    </row>
    <row r="429" spans="2:4" x14ac:dyDescent="0.25">
      <c r="B429" s="2" t="s">
        <v>48</v>
      </c>
      <c r="C429" s="1" t="s">
        <v>10</v>
      </c>
      <c r="D429" s="3">
        <v>18</v>
      </c>
    </row>
    <row r="430" spans="2:4" x14ac:dyDescent="0.25">
      <c r="B430" s="2" t="s">
        <v>48</v>
      </c>
      <c r="C430" s="1" t="s">
        <v>6</v>
      </c>
      <c r="D430" s="3">
        <v>65</v>
      </c>
    </row>
    <row r="431" spans="2:4" x14ac:dyDescent="0.25">
      <c r="B431" s="2" t="s">
        <v>48</v>
      </c>
      <c r="C431" s="1" t="s">
        <v>11</v>
      </c>
      <c r="D431" s="3">
        <v>30</v>
      </c>
    </row>
    <row r="432" spans="2:4" x14ac:dyDescent="0.25">
      <c r="B432" s="2" t="s">
        <v>48</v>
      </c>
      <c r="C432" s="1" t="s">
        <v>8</v>
      </c>
      <c r="D432" s="3">
        <v>91.56</v>
      </c>
    </row>
    <row r="433" spans="2:4" x14ac:dyDescent="0.25">
      <c r="B433" s="2" t="s">
        <v>48</v>
      </c>
      <c r="C433" s="1" t="s">
        <v>12</v>
      </c>
      <c r="D433" s="3">
        <v>4</v>
      </c>
    </row>
    <row r="434" spans="2:4" x14ac:dyDescent="0.25">
      <c r="B434" s="2" t="s">
        <v>48</v>
      </c>
      <c r="C434" s="1" t="s">
        <v>49</v>
      </c>
      <c r="D434" s="3">
        <v>4</v>
      </c>
    </row>
    <row r="435" spans="2:4" x14ac:dyDescent="0.25">
      <c r="B435" s="2" t="s">
        <v>48</v>
      </c>
      <c r="C435" s="1" t="s">
        <v>50</v>
      </c>
      <c r="D435" s="4">
        <v>18.130000000000003</v>
      </c>
    </row>
    <row r="436" spans="2:4" x14ac:dyDescent="0.25">
      <c r="B436" t="s">
        <v>24</v>
      </c>
      <c r="C436" t="s">
        <v>51</v>
      </c>
      <c r="D436">
        <v>524</v>
      </c>
    </row>
    <row r="437" spans="2:4" x14ac:dyDescent="0.25">
      <c r="B437" t="s">
        <v>36</v>
      </c>
      <c r="C437" t="s">
        <v>51</v>
      </c>
      <c r="D437">
        <v>550</v>
      </c>
    </row>
    <row r="438" spans="2:4" x14ac:dyDescent="0.25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437"/>
  <sheetViews>
    <sheetView workbookViewId="0">
      <selection activeCell="J38" sqref="J38"/>
    </sheetView>
  </sheetViews>
  <sheetFormatPr defaultRowHeight="12.75" x14ac:dyDescent="0.2"/>
  <cols>
    <col min="1" max="1" width="3" style="5" customWidth="1"/>
    <col min="2" max="2" width="9.140625" style="5"/>
    <col min="3" max="3" width="7.85546875" style="5" customWidth="1"/>
    <col min="4" max="4" width="21.7109375" style="5" bestFit="1" customWidth="1"/>
    <col min="5" max="5" width="8" style="5" bestFit="1" customWidth="1"/>
    <col min="6" max="6" width="19.5703125" style="5" customWidth="1"/>
    <col min="7" max="16384" width="9.140625" style="5"/>
  </cols>
  <sheetData>
    <row r="2" spans="1:6" x14ac:dyDescent="0.2">
      <c r="A2" s="10"/>
      <c r="B2" s="7" t="s">
        <v>5</v>
      </c>
      <c r="C2" s="7" t="s">
        <v>52</v>
      </c>
      <c r="D2" s="7" t="s">
        <v>0</v>
      </c>
      <c r="E2" s="8" t="s">
        <v>1</v>
      </c>
      <c r="F2" s="9" t="s">
        <v>53</v>
      </c>
    </row>
    <row r="3" spans="1:6" x14ac:dyDescent="0.2">
      <c r="B3" s="11">
        <v>41640</v>
      </c>
      <c r="C3" s="12">
        <f>YEAR(B3)</f>
        <v>2014</v>
      </c>
      <c r="D3" s="12" t="s">
        <v>2</v>
      </c>
      <c r="E3" s="13">
        <v>72</v>
      </c>
      <c r="F3" s="14" t="s">
        <v>54</v>
      </c>
    </row>
    <row r="4" spans="1:6" x14ac:dyDescent="0.2">
      <c r="B4" s="11">
        <v>41640</v>
      </c>
      <c r="C4" s="12">
        <f t="shared" ref="C4:C67" si="0">YEAR(B4)</f>
        <v>2014</v>
      </c>
      <c r="D4" s="12" t="s">
        <v>7</v>
      </c>
      <c r="E4" s="13">
        <v>47</v>
      </c>
      <c r="F4" s="14" t="s">
        <v>55</v>
      </c>
    </row>
    <row r="5" spans="1:6" x14ac:dyDescent="0.2">
      <c r="B5" s="11">
        <v>41640</v>
      </c>
      <c r="C5" s="12">
        <f t="shared" si="0"/>
        <v>2014</v>
      </c>
      <c r="D5" s="12" t="s">
        <v>4</v>
      </c>
      <c r="E5" s="13">
        <v>37</v>
      </c>
      <c r="F5" s="14" t="s">
        <v>54</v>
      </c>
    </row>
    <row r="6" spans="1:6" x14ac:dyDescent="0.2">
      <c r="B6" s="11">
        <v>41640</v>
      </c>
      <c r="C6" s="12">
        <f t="shared" si="0"/>
        <v>2014</v>
      </c>
      <c r="D6" s="12" t="s">
        <v>9</v>
      </c>
      <c r="E6" s="13">
        <v>20</v>
      </c>
      <c r="F6" s="14" t="s">
        <v>55</v>
      </c>
    </row>
    <row r="7" spans="1:6" x14ac:dyDescent="0.2">
      <c r="B7" s="11">
        <v>41640</v>
      </c>
      <c r="C7" s="12">
        <f t="shared" si="0"/>
        <v>2014</v>
      </c>
      <c r="D7" s="12" t="s">
        <v>3</v>
      </c>
      <c r="E7" s="13">
        <v>36</v>
      </c>
      <c r="F7" s="14" t="s">
        <v>54</v>
      </c>
    </row>
    <row r="8" spans="1:6" x14ac:dyDescent="0.2">
      <c r="B8" s="11">
        <v>41640</v>
      </c>
      <c r="C8" s="12">
        <f t="shared" si="0"/>
        <v>2014</v>
      </c>
      <c r="D8" s="12" t="s">
        <v>10</v>
      </c>
      <c r="E8" s="13">
        <v>17</v>
      </c>
      <c r="F8" s="14" t="s">
        <v>55</v>
      </c>
    </row>
    <row r="9" spans="1:6" x14ac:dyDescent="0.2">
      <c r="B9" s="11">
        <v>41640</v>
      </c>
      <c r="C9" s="12">
        <f t="shared" si="0"/>
        <v>2014</v>
      </c>
      <c r="D9" s="12" t="s">
        <v>6</v>
      </c>
      <c r="E9" s="13">
        <v>57</v>
      </c>
      <c r="F9" s="14" t="s">
        <v>54</v>
      </c>
    </row>
    <row r="10" spans="1:6" x14ac:dyDescent="0.2">
      <c r="B10" s="11">
        <v>41640</v>
      </c>
      <c r="C10" s="12">
        <f t="shared" si="0"/>
        <v>2014</v>
      </c>
      <c r="D10" s="12" t="s">
        <v>11</v>
      </c>
      <c r="E10" s="13">
        <v>32</v>
      </c>
      <c r="F10" s="14" t="s">
        <v>55</v>
      </c>
    </row>
    <row r="11" spans="1:6" x14ac:dyDescent="0.2">
      <c r="B11" s="11">
        <v>41640</v>
      </c>
      <c r="C11" s="12">
        <f t="shared" si="0"/>
        <v>2014</v>
      </c>
      <c r="D11" s="12" t="s">
        <v>8</v>
      </c>
      <c r="E11" s="13">
        <v>95.399999999999991</v>
      </c>
      <c r="F11" s="12" t="s">
        <v>8</v>
      </c>
    </row>
    <row r="12" spans="1:6" x14ac:dyDescent="0.2">
      <c r="B12" s="11">
        <v>41640</v>
      </c>
      <c r="C12" s="12">
        <f t="shared" si="0"/>
        <v>2014</v>
      </c>
      <c r="D12" s="12" t="s">
        <v>12</v>
      </c>
      <c r="E12" s="13">
        <v>2</v>
      </c>
      <c r="F12" s="12" t="s">
        <v>12</v>
      </c>
    </row>
    <row r="13" spans="1:6" x14ac:dyDescent="0.2">
      <c r="B13" s="11">
        <v>41640</v>
      </c>
      <c r="C13" s="12">
        <f t="shared" si="0"/>
        <v>2014</v>
      </c>
      <c r="D13" s="12" t="s">
        <v>49</v>
      </c>
      <c r="E13" s="13">
        <v>5</v>
      </c>
      <c r="F13" s="12" t="s">
        <v>49</v>
      </c>
    </row>
    <row r="14" spans="1:6" x14ac:dyDescent="0.2">
      <c r="B14" s="11">
        <v>41640</v>
      </c>
      <c r="C14" s="12">
        <f t="shared" si="0"/>
        <v>2014</v>
      </c>
      <c r="D14" s="12" t="s">
        <v>50</v>
      </c>
      <c r="E14" s="15">
        <v>17.29</v>
      </c>
      <c r="F14" s="12" t="s">
        <v>50</v>
      </c>
    </row>
    <row r="15" spans="1:6" x14ac:dyDescent="0.2">
      <c r="B15" s="11">
        <v>41671</v>
      </c>
      <c r="C15" s="12">
        <f t="shared" si="0"/>
        <v>2014</v>
      </c>
      <c r="D15" s="12" t="s">
        <v>2</v>
      </c>
      <c r="E15" s="13">
        <v>75</v>
      </c>
      <c r="F15" s="14" t="s">
        <v>54</v>
      </c>
    </row>
    <row r="16" spans="1:6" x14ac:dyDescent="0.2">
      <c r="B16" s="11">
        <v>41671</v>
      </c>
      <c r="C16" s="12">
        <f t="shared" si="0"/>
        <v>2014</v>
      </c>
      <c r="D16" s="12" t="s">
        <v>7</v>
      </c>
      <c r="E16" s="13">
        <v>55</v>
      </c>
      <c r="F16" s="14" t="s">
        <v>55</v>
      </c>
    </row>
    <row r="17" spans="2:6" x14ac:dyDescent="0.2">
      <c r="B17" s="11">
        <v>41671</v>
      </c>
      <c r="C17" s="12">
        <f t="shared" si="0"/>
        <v>2014</v>
      </c>
      <c r="D17" s="12" t="s">
        <v>4</v>
      </c>
      <c r="E17" s="13">
        <v>26</v>
      </c>
      <c r="F17" s="14" t="s">
        <v>54</v>
      </c>
    </row>
    <row r="18" spans="2:6" x14ac:dyDescent="0.2">
      <c r="B18" s="11">
        <v>41671</v>
      </c>
      <c r="C18" s="12">
        <f t="shared" si="0"/>
        <v>2014</v>
      </c>
      <c r="D18" s="12" t="s">
        <v>9</v>
      </c>
      <c r="E18" s="13">
        <v>18</v>
      </c>
      <c r="F18" s="14" t="s">
        <v>55</v>
      </c>
    </row>
    <row r="19" spans="2:6" x14ac:dyDescent="0.2">
      <c r="B19" s="11">
        <v>41671</v>
      </c>
      <c r="C19" s="12">
        <f t="shared" si="0"/>
        <v>2014</v>
      </c>
      <c r="D19" s="12" t="s">
        <v>3</v>
      </c>
      <c r="E19" s="13">
        <v>42</v>
      </c>
      <c r="F19" s="14" t="s">
        <v>54</v>
      </c>
    </row>
    <row r="20" spans="2:6" x14ac:dyDescent="0.2">
      <c r="B20" s="11">
        <v>41671</v>
      </c>
      <c r="C20" s="12">
        <f t="shared" si="0"/>
        <v>2014</v>
      </c>
      <c r="D20" s="12" t="s">
        <v>10</v>
      </c>
      <c r="E20" s="13">
        <v>18</v>
      </c>
      <c r="F20" s="14" t="s">
        <v>55</v>
      </c>
    </row>
    <row r="21" spans="2:6" x14ac:dyDescent="0.2">
      <c r="B21" s="11">
        <v>41671</v>
      </c>
      <c r="C21" s="12">
        <f t="shared" si="0"/>
        <v>2014</v>
      </c>
      <c r="D21" s="12" t="s">
        <v>6</v>
      </c>
      <c r="E21" s="13">
        <v>54</v>
      </c>
      <c r="F21" s="14" t="s">
        <v>54</v>
      </c>
    </row>
    <row r="22" spans="2:6" x14ac:dyDescent="0.2">
      <c r="B22" s="11">
        <v>41671</v>
      </c>
      <c r="C22" s="12">
        <f t="shared" si="0"/>
        <v>2014</v>
      </c>
      <c r="D22" s="12" t="s">
        <v>11</v>
      </c>
      <c r="E22" s="13">
        <v>33</v>
      </c>
      <c r="F22" s="14" t="s">
        <v>55</v>
      </c>
    </row>
    <row r="23" spans="2:6" x14ac:dyDescent="0.2">
      <c r="B23" s="11">
        <v>41671</v>
      </c>
      <c r="C23" s="12">
        <f t="shared" si="0"/>
        <v>2014</v>
      </c>
      <c r="D23" s="12" t="s">
        <v>8</v>
      </c>
      <c r="E23" s="13">
        <v>96.3</v>
      </c>
      <c r="F23" s="12" t="s">
        <v>8</v>
      </c>
    </row>
    <row r="24" spans="2:6" x14ac:dyDescent="0.2">
      <c r="B24" s="11">
        <v>41671</v>
      </c>
      <c r="C24" s="12">
        <f t="shared" si="0"/>
        <v>2014</v>
      </c>
      <c r="D24" s="12" t="s">
        <v>12</v>
      </c>
      <c r="E24" s="13">
        <v>2</v>
      </c>
      <c r="F24" s="12" t="s">
        <v>12</v>
      </c>
    </row>
    <row r="25" spans="2:6" x14ac:dyDescent="0.2">
      <c r="B25" s="11">
        <v>41671</v>
      </c>
      <c r="C25" s="12">
        <f t="shared" si="0"/>
        <v>2014</v>
      </c>
      <c r="D25" s="12" t="s">
        <v>49</v>
      </c>
      <c r="E25" s="13">
        <v>5</v>
      </c>
      <c r="F25" s="12" t="s">
        <v>49</v>
      </c>
    </row>
    <row r="26" spans="2:6" x14ac:dyDescent="0.2">
      <c r="B26" s="11">
        <v>41671</v>
      </c>
      <c r="C26" s="12">
        <f t="shared" si="0"/>
        <v>2014</v>
      </c>
      <c r="D26" s="12" t="s">
        <v>50</v>
      </c>
      <c r="E26" s="15">
        <v>17</v>
      </c>
      <c r="F26" s="12" t="s">
        <v>50</v>
      </c>
    </row>
    <row r="27" spans="2:6" x14ac:dyDescent="0.2">
      <c r="B27" s="11">
        <v>41699</v>
      </c>
      <c r="C27" s="12">
        <f t="shared" si="0"/>
        <v>2014</v>
      </c>
      <c r="D27" s="12" t="s">
        <v>2</v>
      </c>
      <c r="E27" s="13">
        <v>69</v>
      </c>
      <c r="F27" s="14" t="s">
        <v>54</v>
      </c>
    </row>
    <row r="28" spans="2:6" x14ac:dyDescent="0.2">
      <c r="B28" s="11">
        <v>41699</v>
      </c>
      <c r="C28" s="12">
        <f t="shared" si="0"/>
        <v>2014</v>
      </c>
      <c r="D28" s="12" t="s">
        <v>7</v>
      </c>
      <c r="E28" s="13">
        <v>58</v>
      </c>
      <c r="F28" s="14" t="s">
        <v>55</v>
      </c>
    </row>
    <row r="29" spans="2:6" x14ac:dyDescent="0.2">
      <c r="B29" s="11">
        <v>41699</v>
      </c>
      <c r="C29" s="12">
        <f t="shared" si="0"/>
        <v>2014</v>
      </c>
      <c r="D29" s="12" t="s">
        <v>4</v>
      </c>
      <c r="E29" s="13">
        <v>32</v>
      </c>
      <c r="F29" s="14" t="s">
        <v>54</v>
      </c>
    </row>
    <row r="30" spans="2:6" x14ac:dyDescent="0.2">
      <c r="B30" s="11">
        <v>41699</v>
      </c>
      <c r="C30" s="12">
        <f t="shared" si="0"/>
        <v>2014</v>
      </c>
      <c r="D30" s="12" t="s">
        <v>9</v>
      </c>
      <c r="E30" s="13">
        <v>12</v>
      </c>
      <c r="F30" s="14" t="s">
        <v>55</v>
      </c>
    </row>
    <row r="31" spans="2:6" x14ac:dyDescent="0.2">
      <c r="B31" s="11">
        <v>41699</v>
      </c>
      <c r="C31" s="12">
        <f t="shared" si="0"/>
        <v>2014</v>
      </c>
      <c r="D31" s="12" t="s">
        <v>3</v>
      </c>
      <c r="E31" s="13">
        <v>41</v>
      </c>
      <c r="F31" s="14" t="s">
        <v>54</v>
      </c>
    </row>
    <row r="32" spans="2:6" x14ac:dyDescent="0.2">
      <c r="B32" s="11">
        <v>41699</v>
      </c>
      <c r="C32" s="12">
        <f t="shared" si="0"/>
        <v>2014</v>
      </c>
      <c r="D32" s="12" t="s">
        <v>10</v>
      </c>
      <c r="E32" s="13">
        <v>11</v>
      </c>
      <c r="F32" s="14" t="s">
        <v>55</v>
      </c>
    </row>
    <row r="33" spans="2:6" x14ac:dyDescent="0.2">
      <c r="B33" s="11">
        <v>41699</v>
      </c>
      <c r="C33" s="12">
        <f t="shared" si="0"/>
        <v>2014</v>
      </c>
      <c r="D33" s="12" t="s">
        <v>6</v>
      </c>
      <c r="E33" s="13">
        <v>64</v>
      </c>
      <c r="F33" s="14" t="s">
        <v>54</v>
      </c>
    </row>
    <row r="34" spans="2:6" x14ac:dyDescent="0.2">
      <c r="B34" s="11">
        <v>41699</v>
      </c>
      <c r="C34" s="12">
        <f t="shared" si="0"/>
        <v>2014</v>
      </c>
      <c r="D34" s="12" t="s">
        <v>11</v>
      </c>
      <c r="E34" s="13">
        <v>35</v>
      </c>
      <c r="F34" s="14" t="s">
        <v>55</v>
      </c>
    </row>
    <row r="35" spans="2:6" x14ac:dyDescent="0.2">
      <c r="B35" s="11">
        <v>41699</v>
      </c>
      <c r="C35" s="12">
        <f t="shared" si="0"/>
        <v>2014</v>
      </c>
      <c r="D35" s="12" t="s">
        <v>8</v>
      </c>
      <c r="E35" s="13">
        <v>96.6</v>
      </c>
      <c r="F35" s="12" t="s">
        <v>8</v>
      </c>
    </row>
    <row r="36" spans="2:6" x14ac:dyDescent="0.2">
      <c r="B36" s="11">
        <v>41699</v>
      </c>
      <c r="C36" s="12">
        <f t="shared" si="0"/>
        <v>2014</v>
      </c>
      <c r="D36" s="12" t="s">
        <v>12</v>
      </c>
      <c r="E36" s="13">
        <v>3</v>
      </c>
      <c r="F36" s="12" t="s">
        <v>12</v>
      </c>
    </row>
    <row r="37" spans="2:6" x14ac:dyDescent="0.2">
      <c r="B37" s="11">
        <v>41699</v>
      </c>
      <c r="C37" s="12">
        <f t="shared" si="0"/>
        <v>2014</v>
      </c>
      <c r="D37" s="12" t="s">
        <v>49</v>
      </c>
      <c r="E37" s="13">
        <v>5</v>
      </c>
      <c r="F37" s="12" t="s">
        <v>49</v>
      </c>
    </row>
    <row r="38" spans="2:6" x14ac:dyDescent="0.2">
      <c r="B38" s="11">
        <v>41699</v>
      </c>
      <c r="C38" s="12">
        <f t="shared" si="0"/>
        <v>2014</v>
      </c>
      <c r="D38" s="12" t="s">
        <v>50</v>
      </c>
      <c r="E38" s="15">
        <v>17.850000000000001</v>
      </c>
      <c r="F38" s="12" t="s">
        <v>50</v>
      </c>
    </row>
    <row r="39" spans="2:6" x14ac:dyDescent="0.2">
      <c r="B39" s="11">
        <v>41730</v>
      </c>
      <c r="C39" s="12">
        <f t="shared" si="0"/>
        <v>2014</v>
      </c>
      <c r="D39" s="12" t="s">
        <v>2</v>
      </c>
      <c r="E39" s="13">
        <v>68</v>
      </c>
      <c r="F39" s="14" t="s">
        <v>54</v>
      </c>
    </row>
    <row r="40" spans="2:6" x14ac:dyDescent="0.2">
      <c r="B40" s="11">
        <v>41730</v>
      </c>
      <c r="C40" s="12">
        <f t="shared" si="0"/>
        <v>2014</v>
      </c>
      <c r="D40" s="12" t="s">
        <v>7</v>
      </c>
      <c r="E40" s="13">
        <v>50</v>
      </c>
      <c r="F40" s="14" t="s">
        <v>55</v>
      </c>
    </row>
    <row r="41" spans="2:6" x14ac:dyDescent="0.2">
      <c r="B41" s="11">
        <v>41730</v>
      </c>
      <c r="C41" s="12">
        <f t="shared" si="0"/>
        <v>2014</v>
      </c>
      <c r="D41" s="12" t="s">
        <v>4</v>
      </c>
      <c r="E41" s="13">
        <v>29</v>
      </c>
      <c r="F41" s="14" t="s">
        <v>54</v>
      </c>
    </row>
    <row r="42" spans="2:6" x14ac:dyDescent="0.2">
      <c r="B42" s="11">
        <v>41730</v>
      </c>
      <c r="C42" s="12">
        <f t="shared" si="0"/>
        <v>2014</v>
      </c>
      <c r="D42" s="12" t="s">
        <v>9</v>
      </c>
      <c r="E42" s="13">
        <v>19</v>
      </c>
      <c r="F42" s="14" t="s">
        <v>55</v>
      </c>
    </row>
    <row r="43" spans="2:6" x14ac:dyDescent="0.2">
      <c r="B43" s="11">
        <v>41730</v>
      </c>
      <c r="C43" s="12">
        <f t="shared" si="0"/>
        <v>2014</v>
      </c>
      <c r="D43" s="12" t="s">
        <v>3</v>
      </c>
      <c r="E43" s="13">
        <v>38</v>
      </c>
      <c r="F43" s="14" t="s">
        <v>54</v>
      </c>
    </row>
    <row r="44" spans="2:6" x14ac:dyDescent="0.2">
      <c r="B44" s="11">
        <v>41730</v>
      </c>
      <c r="C44" s="12">
        <f t="shared" si="0"/>
        <v>2014</v>
      </c>
      <c r="D44" s="12" t="s">
        <v>10</v>
      </c>
      <c r="E44" s="13">
        <v>15</v>
      </c>
      <c r="F44" s="14" t="s">
        <v>55</v>
      </c>
    </row>
    <row r="45" spans="2:6" x14ac:dyDescent="0.2">
      <c r="B45" s="11">
        <v>41730</v>
      </c>
      <c r="C45" s="12">
        <f t="shared" si="0"/>
        <v>2014</v>
      </c>
      <c r="D45" s="12" t="s">
        <v>6</v>
      </c>
      <c r="E45" s="13">
        <v>60</v>
      </c>
      <c r="F45" s="14" t="s">
        <v>54</v>
      </c>
    </row>
    <row r="46" spans="2:6" x14ac:dyDescent="0.2">
      <c r="B46" s="11">
        <v>41730</v>
      </c>
      <c r="C46" s="12">
        <f t="shared" si="0"/>
        <v>2014</v>
      </c>
      <c r="D46" s="12" t="s">
        <v>11</v>
      </c>
      <c r="E46" s="13">
        <v>32</v>
      </c>
      <c r="F46" s="14" t="s">
        <v>55</v>
      </c>
    </row>
    <row r="47" spans="2:6" x14ac:dyDescent="0.2">
      <c r="B47" s="11">
        <v>41730</v>
      </c>
      <c r="C47" s="12">
        <f t="shared" si="0"/>
        <v>2014</v>
      </c>
      <c r="D47" s="12" t="s">
        <v>8</v>
      </c>
      <c r="E47" s="13">
        <v>99.52</v>
      </c>
      <c r="F47" s="12" t="s">
        <v>8</v>
      </c>
    </row>
    <row r="48" spans="2:6" x14ac:dyDescent="0.2">
      <c r="B48" s="11">
        <v>41730</v>
      </c>
      <c r="C48" s="12">
        <f t="shared" si="0"/>
        <v>2014</v>
      </c>
      <c r="D48" s="12" t="s">
        <v>12</v>
      </c>
      <c r="E48" s="13">
        <v>2</v>
      </c>
      <c r="F48" s="12" t="s">
        <v>12</v>
      </c>
    </row>
    <row r="49" spans="2:6" x14ac:dyDescent="0.2">
      <c r="B49" s="11">
        <v>41730</v>
      </c>
      <c r="C49" s="12">
        <f t="shared" si="0"/>
        <v>2014</v>
      </c>
      <c r="D49" s="12" t="s">
        <v>49</v>
      </c>
      <c r="E49" s="13">
        <v>5</v>
      </c>
      <c r="F49" s="12" t="s">
        <v>49</v>
      </c>
    </row>
    <row r="50" spans="2:6" x14ac:dyDescent="0.2">
      <c r="B50" s="11">
        <v>41730</v>
      </c>
      <c r="C50" s="12">
        <f t="shared" si="0"/>
        <v>2014</v>
      </c>
      <c r="D50" s="12" t="s">
        <v>50</v>
      </c>
      <c r="E50" s="15">
        <v>16.89</v>
      </c>
      <c r="F50" s="12" t="s">
        <v>50</v>
      </c>
    </row>
    <row r="51" spans="2:6" x14ac:dyDescent="0.2">
      <c r="B51" s="11">
        <v>41760</v>
      </c>
      <c r="C51" s="12">
        <f t="shared" si="0"/>
        <v>2014</v>
      </c>
      <c r="D51" s="12" t="s">
        <v>2</v>
      </c>
      <c r="E51" s="13">
        <v>68</v>
      </c>
      <c r="F51" s="14" t="s">
        <v>54</v>
      </c>
    </row>
    <row r="52" spans="2:6" x14ac:dyDescent="0.2">
      <c r="B52" s="11">
        <v>41760</v>
      </c>
      <c r="C52" s="12">
        <f t="shared" si="0"/>
        <v>2014</v>
      </c>
      <c r="D52" s="12" t="s">
        <v>7</v>
      </c>
      <c r="E52" s="13">
        <v>54</v>
      </c>
      <c r="F52" s="14" t="s">
        <v>55</v>
      </c>
    </row>
    <row r="53" spans="2:6" x14ac:dyDescent="0.2">
      <c r="B53" s="11">
        <v>41760</v>
      </c>
      <c r="C53" s="12">
        <f t="shared" si="0"/>
        <v>2014</v>
      </c>
      <c r="D53" s="12" t="s">
        <v>4</v>
      </c>
      <c r="E53" s="13">
        <v>32</v>
      </c>
      <c r="F53" s="14" t="s">
        <v>54</v>
      </c>
    </row>
    <row r="54" spans="2:6" x14ac:dyDescent="0.2">
      <c r="B54" s="11">
        <v>41760</v>
      </c>
      <c r="C54" s="12">
        <f t="shared" si="0"/>
        <v>2014</v>
      </c>
      <c r="D54" s="12" t="s">
        <v>9</v>
      </c>
      <c r="E54" s="13">
        <v>19</v>
      </c>
      <c r="F54" s="14" t="s">
        <v>55</v>
      </c>
    </row>
    <row r="55" spans="2:6" x14ac:dyDescent="0.2">
      <c r="B55" s="11">
        <v>41760</v>
      </c>
      <c r="C55" s="12">
        <f t="shared" si="0"/>
        <v>2014</v>
      </c>
      <c r="D55" s="12" t="s">
        <v>3</v>
      </c>
      <c r="E55" s="13">
        <v>50</v>
      </c>
      <c r="F55" s="14" t="s">
        <v>54</v>
      </c>
    </row>
    <row r="56" spans="2:6" x14ac:dyDescent="0.2">
      <c r="B56" s="11">
        <v>41760</v>
      </c>
      <c r="C56" s="12">
        <f t="shared" si="0"/>
        <v>2014</v>
      </c>
      <c r="D56" s="12" t="s">
        <v>10</v>
      </c>
      <c r="E56" s="13">
        <v>14</v>
      </c>
      <c r="F56" s="14" t="s">
        <v>55</v>
      </c>
    </row>
    <row r="57" spans="2:6" x14ac:dyDescent="0.2">
      <c r="B57" s="11">
        <v>41760</v>
      </c>
      <c r="C57" s="12">
        <f t="shared" si="0"/>
        <v>2014</v>
      </c>
      <c r="D57" s="12" t="s">
        <v>6</v>
      </c>
      <c r="E57" s="13">
        <v>64</v>
      </c>
      <c r="F57" s="14" t="s">
        <v>54</v>
      </c>
    </row>
    <row r="58" spans="2:6" x14ac:dyDescent="0.2">
      <c r="B58" s="11">
        <v>41760</v>
      </c>
      <c r="C58" s="12">
        <f t="shared" si="0"/>
        <v>2014</v>
      </c>
      <c r="D58" s="12" t="s">
        <v>11</v>
      </c>
      <c r="E58" s="13">
        <v>30</v>
      </c>
      <c r="F58" s="14" t="s">
        <v>55</v>
      </c>
    </row>
    <row r="59" spans="2:6" x14ac:dyDescent="0.2">
      <c r="B59" s="11">
        <v>41760</v>
      </c>
      <c r="C59" s="12">
        <f t="shared" si="0"/>
        <v>2014</v>
      </c>
      <c r="D59" s="12" t="s">
        <v>8</v>
      </c>
      <c r="E59" s="13">
        <v>105.92</v>
      </c>
      <c r="F59" s="12" t="s">
        <v>8</v>
      </c>
    </row>
    <row r="60" spans="2:6" x14ac:dyDescent="0.2">
      <c r="B60" s="11">
        <v>41760</v>
      </c>
      <c r="C60" s="12">
        <f t="shared" si="0"/>
        <v>2014</v>
      </c>
      <c r="D60" s="12" t="s">
        <v>12</v>
      </c>
      <c r="E60" s="13">
        <v>3</v>
      </c>
      <c r="F60" s="12" t="s">
        <v>12</v>
      </c>
    </row>
    <row r="61" spans="2:6" x14ac:dyDescent="0.2">
      <c r="B61" s="11">
        <v>41760</v>
      </c>
      <c r="C61" s="12">
        <f t="shared" si="0"/>
        <v>2014</v>
      </c>
      <c r="D61" s="12" t="s">
        <v>49</v>
      </c>
      <c r="E61" s="13">
        <v>5</v>
      </c>
      <c r="F61" s="12" t="s">
        <v>49</v>
      </c>
    </row>
    <row r="62" spans="2:6" x14ac:dyDescent="0.2">
      <c r="B62" s="11">
        <v>41760</v>
      </c>
      <c r="C62" s="12">
        <f t="shared" si="0"/>
        <v>2014</v>
      </c>
      <c r="D62" s="12" t="s">
        <v>50</v>
      </c>
      <c r="E62" s="15">
        <v>18.579999999999998</v>
      </c>
      <c r="F62" s="12" t="s">
        <v>50</v>
      </c>
    </row>
    <row r="63" spans="2:6" x14ac:dyDescent="0.2">
      <c r="B63" s="11">
        <v>41791</v>
      </c>
      <c r="C63" s="12">
        <f t="shared" si="0"/>
        <v>2014</v>
      </c>
      <c r="D63" s="12" t="s">
        <v>2</v>
      </c>
      <c r="E63" s="13">
        <v>56</v>
      </c>
      <c r="F63" s="14" t="s">
        <v>54</v>
      </c>
    </row>
    <row r="64" spans="2:6" x14ac:dyDescent="0.2">
      <c r="B64" s="11">
        <v>41791</v>
      </c>
      <c r="C64" s="12">
        <f t="shared" si="0"/>
        <v>2014</v>
      </c>
      <c r="D64" s="12" t="s">
        <v>7</v>
      </c>
      <c r="E64" s="13">
        <v>49</v>
      </c>
      <c r="F64" s="14" t="s">
        <v>55</v>
      </c>
    </row>
    <row r="65" spans="2:6" x14ac:dyDescent="0.2">
      <c r="B65" s="11">
        <v>41791</v>
      </c>
      <c r="C65" s="12">
        <f t="shared" si="0"/>
        <v>2014</v>
      </c>
      <c r="D65" s="12" t="s">
        <v>4</v>
      </c>
      <c r="E65" s="13">
        <v>31</v>
      </c>
      <c r="F65" s="14" t="s">
        <v>54</v>
      </c>
    </row>
    <row r="66" spans="2:6" x14ac:dyDescent="0.2">
      <c r="B66" s="11">
        <v>41791</v>
      </c>
      <c r="C66" s="12">
        <f t="shared" si="0"/>
        <v>2014</v>
      </c>
      <c r="D66" s="12" t="s">
        <v>9</v>
      </c>
      <c r="E66" s="13">
        <v>14</v>
      </c>
      <c r="F66" s="14" t="s">
        <v>55</v>
      </c>
    </row>
    <row r="67" spans="2:6" x14ac:dyDescent="0.2">
      <c r="B67" s="11">
        <v>41791</v>
      </c>
      <c r="C67" s="12">
        <f t="shared" si="0"/>
        <v>2014</v>
      </c>
      <c r="D67" s="12" t="s">
        <v>3</v>
      </c>
      <c r="E67" s="13">
        <v>36</v>
      </c>
      <c r="F67" s="14" t="s">
        <v>54</v>
      </c>
    </row>
    <row r="68" spans="2:6" x14ac:dyDescent="0.2">
      <c r="B68" s="11">
        <v>41791</v>
      </c>
      <c r="C68" s="12">
        <f t="shared" ref="C68:C131" si="1">YEAR(B68)</f>
        <v>2014</v>
      </c>
      <c r="D68" s="12" t="s">
        <v>10</v>
      </c>
      <c r="E68" s="13">
        <v>15</v>
      </c>
      <c r="F68" s="14" t="s">
        <v>55</v>
      </c>
    </row>
    <row r="69" spans="2:6" x14ac:dyDescent="0.2">
      <c r="B69" s="11">
        <v>41791</v>
      </c>
      <c r="C69" s="12">
        <f t="shared" si="1"/>
        <v>2014</v>
      </c>
      <c r="D69" s="12" t="s">
        <v>6</v>
      </c>
      <c r="E69" s="13">
        <v>57</v>
      </c>
      <c r="F69" s="14" t="s">
        <v>54</v>
      </c>
    </row>
    <row r="70" spans="2:6" x14ac:dyDescent="0.2">
      <c r="B70" s="11">
        <v>41791</v>
      </c>
      <c r="C70" s="12">
        <f t="shared" si="1"/>
        <v>2014</v>
      </c>
      <c r="D70" s="12" t="s">
        <v>11</v>
      </c>
      <c r="E70" s="13">
        <v>33</v>
      </c>
      <c r="F70" s="14" t="s">
        <v>55</v>
      </c>
    </row>
    <row r="71" spans="2:6" x14ac:dyDescent="0.2">
      <c r="B71" s="11">
        <v>41791</v>
      </c>
      <c r="C71" s="12">
        <f t="shared" si="1"/>
        <v>2014</v>
      </c>
      <c r="D71" s="12" t="s">
        <v>8</v>
      </c>
      <c r="E71" s="13">
        <v>93.12</v>
      </c>
      <c r="F71" s="12" t="s">
        <v>8</v>
      </c>
    </row>
    <row r="72" spans="2:6" x14ac:dyDescent="0.2">
      <c r="B72" s="11">
        <v>41791</v>
      </c>
      <c r="C72" s="12">
        <f t="shared" si="1"/>
        <v>2014</v>
      </c>
      <c r="D72" s="12" t="s">
        <v>12</v>
      </c>
      <c r="E72" s="13">
        <v>3</v>
      </c>
      <c r="F72" s="12" t="s">
        <v>12</v>
      </c>
    </row>
    <row r="73" spans="2:6" x14ac:dyDescent="0.2">
      <c r="B73" s="11">
        <v>41791</v>
      </c>
      <c r="C73" s="12">
        <f t="shared" si="1"/>
        <v>2014</v>
      </c>
      <c r="D73" s="12" t="s">
        <v>49</v>
      </c>
      <c r="E73" s="13">
        <v>4</v>
      </c>
      <c r="F73" s="12" t="s">
        <v>49</v>
      </c>
    </row>
    <row r="74" spans="2:6" x14ac:dyDescent="0.2">
      <c r="B74" s="11">
        <v>41791</v>
      </c>
      <c r="C74" s="12">
        <f t="shared" si="1"/>
        <v>2014</v>
      </c>
      <c r="D74" s="12" t="s">
        <v>50</v>
      </c>
      <c r="E74" s="15">
        <v>15.59</v>
      </c>
      <c r="F74" s="12" t="s">
        <v>50</v>
      </c>
    </row>
    <row r="75" spans="2:6" x14ac:dyDescent="0.2">
      <c r="B75" s="11">
        <v>41821</v>
      </c>
      <c r="C75" s="12">
        <f t="shared" si="1"/>
        <v>2014</v>
      </c>
      <c r="D75" s="12" t="s">
        <v>2</v>
      </c>
      <c r="E75" s="13">
        <v>66</v>
      </c>
      <c r="F75" s="14" t="s">
        <v>54</v>
      </c>
    </row>
    <row r="76" spans="2:6" x14ac:dyDescent="0.2">
      <c r="B76" s="11">
        <v>41821</v>
      </c>
      <c r="C76" s="12">
        <f t="shared" si="1"/>
        <v>2014</v>
      </c>
      <c r="D76" s="12" t="s">
        <v>7</v>
      </c>
      <c r="E76" s="13">
        <v>55</v>
      </c>
      <c r="F76" s="14" t="s">
        <v>55</v>
      </c>
    </row>
    <row r="77" spans="2:6" x14ac:dyDescent="0.2">
      <c r="B77" s="11">
        <v>41821</v>
      </c>
      <c r="C77" s="12">
        <f t="shared" si="1"/>
        <v>2014</v>
      </c>
      <c r="D77" s="12" t="s">
        <v>4</v>
      </c>
      <c r="E77" s="13">
        <v>38</v>
      </c>
      <c r="F77" s="14" t="s">
        <v>54</v>
      </c>
    </row>
    <row r="78" spans="2:6" x14ac:dyDescent="0.2">
      <c r="B78" s="11">
        <v>41821</v>
      </c>
      <c r="C78" s="12">
        <f t="shared" si="1"/>
        <v>2014</v>
      </c>
      <c r="D78" s="12" t="s">
        <v>9</v>
      </c>
      <c r="E78" s="13">
        <v>17</v>
      </c>
      <c r="F78" s="14" t="s">
        <v>55</v>
      </c>
    </row>
    <row r="79" spans="2:6" x14ac:dyDescent="0.2">
      <c r="B79" s="11">
        <v>41821</v>
      </c>
      <c r="C79" s="12">
        <f t="shared" si="1"/>
        <v>2014</v>
      </c>
      <c r="D79" s="12" t="s">
        <v>3</v>
      </c>
      <c r="E79" s="13">
        <v>43</v>
      </c>
      <c r="F79" s="14" t="s">
        <v>54</v>
      </c>
    </row>
    <row r="80" spans="2:6" x14ac:dyDescent="0.2">
      <c r="B80" s="11">
        <v>41821</v>
      </c>
      <c r="C80" s="12">
        <f t="shared" si="1"/>
        <v>2014</v>
      </c>
      <c r="D80" s="12" t="s">
        <v>10</v>
      </c>
      <c r="E80" s="13">
        <v>17</v>
      </c>
      <c r="F80" s="14" t="s">
        <v>55</v>
      </c>
    </row>
    <row r="81" spans="2:6" x14ac:dyDescent="0.2">
      <c r="B81" s="11">
        <v>41821</v>
      </c>
      <c r="C81" s="12">
        <f t="shared" si="1"/>
        <v>2014</v>
      </c>
      <c r="D81" s="12" t="s">
        <v>6</v>
      </c>
      <c r="E81" s="13">
        <v>68</v>
      </c>
      <c r="F81" s="14" t="s">
        <v>54</v>
      </c>
    </row>
    <row r="82" spans="2:6" x14ac:dyDescent="0.2">
      <c r="B82" s="11">
        <v>41821</v>
      </c>
      <c r="C82" s="12">
        <f t="shared" si="1"/>
        <v>2014</v>
      </c>
      <c r="D82" s="12" t="s">
        <v>11</v>
      </c>
      <c r="E82" s="13">
        <v>33</v>
      </c>
      <c r="F82" s="14" t="s">
        <v>55</v>
      </c>
    </row>
    <row r="83" spans="2:6" x14ac:dyDescent="0.2">
      <c r="B83" s="11">
        <v>41821</v>
      </c>
      <c r="C83" s="12">
        <f t="shared" si="1"/>
        <v>2014</v>
      </c>
      <c r="D83" s="12" t="s">
        <v>8</v>
      </c>
      <c r="E83" s="13">
        <v>114.58000000000001</v>
      </c>
      <c r="F83" s="12" t="s">
        <v>8</v>
      </c>
    </row>
    <row r="84" spans="2:6" x14ac:dyDescent="0.2">
      <c r="B84" s="11">
        <v>41821</v>
      </c>
      <c r="C84" s="12">
        <f t="shared" si="1"/>
        <v>2014</v>
      </c>
      <c r="D84" s="12" t="s">
        <v>12</v>
      </c>
      <c r="E84" s="13">
        <v>3</v>
      </c>
      <c r="F84" s="12" t="s">
        <v>12</v>
      </c>
    </row>
    <row r="85" spans="2:6" x14ac:dyDescent="0.2">
      <c r="B85" s="11">
        <v>41821</v>
      </c>
      <c r="C85" s="12">
        <f t="shared" si="1"/>
        <v>2014</v>
      </c>
      <c r="D85" s="12" t="s">
        <v>49</v>
      </c>
      <c r="E85" s="13">
        <v>4</v>
      </c>
      <c r="F85" s="12" t="s">
        <v>49</v>
      </c>
    </row>
    <row r="86" spans="2:6" x14ac:dyDescent="0.2">
      <c r="B86" s="11">
        <v>41821</v>
      </c>
      <c r="C86" s="12">
        <f t="shared" si="1"/>
        <v>2014</v>
      </c>
      <c r="D86" s="12" t="s">
        <v>50</v>
      </c>
      <c r="E86" s="15">
        <v>18.61</v>
      </c>
      <c r="F86" s="12" t="s">
        <v>50</v>
      </c>
    </row>
    <row r="87" spans="2:6" x14ac:dyDescent="0.2">
      <c r="B87" s="11">
        <v>41852</v>
      </c>
      <c r="C87" s="12">
        <f t="shared" si="1"/>
        <v>2014</v>
      </c>
      <c r="D87" s="12" t="s">
        <v>2</v>
      </c>
      <c r="E87" s="13">
        <v>57</v>
      </c>
      <c r="F87" s="14" t="s">
        <v>54</v>
      </c>
    </row>
    <row r="88" spans="2:6" x14ac:dyDescent="0.2">
      <c r="B88" s="11">
        <v>41852</v>
      </c>
      <c r="C88" s="12">
        <f t="shared" si="1"/>
        <v>2014</v>
      </c>
      <c r="D88" s="12" t="s">
        <v>7</v>
      </c>
      <c r="E88" s="13">
        <v>52</v>
      </c>
      <c r="F88" s="14" t="s">
        <v>55</v>
      </c>
    </row>
    <row r="89" spans="2:6" x14ac:dyDescent="0.2">
      <c r="B89" s="11">
        <v>41852</v>
      </c>
      <c r="C89" s="12">
        <f t="shared" si="1"/>
        <v>2014</v>
      </c>
      <c r="D89" s="12" t="s">
        <v>4</v>
      </c>
      <c r="E89" s="13">
        <v>35</v>
      </c>
      <c r="F89" s="14" t="s">
        <v>54</v>
      </c>
    </row>
    <row r="90" spans="2:6" x14ac:dyDescent="0.2">
      <c r="B90" s="11">
        <v>41852</v>
      </c>
      <c r="C90" s="12">
        <f t="shared" si="1"/>
        <v>2014</v>
      </c>
      <c r="D90" s="12" t="s">
        <v>9</v>
      </c>
      <c r="E90" s="13">
        <v>19</v>
      </c>
      <c r="F90" s="14" t="s">
        <v>55</v>
      </c>
    </row>
    <row r="91" spans="2:6" x14ac:dyDescent="0.2">
      <c r="B91" s="11">
        <v>41852</v>
      </c>
      <c r="C91" s="12">
        <f t="shared" si="1"/>
        <v>2014</v>
      </c>
      <c r="D91" s="12" t="s">
        <v>3</v>
      </c>
      <c r="E91" s="13">
        <v>38</v>
      </c>
      <c r="F91" s="14" t="s">
        <v>54</v>
      </c>
    </row>
    <row r="92" spans="2:6" x14ac:dyDescent="0.2">
      <c r="B92" s="11">
        <v>41852</v>
      </c>
      <c r="C92" s="12">
        <f t="shared" si="1"/>
        <v>2014</v>
      </c>
      <c r="D92" s="12" t="s">
        <v>10</v>
      </c>
      <c r="E92" s="13">
        <v>16</v>
      </c>
      <c r="F92" s="14" t="s">
        <v>55</v>
      </c>
    </row>
    <row r="93" spans="2:6" x14ac:dyDescent="0.2">
      <c r="B93" s="11">
        <v>41852</v>
      </c>
      <c r="C93" s="12">
        <f t="shared" si="1"/>
        <v>2014</v>
      </c>
      <c r="D93" s="12" t="s">
        <v>6</v>
      </c>
      <c r="E93" s="13">
        <v>57</v>
      </c>
      <c r="F93" s="14" t="s">
        <v>54</v>
      </c>
    </row>
    <row r="94" spans="2:6" x14ac:dyDescent="0.2">
      <c r="B94" s="11">
        <v>41852</v>
      </c>
      <c r="C94" s="12">
        <f t="shared" si="1"/>
        <v>2014</v>
      </c>
      <c r="D94" s="12" t="s">
        <v>11</v>
      </c>
      <c r="E94" s="13">
        <v>33</v>
      </c>
      <c r="F94" s="14" t="s">
        <v>55</v>
      </c>
    </row>
    <row r="95" spans="2:6" x14ac:dyDescent="0.2">
      <c r="B95" s="11">
        <v>41852</v>
      </c>
      <c r="C95" s="12">
        <f t="shared" si="1"/>
        <v>2014</v>
      </c>
      <c r="D95" s="12" t="s">
        <v>8</v>
      </c>
      <c r="E95" s="13">
        <v>104.38000000000001</v>
      </c>
      <c r="F95" s="12" t="s">
        <v>8</v>
      </c>
    </row>
    <row r="96" spans="2:6" x14ac:dyDescent="0.2">
      <c r="B96" s="11">
        <v>41852</v>
      </c>
      <c r="C96" s="12">
        <f t="shared" si="1"/>
        <v>2014</v>
      </c>
      <c r="D96" s="12" t="s">
        <v>12</v>
      </c>
      <c r="E96" s="13">
        <v>3</v>
      </c>
      <c r="F96" s="12" t="s">
        <v>12</v>
      </c>
    </row>
    <row r="97" spans="2:6" x14ac:dyDescent="0.2">
      <c r="B97" s="11">
        <v>41852</v>
      </c>
      <c r="C97" s="12">
        <f t="shared" si="1"/>
        <v>2014</v>
      </c>
      <c r="D97" s="12" t="s">
        <v>49</v>
      </c>
      <c r="E97" s="13">
        <v>5</v>
      </c>
      <c r="F97" s="12" t="s">
        <v>49</v>
      </c>
    </row>
    <row r="98" spans="2:6" x14ac:dyDescent="0.2">
      <c r="B98" s="11">
        <v>41852</v>
      </c>
      <c r="C98" s="12">
        <f t="shared" si="1"/>
        <v>2014</v>
      </c>
      <c r="D98" s="12" t="s">
        <v>50</v>
      </c>
      <c r="E98" s="15">
        <v>16.13</v>
      </c>
      <c r="F98" s="12" t="s">
        <v>50</v>
      </c>
    </row>
    <row r="99" spans="2:6" x14ac:dyDescent="0.2">
      <c r="B99" s="11">
        <v>41883</v>
      </c>
      <c r="C99" s="12">
        <f t="shared" si="1"/>
        <v>2014</v>
      </c>
      <c r="D99" s="12" t="s">
        <v>2</v>
      </c>
      <c r="E99" s="13">
        <v>60</v>
      </c>
      <c r="F99" s="14" t="s">
        <v>54</v>
      </c>
    </row>
    <row r="100" spans="2:6" x14ac:dyDescent="0.2">
      <c r="B100" s="11">
        <v>41883</v>
      </c>
      <c r="C100" s="12">
        <f t="shared" si="1"/>
        <v>2014</v>
      </c>
      <c r="D100" s="12" t="s">
        <v>7</v>
      </c>
      <c r="E100" s="13">
        <v>57</v>
      </c>
      <c r="F100" s="14" t="s">
        <v>55</v>
      </c>
    </row>
    <row r="101" spans="2:6" x14ac:dyDescent="0.2">
      <c r="B101" s="11">
        <v>41883</v>
      </c>
      <c r="C101" s="12">
        <f t="shared" si="1"/>
        <v>2014</v>
      </c>
      <c r="D101" s="12" t="s">
        <v>4</v>
      </c>
      <c r="E101" s="13">
        <v>28</v>
      </c>
      <c r="F101" s="14" t="s">
        <v>54</v>
      </c>
    </row>
    <row r="102" spans="2:6" x14ac:dyDescent="0.2">
      <c r="B102" s="11">
        <v>41883</v>
      </c>
      <c r="C102" s="12">
        <f t="shared" si="1"/>
        <v>2014</v>
      </c>
      <c r="D102" s="12" t="s">
        <v>9</v>
      </c>
      <c r="E102" s="13">
        <v>11</v>
      </c>
      <c r="F102" s="14" t="s">
        <v>55</v>
      </c>
    </row>
    <row r="103" spans="2:6" x14ac:dyDescent="0.2">
      <c r="B103" s="11">
        <v>41883</v>
      </c>
      <c r="C103" s="12">
        <f t="shared" si="1"/>
        <v>2014</v>
      </c>
      <c r="D103" s="12" t="s">
        <v>3</v>
      </c>
      <c r="E103" s="13">
        <v>44</v>
      </c>
      <c r="F103" s="14" t="s">
        <v>54</v>
      </c>
    </row>
    <row r="104" spans="2:6" x14ac:dyDescent="0.2">
      <c r="B104" s="11">
        <v>41883</v>
      </c>
      <c r="C104" s="12">
        <f t="shared" si="1"/>
        <v>2014</v>
      </c>
      <c r="D104" s="12" t="s">
        <v>10</v>
      </c>
      <c r="E104" s="13">
        <v>12</v>
      </c>
      <c r="F104" s="14" t="s">
        <v>55</v>
      </c>
    </row>
    <row r="105" spans="2:6" x14ac:dyDescent="0.2">
      <c r="B105" s="11">
        <v>41883</v>
      </c>
      <c r="C105" s="12">
        <f t="shared" si="1"/>
        <v>2014</v>
      </c>
      <c r="D105" s="12" t="s">
        <v>6</v>
      </c>
      <c r="E105" s="13">
        <v>67</v>
      </c>
      <c r="F105" s="14" t="s">
        <v>54</v>
      </c>
    </row>
    <row r="106" spans="2:6" x14ac:dyDescent="0.2">
      <c r="B106" s="11">
        <v>41883</v>
      </c>
      <c r="C106" s="12">
        <f t="shared" si="1"/>
        <v>2014</v>
      </c>
      <c r="D106" s="12" t="s">
        <v>11</v>
      </c>
      <c r="E106" s="13">
        <v>31</v>
      </c>
      <c r="F106" s="14" t="s">
        <v>55</v>
      </c>
    </row>
    <row r="107" spans="2:6" x14ac:dyDescent="0.2">
      <c r="B107" s="11">
        <v>41883</v>
      </c>
      <c r="C107" s="12">
        <f t="shared" si="1"/>
        <v>2014</v>
      </c>
      <c r="D107" s="12" t="s">
        <v>8</v>
      </c>
      <c r="E107" s="13">
        <v>108.5</v>
      </c>
      <c r="F107" s="12" t="s">
        <v>8</v>
      </c>
    </row>
    <row r="108" spans="2:6" x14ac:dyDescent="0.2">
      <c r="B108" s="11">
        <v>41883</v>
      </c>
      <c r="C108" s="12">
        <f t="shared" si="1"/>
        <v>2014</v>
      </c>
      <c r="D108" s="12" t="s">
        <v>12</v>
      </c>
      <c r="E108" s="13">
        <v>2</v>
      </c>
      <c r="F108" s="12" t="s">
        <v>12</v>
      </c>
    </row>
    <row r="109" spans="2:6" x14ac:dyDescent="0.2">
      <c r="B109" s="11">
        <v>41883</v>
      </c>
      <c r="C109" s="12">
        <f t="shared" si="1"/>
        <v>2014</v>
      </c>
      <c r="D109" s="12" t="s">
        <v>49</v>
      </c>
      <c r="E109" s="13">
        <v>4</v>
      </c>
      <c r="F109" s="12" t="s">
        <v>49</v>
      </c>
    </row>
    <row r="110" spans="2:6" x14ac:dyDescent="0.2">
      <c r="B110" s="11">
        <v>41883</v>
      </c>
      <c r="C110" s="12">
        <f t="shared" si="1"/>
        <v>2014</v>
      </c>
      <c r="D110" s="12" t="s">
        <v>50</v>
      </c>
      <c r="E110" s="15">
        <v>17.419999999999998</v>
      </c>
      <c r="F110" s="12" t="s">
        <v>50</v>
      </c>
    </row>
    <row r="111" spans="2:6" x14ac:dyDescent="0.2">
      <c r="B111" s="11">
        <v>41913</v>
      </c>
      <c r="C111" s="12">
        <f t="shared" si="1"/>
        <v>2014</v>
      </c>
      <c r="D111" s="12" t="s">
        <v>2</v>
      </c>
      <c r="E111" s="13">
        <v>59</v>
      </c>
      <c r="F111" s="14" t="s">
        <v>54</v>
      </c>
    </row>
    <row r="112" spans="2:6" x14ac:dyDescent="0.2">
      <c r="B112" s="11">
        <v>41913</v>
      </c>
      <c r="C112" s="12">
        <f t="shared" si="1"/>
        <v>2014</v>
      </c>
      <c r="D112" s="12" t="s">
        <v>7</v>
      </c>
      <c r="E112" s="13">
        <v>57</v>
      </c>
      <c r="F112" s="14" t="s">
        <v>55</v>
      </c>
    </row>
    <row r="113" spans="2:6" x14ac:dyDescent="0.2">
      <c r="B113" s="11">
        <v>41913</v>
      </c>
      <c r="C113" s="12">
        <f t="shared" si="1"/>
        <v>2014</v>
      </c>
      <c r="D113" s="12" t="s">
        <v>4</v>
      </c>
      <c r="E113" s="13">
        <v>40</v>
      </c>
      <c r="F113" s="14" t="s">
        <v>54</v>
      </c>
    </row>
    <row r="114" spans="2:6" x14ac:dyDescent="0.2">
      <c r="B114" s="11">
        <v>41913</v>
      </c>
      <c r="C114" s="12">
        <f t="shared" si="1"/>
        <v>2014</v>
      </c>
      <c r="D114" s="12" t="s">
        <v>9</v>
      </c>
      <c r="E114" s="13">
        <v>11</v>
      </c>
      <c r="F114" s="14" t="s">
        <v>55</v>
      </c>
    </row>
    <row r="115" spans="2:6" x14ac:dyDescent="0.2">
      <c r="B115" s="11">
        <v>41913</v>
      </c>
      <c r="C115" s="12">
        <f t="shared" si="1"/>
        <v>2014</v>
      </c>
      <c r="D115" s="12" t="s">
        <v>3</v>
      </c>
      <c r="E115" s="13">
        <v>35</v>
      </c>
      <c r="F115" s="14" t="s">
        <v>54</v>
      </c>
    </row>
    <row r="116" spans="2:6" x14ac:dyDescent="0.2">
      <c r="B116" s="11">
        <v>41913</v>
      </c>
      <c r="C116" s="12">
        <f t="shared" si="1"/>
        <v>2014</v>
      </c>
      <c r="D116" s="12" t="s">
        <v>10</v>
      </c>
      <c r="E116" s="13">
        <v>15</v>
      </c>
      <c r="F116" s="14" t="s">
        <v>55</v>
      </c>
    </row>
    <row r="117" spans="2:6" x14ac:dyDescent="0.2">
      <c r="B117" s="11">
        <v>41913</v>
      </c>
      <c r="C117" s="12">
        <f t="shared" si="1"/>
        <v>2014</v>
      </c>
      <c r="D117" s="12" t="s">
        <v>6</v>
      </c>
      <c r="E117" s="13">
        <v>61</v>
      </c>
      <c r="F117" s="14" t="s">
        <v>54</v>
      </c>
    </row>
    <row r="118" spans="2:6" x14ac:dyDescent="0.2">
      <c r="B118" s="11">
        <v>41913</v>
      </c>
      <c r="C118" s="12">
        <f t="shared" si="1"/>
        <v>2014</v>
      </c>
      <c r="D118" s="12" t="s">
        <v>11</v>
      </c>
      <c r="E118" s="13">
        <v>35</v>
      </c>
      <c r="F118" s="14" t="s">
        <v>55</v>
      </c>
    </row>
    <row r="119" spans="2:6" x14ac:dyDescent="0.2">
      <c r="B119" s="11">
        <v>41913</v>
      </c>
      <c r="C119" s="12">
        <f t="shared" si="1"/>
        <v>2014</v>
      </c>
      <c r="D119" s="12" t="s">
        <v>8</v>
      </c>
      <c r="E119" s="13">
        <v>97.03</v>
      </c>
      <c r="F119" s="12" t="s">
        <v>8</v>
      </c>
    </row>
    <row r="120" spans="2:6" x14ac:dyDescent="0.2">
      <c r="B120" s="11">
        <v>41913</v>
      </c>
      <c r="C120" s="12">
        <f t="shared" si="1"/>
        <v>2014</v>
      </c>
      <c r="D120" s="12" t="s">
        <v>12</v>
      </c>
      <c r="E120" s="13">
        <v>3</v>
      </c>
      <c r="F120" s="12" t="s">
        <v>12</v>
      </c>
    </row>
    <row r="121" spans="2:6" x14ac:dyDescent="0.2">
      <c r="B121" s="11">
        <v>41913</v>
      </c>
      <c r="C121" s="12">
        <f t="shared" si="1"/>
        <v>2014</v>
      </c>
      <c r="D121" s="12" t="s">
        <v>49</v>
      </c>
      <c r="E121" s="13">
        <v>4</v>
      </c>
      <c r="F121" s="12" t="s">
        <v>49</v>
      </c>
    </row>
    <row r="122" spans="2:6" x14ac:dyDescent="0.2">
      <c r="B122" s="11">
        <v>41913</v>
      </c>
      <c r="C122" s="12">
        <f t="shared" si="1"/>
        <v>2014</v>
      </c>
      <c r="D122" s="12" t="s">
        <v>50</v>
      </c>
      <c r="E122" s="15">
        <v>16.77</v>
      </c>
      <c r="F122" s="12" t="s">
        <v>50</v>
      </c>
    </row>
    <row r="123" spans="2:6" x14ac:dyDescent="0.2">
      <c r="B123" s="11">
        <v>41944</v>
      </c>
      <c r="C123" s="12">
        <f t="shared" si="1"/>
        <v>2014</v>
      </c>
      <c r="D123" s="12" t="s">
        <v>2</v>
      </c>
      <c r="E123" s="13">
        <v>69</v>
      </c>
      <c r="F123" s="14" t="s">
        <v>54</v>
      </c>
    </row>
    <row r="124" spans="2:6" x14ac:dyDescent="0.2">
      <c r="B124" s="11">
        <v>41944</v>
      </c>
      <c r="C124" s="12">
        <f t="shared" si="1"/>
        <v>2014</v>
      </c>
      <c r="D124" s="12" t="s">
        <v>7</v>
      </c>
      <c r="E124" s="13">
        <v>45</v>
      </c>
      <c r="F124" s="14" t="s">
        <v>55</v>
      </c>
    </row>
    <row r="125" spans="2:6" x14ac:dyDescent="0.2">
      <c r="B125" s="11">
        <v>41944</v>
      </c>
      <c r="C125" s="12">
        <f t="shared" si="1"/>
        <v>2014</v>
      </c>
      <c r="D125" s="12" t="s">
        <v>4</v>
      </c>
      <c r="E125" s="13">
        <v>25</v>
      </c>
      <c r="F125" s="14" t="s">
        <v>54</v>
      </c>
    </row>
    <row r="126" spans="2:6" x14ac:dyDescent="0.2">
      <c r="B126" s="11">
        <v>41944</v>
      </c>
      <c r="C126" s="12">
        <f t="shared" si="1"/>
        <v>2014</v>
      </c>
      <c r="D126" s="12" t="s">
        <v>9</v>
      </c>
      <c r="E126" s="13">
        <v>17</v>
      </c>
      <c r="F126" s="14" t="s">
        <v>55</v>
      </c>
    </row>
    <row r="127" spans="2:6" x14ac:dyDescent="0.2">
      <c r="B127" s="11">
        <v>41944</v>
      </c>
      <c r="C127" s="12">
        <f t="shared" si="1"/>
        <v>2014</v>
      </c>
      <c r="D127" s="12" t="s">
        <v>3</v>
      </c>
      <c r="E127" s="13">
        <v>45</v>
      </c>
      <c r="F127" s="14" t="s">
        <v>54</v>
      </c>
    </row>
    <row r="128" spans="2:6" x14ac:dyDescent="0.2">
      <c r="B128" s="11">
        <v>41944</v>
      </c>
      <c r="C128" s="12">
        <f t="shared" si="1"/>
        <v>2014</v>
      </c>
      <c r="D128" s="12" t="s">
        <v>10</v>
      </c>
      <c r="E128" s="13">
        <v>10</v>
      </c>
      <c r="F128" s="14" t="s">
        <v>55</v>
      </c>
    </row>
    <row r="129" spans="2:6" x14ac:dyDescent="0.2">
      <c r="B129" s="11">
        <v>41944</v>
      </c>
      <c r="C129" s="12">
        <f t="shared" si="1"/>
        <v>2014</v>
      </c>
      <c r="D129" s="12" t="s">
        <v>6</v>
      </c>
      <c r="E129" s="13">
        <v>63</v>
      </c>
      <c r="F129" s="14" t="s">
        <v>54</v>
      </c>
    </row>
    <row r="130" spans="2:6" x14ac:dyDescent="0.2">
      <c r="B130" s="11">
        <v>41944</v>
      </c>
      <c r="C130" s="12">
        <f t="shared" si="1"/>
        <v>2014</v>
      </c>
      <c r="D130" s="12" t="s">
        <v>11</v>
      </c>
      <c r="E130" s="13">
        <v>31</v>
      </c>
      <c r="F130" s="14" t="s">
        <v>55</v>
      </c>
    </row>
    <row r="131" spans="2:6" x14ac:dyDescent="0.2">
      <c r="B131" s="11">
        <v>41944</v>
      </c>
      <c r="C131" s="12">
        <f t="shared" si="1"/>
        <v>2014</v>
      </c>
      <c r="D131" s="12" t="s">
        <v>8</v>
      </c>
      <c r="E131" s="13">
        <v>97.600000000000009</v>
      </c>
      <c r="F131" s="12" t="s">
        <v>8</v>
      </c>
    </row>
    <row r="132" spans="2:6" x14ac:dyDescent="0.2">
      <c r="B132" s="11">
        <v>41944</v>
      </c>
      <c r="C132" s="12">
        <f t="shared" ref="C132:C195" si="2">YEAR(B132)</f>
        <v>2014</v>
      </c>
      <c r="D132" s="12" t="s">
        <v>12</v>
      </c>
      <c r="E132" s="13">
        <v>2</v>
      </c>
      <c r="F132" s="12" t="s">
        <v>12</v>
      </c>
    </row>
    <row r="133" spans="2:6" x14ac:dyDescent="0.2">
      <c r="B133" s="11">
        <v>41944</v>
      </c>
      <c r="C133" s="12">
        <f t="shared" si="2"/>
        <v>2014</v>
      </c>
      <c r="D133" s="12" t="s">
        <v>49</v>
      </c>
      <c r="E133" s="13">
        <v>5</v>
      </c>
      <c r="F133" s="12" t="s">
        <v>49</v>
      </c>
    </row>
    <row r="134" spans="2:6" x14ac:dyDescent="0.2">
      <c r="B134" s="11">
        <v>41944</v>
      </c>
      <c r="C134" s="12">
        <f t="shared" si="2"/>
        <v>2014</v>
      </c>
      <c r="D134" s="12" t="s">
        <v>50</v>
      </c>
      <c r="E134" s="15">
        <v>17.62</v>
      </c>
      <c r="F134" s="12" t="s">
        <v>50</v>
      </c>
    </row>
    <row r="135" spans="2:6" x14ac:dyDescent="0.2">
      <c r="B135" s="11">
        <v>41974</v>
      </c>
      <c r="C135" s="12">
        <f t="shared" si="2"/>
        <v>2014</v>
      </c>
      <c r="D135" s="12" t="s">
        <v>2</v>
      </c>
      <c r="E135" s="13">
        <v>74</v>
      </c>
      <c r="F135" s="14" t="s">
        <v>54</v>
      </c>
    </row>
    <row r="136" spans="2:6" x14ac:dyDescent="0.2">
      <c r="B136" s="11">
        <v>41974</v>
      </c>
      <c r="C136" s="12">
        <f t="shared" si="2"/>
        <v>2014</v>
      </c>
      <c r="D136" s="12" t="s">
        <v>7</v>
      </c>
      <c r="E136" s="13">
        <v>55</v>
      </c>
      <c r="F136" s="14" t="s">
        <v>55</v>
      </c>
    </row>
    <row r="137" spans="2:6" x14ac:dyDescent="0.2">
      <c r="B137" s="11">
        <v>41974</v>
      </c>
      <c r="C137" s="12">
        <f t="shared" si="2"/>
        <v>2014</v>
      </c>
      <c r="D137" s="12" t="s">
        <v>4</v>
      </c>
      <c r="E137" s="13">
        <v>31</v>
      </c>
      <c r="F137" s="14" t="s">
        <v>54</v>
      </c>
    </row>
    <row r="138" spans="2:6" x14ac:dyDescent="0.2">
      <c r="B138" s="11">
        <v>41974</v>
      </c>
      <c r="C138" s="12">
        <f t="shared" si="2"/>
        <v>2014</v>
      </c>
      <c r="D138" s="12" t="s">
        <v>9</v>
      </c>
      <c r="E138" s="13">
        <v>19</v>
      </c>
      <c r="F138" s="14" t="s">
        <v>55</v>
      </c>
    </row>
    <row r="139" spans="2:6" x14ac:dyDescent="0.2">
      <c r="B139" s="11">
        <v>41974</v>
      </c>
      <c r="C139" s="12">
        <f t="shared" si="2"/>
        <v>2014</v>
      </c>
      <c r="D139" s="12" t="s">
        <v>3</v>
      </c>
      <c r="E139" s="13">
        <v>42</v>
      </c>
      <c r="F139" s="14" t="s">
        <v>54</v>
      </c>
    </row>
    <row r="140" spans="2:6" x14ac:dyDescent="0.2">
      <c r="B140" s="11">
        <v>41974</v>
      </c>
      <c r="C140" s="12">
        <f t="shared" si="2"/>
        <v>2014</v>
      </c>
      <c r="D140" s="12" t="s">
        <v>10</v>
      </c>
      <c r="E140" s="13">
        <v>19</v>
      </c>
      <c r="F140" s="14" t="s">
        <v>55</v>
      </c>
    </row>
    <row r="141" spans="2:6" x14ac:dyDescent="0.2">
      <c r="B141" s="11">
        <v>41974</v>
      </c>
      <c r="C141" s="12">
        <f t="shared" si="2"/>
        <v>2014</v>
      </c>
      <c r="D141" s="12" t="s">
        <v>6</v>
      </c>
      <c r="E141" s="13">
        <v>59</v>
      </c>
      <c r="F141" s="14" t="s">
        <v>54</v>
      </c>
    </row>
    <row r="142" spans="2:6" x14ac:dyDescent="0.2">
      <c r="B142" s="11">
        <v>41974</v>
      </c>
      <c r="C142" s="12">
        <f t="shared" si="2"/>
        <v>2014</v>
      </c>
      <c r="D142" s="12" t="s">
        <v>11</v>
      </c>
      <c r="E142" s="13">
        <v>34</v>
      </c>
      <c r="F142" s="14" t="s">
        <v>55</v>
      </c>
    </row>
    <row r="143" spans="2:6" x14ac:dyDescent="0.2">
      <c r="B143" s="11">
        <v>41974</v>
      </c>
      <c r="C143" s="12">
        <f t="shared" si="2"/>
        <v>2014</v>
      </c>
      <c r="D143" s="12" t="s">
        <v>8</v>
      </c>
      <c r="E143" s="13">
        <v>103.23</v>
      </c>
      <c r="F143" s="12" t="s">
        <v>8</v>
      </c>
    </row>
    <row r="144" spans="2:6" x14ac:dyDescent="0.2">
      <c r="B144" s="11">
        <v>41974</v>
      </c>
      <c r="C144" s="12">
        <f t="shared" si="2"/>
        <v>2014</v>
      </c>
      <c r="D144" s="12" t="s">
        <v>12</v>
      </c>
      <c r="E144" s="13">
        <v>3</v>
      </c>
      <c r="F144" s="12" t="s">
        <v>12</v>
      </c>
    </row>
    <row r="145" spans="2:6" x14ac:dyDescent="0.2">
      <c r="B145" s="11">
        <v>41974</v>
      </c>
      <c r="C145" s="12">
        <f t="shared" si="2"/>
        <v>2014</v>
      </c>
      <c r="D145" s="12" t="s">
        <v>49</v>
      </c>
      <c r="E145" s="13">
        <v>5</v>
      </c>
      <c r="F145" s="12" t="s">
        <v>49</v>
      </c>
    </row>
    <row r="146" spans="2:6" x14ac:dyDescent="0.2">
      <c r="B146" s="11">
        <v>41974</v>
      </c>
      <c r="C146" s="12">
        <f t="shared" si="2"/>
        <v>2014</v>
      </c>
      <c r="D146" s="12" t="s">
        <v>50</v>
      </c>
      <c r="E146" s="15">
        <v>17.77</v>
      </c>
      <c r="F146" s="12" t="s">
        <v>50</v>
      </c>
    </row>
    <row r="147" spans="2:6" x14ac:dyDescent="0.2">
      <c r="B147" s="11">
        <v>42005</v>
      </c>
      <c r="C147" s="12">
        <f t="shared" si="2"/>
        <v>2015</v>
      </c>
      <c r="D147" s="12" t="s">
        <v>2</v>
      </c>
      <c r="E147" s="13">
        <v>56</v>
      </c>
      <c r="F147" s="14" t="s">
        <v>54</v>
      </c>
    </row>
    <row r="148" spans="2:6" x14ac:dyDescent="0.2">
      <c r="B148" s="11">
        <v>42005</v>
      </c>
      <c r="C148" s="12">
        <f t="shared" si="2"/>
        <v>2015</v>
      </c>
      <c r="D148" s="12" t="s">
        <v>7</v>
      </c>
      <c r="E148" s="13">
        <v>49</v>
      </c>
      <c r="F148" s="14" t="s">
        <v>55</v>
      </c>
    </row>
    <row r="149" spans="2:6" x14ac:dyDescent="0.2">
      <c r="B149" s="11">
        <v>42005</v>
      </c>
      <c r="C149" s="12">
        <f t="shared" si="2"/>
        <v>2015</v>
      </c>
      <c r="D149" s="12" t="s">
        <v>4</v>
      </c>
      <c r="E149" s="13">
        <v>38</v>
      </c>
      <c r="F149" s="14" t="s">
        <v>54</v>
      </c>
    </row>
    <row r="150" spans="2:6" x14ac:dyDescent="0.2">
      <c r="B150" s="11">
        <v>42005</v>
      </c>
      <c r="C150" s="12">
        <f t="shared" si="2"/>
        <v>2015</v>
      </c>
      <c r="D150" s="12" t="s">
        <v>9</v>
      </c>
      <c r="E150" s="13">
        <v>13</v>
      </c>
      <c r="F150" s="14" t="s">
        <v>55</v>
      </c>
    </row>
    <row r="151" spans="2:6" x14ac:dyDescent="0.2">
      <c r="B151" s="11">
        <v>42005</v>
      </c>
      <c r="C151" s="12">
        <f t="shared" si="2"/>
        <v>2015</v>
      </c>
      <c r="D151" s="12" t="s">
        <v>3</v>
      </c>
      <c r="E151" s="13">
        <v>49</v>
      </c>
      <c r="F151" s="14" t="s">
        <v>54</v>
      </c>
    </row>
    <row r="152" spans="2:6" x14ac:dyDescent="0.2">
      <c r="B152" s="11">
        <v>42005</v>
      </c>
      <c r="C152" s="12">
        <f t="shared" si="2"/>
        <v>2015</v>
      </c>
      <c r="D152" s="12" t="s">
        <v>10</v>
      </c>
      <c r="E152" s="13">
        <v>13</v>
      </c>
      <c r="F152" s="14" t="s">
        <v>55</v>
      </c>
    </row>
    <row r="153" spans="2:6" x14ac:dyDescent="0.2">
      <c r="B153" s="11">
        <v>42005</v>
      </c>
      <c r="C153" s="12">
        <f t="shared" si="2"/>
        <v>2015</v>
      </c>
      <c r="D153" s="12" t="s">
        <v>6</v>
      </c>
      <c r="E153" s="13">
        <v>67</v>
      </c>
      <c r="F153" s="14" t="s">
        <v>54</v>
      </c>
    </row>
    <row r="154" spans="2:6" x14ac:dyDescent="0.2">
      <c r="B154" s="11">
        <v>42005</v>
      </c>
      <c r="C154" s="12">
        <f t="shared" si="2"/>
        <v>2015</v>
      </c>
      <c r="D154" s="12" t="s">
        <v>11</v>
      </c>
      <c r="E154" s="13">
        <v>30</v>
      </c>
      <c r="F154" s="14" t="s">
        <v>55</v>
      </c>
    </row>
    <row r="155" spans="2:6" x14ac:dyDescent="0.2">
      <c r="B155" s="11">
        <v>42005</v>
      </c>
      <c r="C155" s="12">
        <f t="shared" si="2"/>
        <v>2015</v>
      </c>
      <c r="D155" s="12" t="s">
        <v>8</v>
      </c>
      <c r="E155" s="13">
        <v>107.10000000000001</v>
      </c>
      <c r="F155" s="12" t="s">
        <v>8</v>
      </c>
    </row>
    <row r="156" spans="2:6" x14ac:dyDescent="0.2">
      <c r="B156" s="11">
        <v>42005</v>
      </c>
      <c r="C156" s="12">
        <f t="shared" si="2"/>
        <v>2015</v>
      </c>
      <c r="D156" s="12" t="s">
        <v>12</v>
      </c>
      <c r="E156" s="13">
        <v>4</v>
      </c>
      <c r="F156" s="12" t="s">
        <v>12</v>
      </c>
    </row>
    <row r="157" spans="2:6" x14ac:dyDescent="0.2">
      <c r="B157" s="11">
        <v>42005</v>
      </c>
      <c r="C157" s="12">
        <f t="shared" si="2"/>
        <v>2015</v>
      </c>
      <c r="D157" s="12" t="s">
        <v>49</v>
      </c>
      <c r="E157" s="13">
        <v>6</v>
      </c>
      <c r="F157" s="12" t="s">
        <v>49</v>
      </c>
    </row>
    <row r="158" spans="2:6" x14ac:dyDescent="0.2">
      <c r="B158" s="11">
        <v>42005</v>
      </c>
      <c r="C158" s="12">
        <f t="shared" si="2"/>
        <v>2015</v>
      </c>
      <c r="D158" s="12" t="s">
        <v>50</v>
      </c>
      <c r="E158" s="15">
        <v>18.25</v>
      </c>
      <c r="F158" s="12" t="s">
        <v>50</v>
      </c>
    </row>
    <row r="159" spans="2:6" x14ac:dyDescent="0.2">
      <c r="B159" s="11">
        <v>42036</v>
      </c>
      <c r="C159" s="12">
        <f t="shared" si="2"/>
        <v>2015</v>
      </c>
      <c r="D159" s="12" t="s">
        <v>2</v>
      </c>
      <c r="E159" s="13">
        <v>73</v>
      </c>
      <c r="F159" s="14" t="s">
        <v>54</v>
      </c>
    </row>
    <row r="160" spans="2:6" x14ac:dyDescent="0.2">
      <c r="B160" s="11">
        <v>42036</v>
      </c>
      <c r="C160" s="12">
        <f t="shared" si="2"/>
        <v>2015</v>
      </c>
      <c r="D160" s="12" t="s">
        <v>7</v>
      </c>
      <c r="E160" s="13">
        <v>60</v>
      </c>
      <c r="F160" s="14" t="s">
        <v>55</v>
      </c>
    </row>
    <row r="161" spans="2:6" x14ac:dyDescent="0.2">
      <c r="B161" s="11">
        <v>42036</v>
      </c>
      <c r="C161" s="12">
        <f t="shared" si="2"/>
        <v>2015</v>
      </c>
      <c r="D161" s="12" t="s">
        <v>4</v>
      </c>
      <c r="E161" s="13">
        <v>40</v>
      </c>
      <c r="F161" s="14" t="s">
        <v>54</v>
      </c>
    </row>
    <row r="162" spans="2:6" x14ac:dyDescent="0.2">
      <c r="B162" s="11">
        <v>42036</v>
      </c>
      <c r="C162" s="12">
        <f t="shared" si="2"/>
        <v>2015</v>
      </c>
      <c r="D162" s="12" t="s">
        <v>9</v>
      </c>
      <c r="E162" s="13">
        <v>15</v>
      </c>
      <c r="F162" s="14" t="s">
        <v>55</v>
      </c>
    </row>
    <row r="163" spans="2:6" x14ac:dyDescent="0.2">
      <c r="B163" s="11">
        <v>42036</v>
      </c>
      <c r="C163" s="12">
        <f t="shared" si="2"/>
        <v>2015</v>
      </c>
      <c r="D163" s="12" t="s">
        <v>3</v>
      </c>
      <c r="E163" s="13">
        <v>41</v>
      </c>
      <c r="F163" s="14" t="s">
        <v>54</v>
      </c>
    </row>
    <row r="164" spans="2:6" x14ac:dyDescent="0.2">
      <c r="B164" s="11">
        <v>42036</v>
      </c>
      <c r="C164" s="12">
        <f t="shared" si="2"/>
        <v>2015</v>
      </c>
      <c r="D164" s="12" t="s">
        <v>10</v>
      </c>
      <c r="E164" s="13">
        <v>12</v>
      </c>
      <c r="F164" s="14" t="s">
        <v>55</v>
      </c>
    </row>
    <row r="165" spans="2:6" x14ac:dyDescent="0.2">
      <c r="B165" s="11">
        <v>42036</v>
      </c>
      <c r="C165" s="12">
        <f t="shared" si="2"/>
        <v>2015</v>
      </c>
      <c r="D165" s="12" t="s">
        <v>6</v>
      </c>
      <c r="E165" s="13">
        <v>59</v>
      </c>
      <c r="F165" s="14" t="s">
        <v>54</v>
      </c>
    </row>
    <row r="166" spans="2:6" x14ac:dyDescent="0.2">
      <c r="B166" s="11">
        <v>42036</v>
      </c>
      <c r="C166" s="12">
        <f t="shared" si="2"/>
        <v>2015</v>
      </c>
      <c r="D166" s="12" t="s">
        <v>11</v>
      </c>
      <c r="E166" s="13">
        <v>35</v>
      </c>
      <c r="F166" s="14" t="s">
        <v>55</v>
      </c>
    </row>
    <row r="167" spans="2:6" x14ac:dyDescent="0.2">
      <c r="B167" s="11">
        <v>42036</v>
      </c>
      <c r="C167" s="12">
        <f t="shared" si="2"/>
        <v>2015</v>
      </c>
      <c r="D167" s="12" t="s">
        <v>8</v>
      </c>
      <c r="E167" s="13">
        <v>107.2</v>
      </c>
      <c r="F167" s="12" t="s">
        <v>8</v>
      </c>
    </row>
    <row r="168" spans="2:6" x14ac:dyDescent="0.2">
      <c r="B168" s="11">
        <v>42036</v>
      </c>
      <c r="C168" s="12">
        <f t="shared" si="2"/>
        <v>2015</v>
      </c>
      <c r="D168" s="12" t="s">
        <v>12</v>
      </c>
      <c r="E168" s="13">
        <v>3</v>
      </c>
      <c r="F168" s="12" t="s">
        <v>12</v>
      </c>
    </row>
    <row r="169" spans="2:6" x14ac:dyDescent="0.2">
      <c r="B169" s="11">
        <v>42036</v>
      </c>
      <c r="C169" s="12">
        <f t="shared" si="2"/>
        <v>2015</v>
      </c>
      <c r="D169" s="12" t="s">
        <v>49</v>
      </c>
      <c r="E169" s="13">
        <v>5</v>
      </c>
      <c r="F169" s="12" t="s">
        <v>49</v>
      </c>
    </row>
    <row r="170" spans="2:6" x14ac:dyDescent="0.2">
      <c r="B170" s="11">
        <v>42036</v>
      </c>
      <c r="C170" s="12">
        <f t="shared" si="2"/>
        <v>2015</v>
      </c>
      <c r="D170" s="12" t="s">
        <v>50</v>
      </c>
      <c r="E170" s="15">
        <v>18.23</v>
      </c>
      <c r="F170" s="12" t="s">
        <v>50</v>
      </c>
    </row>
    <row r="171" spans="2:6" x14ac:dyDescent="0.2">
      <c r="B171" s="11">
        <v>42064</v>
      </c>
      <c r="C171" s="12">
        <f t="shared" si="2"/>
        <v>2015</v>
      </c>
      <c r="D171" s="12" t="s">
        <v>2</v>
      </c>
      <c r="E171" s="13">
        <v>55</v>
      </c>
      <c r="F171" s="14" t="s">
        <v>54</v>
      </c>
    </row>
    <row r="172" spans="2:6" x14ac:dyDescent="0.2">
      <c r="B172" s="11">
        <v>42064</v>
      </c>
      <c r="C172" s="12">
        <f t="shared" si="2"/>
        <v>2015</v>
      </c>
      <c r="D172" s="12" t="s">
        <v>7</v>
      </c>
      <c r="E172" s="13">
        <v>49</v>
      </c>
      <c r="F172" s="14" t="s">
        <v>55</v>
      </c>
    </row>
    <row r="173" spans="2:6" x14ac:dyDescent="0.2">
      <c r="B173" s="11">
        <v>42064</v>
      </c>
      <c r="C173" s="12">
        <f t="shared" si="2"/>
        <v>2015</v>
      </c>
      <c r="D173" s="12" t="s">
        <v>4</v>
      </c>
      <c r="E173" s="13">
        <v>37</v>
      </c>
      <c r="F173" s="14" t="s">
        <v>54</v>
      </c>
    </row>
    <row r="174" spans="2:6" x14ac:dyDescent="0.2">
      <c r="B174" s="11">
        <v>42064</v>
      </c>
      <c r="C174" s="12">
        <f t="shared" si="2"/>
        <v>2015</v>
      </c>
      <c r="D174" s="12" t="s">
        <v>9</v>
      </c>
      <c r="E174" s="13">
        <v>20</v>
      </c>
      <c r="F174" s="14" t="s">
        <v>55</v>
      </c>
    </row>
    <row r="175" spans="2:6" x14ac:dyDescent="0.2">
      <c r="B175" s="11">
        <v>42064</v>
      </c>
      <c r="C175" s="12">
        <f t="shared" si="2"/>
        <v>2015</v>
      </c>
      <c r="D175" s="12" t="s">
        <v>3</v>
      </c>
      <c r="E175" s="13">
        <v>46</v>
      </c>
      <c r="F175" s="14" t="s">
        <v>54</v>
      </c>
    </row>
    <row r="176" spans="2:6" x14ac:dyDescent="0.2">
      <c r="B176" s="11">
        <v>42064</v>
      </c>
      <c r="C176" s="12">
        <f t="shared" si="2"/>
        <v>2015</v>
      </c>
      <c r="D176" s="12" t="s">
        <v>10</v>
      </c>
      <c r="E176" s="13">
        <v>18</v>
      </c>
      <c r="F176" s="14" t="s">
        <v>55</v>
      </c>
    </row>
    <row r="177" spans="2:6" x14ac:dyDescent="0.2">
      <c r="B177" s="11">
        <v>42064</v>
      </c>
      <c r="C177" s="12">
        <f t="shared" si="2"/>
        <v>2015</v>
      </c>
      <c r="D177" s="12" t="s">
        <v>6</v>
      </c>
      <c r="E177" s="13">
        <v>56</v>
      </c>
      <c r="F177" s="14" t="s">
        <v>54</v>
      </c>
    </row>
    <row r="178" spans="2:6" x14ac:dyDescent="0.2">
      <c r="B178" s="11">
        <v>42064</v>
      </c>
      <c r="C178" s="12">
        <f t="shared" si="2"/>
        <v>2015</v>
      </c>
      <c r="D178" s="12" t="s">
        <v>11</v>
      </c>
      <c r="E178" s="13">
        <v>35</v>
      </c>
      <c r="F178" s="14" t="s">
        <v>55</v>
      </c>
    </row>
    <row r="179" spans="2:6" x14ac:dyDescent="0.2">
      <c r="B179" s="11">
        <v>42064</v>
      </c>
      <c r="C179" s="12">
        <f t="shared" si="2"/>
        <v>2015</v>
      </c>
      <c r="D179" s="12" t="s">
        <v>8</v>
      </c>
      <c r="E179" s="13">
        <v>104.28</v>
      </c>
      <c r="F179" s="12" t="s">
        <v>8</v>
      </c>
    </row>
    <row r="180" spans="2:6" x14ac:dyDescent="0.2">
      <c r="B180" s="11">
        <v>42064</v>
      </c>
      <c r="C180" s="12">
        <f t="shared" si="2"/>
        <v>2015</v>
      </c>
      <c r="D180" s="12" t="s">
        <v>12</v>
      </c>
      <c r="E180" s="13">
        <v>4</v>
      </c>
      <c r="F180" s="12" t="s">
        <v>12</v>
      </c>
    </row>
    <row r="181" spans="2:6" x14ac:dyDescent="0.2">
      <c r="B181" s="11">
        <v>42064</v>
      </c>
      <c r="C181" s="12">
        <f t="shared" si="2"/>
        <v>2015</v>
      </c>
      <c r="D181" s="12" t="s">
        <v>49</v>
      </c>
      <c r="E181" s="13">
        <v>6</v>
      </c>
      <c r="F181" s="12" t="s">
        <v>49</v>
      </c>
    </row>
    <row r="182" spans="2:6" x14ac:dyDescent="0.2">
      <c r="B182" s="11">
        <v>42064</v>
      </c>
      <c r="C182" s="12">
        <f t="shared" si="2"/>
        <v>2015</v>
      </c>
      <c r="D182" s="12" t="s">
        <v>50</v>
      </c>
      <c r="E182" s="15">
        <v>16.73</v>
      </c>
      <c r="F182" s="12" t="s">
        <v>50</v>
      </c>
    </row>
    <row r="183" spans="2:6" x14ac:dyDescent="0.2">
      <c r="B183" s="11">
        <v>42095</v>
      </c>
      <c r="C183" s="12">
        <f t="shared" si="2"/>
        <v>2015</v>
      </c>
      <c r="D183" s="12" t="s">
        <v>2</v>
      </c>
      <c r="E183" s="13">
        <v>56</v>
      </c>
      <c r="F183" s="14" t="s">
        <v>54</v>
      </c>
    </row>
    <row r="184" spans="2:6" x14ac:dyDescent="0.2">
      <c r="B184" s="11">
        <v>42095</v>
      </c>
      <c r="C184" s="12">
        <f t="shared" si="2"/>
        <v>2015</v>
      </c>
      <c r="D184" s="12" t="s">
        <v>7</v>
      </c>
      <c r="E184" s="13">
        <v>47</v>
      </c>
      <c r="F184" s="14" t="s">
        <v>55</v>
      </c>
    </row>
    <row r="185" spans="2:6" x14ac:dyDescent="0.2">
      <c r="B185" s="11">
        <v>42095</v>
      </c>
      <c r="C185" s="12">
        <f t="shared" si="2"/>
        <v>2015</v>
      </c>
      <c r="D185" s="12" t="s">
        <v>4</v>
      </c>
      <c r="E185" s="13">
        <v>38</v>
      </c>
      <c r="F185" s="14" t="s">
        <v>54</v>
      </c>
    </row>
    <row r="186" spans="2:6" x14ac:dyDescent="0.2">
      <c r="B186" s="11">
        <v>42095</v>
      </c>
      <c r="C186" s="12">
        <f t="shared" si="2"/>
        <v>2015</v>
      </c>
      <c r="D186" s="12" t="s">
        <v>9</v>
      </c>
      <c r="E186" s="13">
        <v>13</v>
      </c>
      <c r="F186" s="14" t="s">
        <v>55</v>
      </c>
    </row>
    <row r="187" spans="2:6" x14ac:dyDescent="0.2">
      <c r="B187" s="11">
        <v>42095</v>
      </c>
      <c r="C187" s="12">
        <f t="shared" si="2"/>
        <v>2015</v>
      </c>
      <c r="D187" s="12" t="s">
        <v>3</v>
      </c>
      <c r="E187" s="13">
        <v>41</v>
      </c>
      <c r="F187" s="14" t="s">
        <v>54</v>
      </c>
    </row>
    <row r="188" spans="2:6" x14ac:dyDescent="0.2">
      <c r="B188" s="11">
        <v>42095</v>
      </c>
      <c r="C188" s="12">
        <f t="shared" si="2"/>
        <v>2015</v>
      </c>
      <c r="D188" s="12" t="s">
        <v>10</v>
      </c>
      <c r="E188" s="13">
        <v>18</v>
      </c>
      <c r="F188" s="14" t="s">
        <v>55</v>
      </c>
    </row>
    <row r="189" spans="2:6" x14ac:dyDescent="0.2">
      <c r="B189" s="11">
        <v>42095</v>
      </c>
      <c r="C189" s="12">
        <f t="shared" si="2"/>
        <v>2015</v>
      </c>
      <c r="D189" s="12" t="s">
        <v>6</v>
      </c>
      <c r="E189" s="13">
        <v>57</v>
      </c>
      <c r="F189" s="14" t="s">
        <v>54</v>
      </c>
    </row>
    <row r="190" spans="2:6" x14ac:dyDescent="0.2">
      <c r="B190" s="11">
        <v>42095</v>
      </c>
      <c r="C190" s="12">
        <f t="shared" si="2"/>
        <v>2015</v>
      </c>
      <c r="D190" s="12" t="s">
        <v>11</v>
      </c>
      <c r="E190" s="13">
        <v>32</v>
      </c>
      <c r="F190" s="14" t="s">
        <v>55</v>
      </c>
    </row>
    <row r="191" spans="2:6" x14ac:dyDescent="0.2">
      <c r="B191" s="11">
        <v>42095</v>
      </c>
      <c r="C191" s="12">
        <f t="shared" si="2"/>
        <v>2015</v>
      </c>
      <c r="D191" s="12" t="s">
        <v>8</v>
      </c>
      <c r="E191" s="13">
        <v>105.69999999999999</v>
      </c>
      <c r="F191" s="12" t="s">
        <v>8</v>
      </c>
    </row>
    <row r="192" spans="2:6" x14ac:dyDescent="0.2">
      <c r="B192" s="11">
        <v>42095</v>
      </c>
      <c r="C192" s="12">
        <f t="shared" si="2"/>
        <v>2015</v>
      </c>
      <c r="D192" s="12" t="s">
        <v>12</v>
      </c>
      <c r="E192" s="13">
        <v>3</v>
      </c>
      <c r="F192" s="12" t="s">
        <v>12</v>
      </c>
    </row>
    <row r="193" spans="2:6" x14ac:dyDescent="0.2">
      <c r="B193" s="11">
        <v>42095</v>
      </c>
      <c r="C193" s="12">
        <f t="shared" si="2"/>
        <v>2015</v>
      </c>
      <c r="D193" s="12" t="s">
        <v>49</v>
      </c>
      <c r="E193" s="13">
        <v>5</v>
      </c>
      <c r="F193" s="12" t="s">
        <v>49</v>
      </c>
    </row>
    <row r="194" spans="2:6" x14ac:dyDescent="0.2">
      <c r="B194" s="11">
        <v>42095</v>
      </c>
      <c r="C194" s="12">
        <f t="shared" si="2"/>
        <v>2015</v>
      </c>
      <c r="D194" s="12" t="s">
        <v>50</v>
      </c>
      <c r="E194" s="15">
        <v>16.53</v>
      </c>
      <c r="F194" s="12" t="s">
        <v>50</v>
      </c>
    </row>
    <row r="195" spans="2:6" x14ac:dyDescent="0.2">
      <c r="B195" s="11">
        <v>42125</v>
      </c>
      <c r="C195" s="12">
        <f t="shared" si="2"/>
        <v>2015</v>
      </c>
      <c r="D195" s="12" t="s">
        <v>2</v>
      </c>
      <c r="E195" s="13">
        <v>62</v>
      </c>
      <c r="F195" s="14" t="s">
        <v>54</v>
      </c>
    </row>
    <row r="196" spans="2:6" x14ac:dyDescent="0.2">
      <c r="B196" s="11">
        <v>42125</v>
      </c>
      <c r="C196" s="12">
        <f t="shared" ref="C196:C259" si="3">YEAR(B196)</f>
        <v>2015</v>
      </c>
      <c r="D196" s="12" t="s">
        <v>7</v>
      </c>
      <c r="E196" s="13">
        <v>46</v>
      </c>
      <c r="F196" s="14" t="s">
        <v>55</v>
      </c>
    </row>
    <row r="197" spans="2:6" x14ac:dyDescent="0.2">
      <c r="B197" s="11">
        <v>42125</v>
      </c>
      <c r="C197" s="12">
        <f t="shared" si="3"/>
        <v>2015</v>
      </c>
      <c r="D197" s="12" t="s">
        <v>4</v>
      </c>
      <c r="E197" s="13">
        <v>37</v>
      </c>
      <c r="F197" s="14" t="s">
        <v>54</v>
      </c>
    </row>
    <row r="198" spans="2:6" x14ac:dyDescent="0.2">
      <c r="B198" s="11">
        <v>42125</v>
      </c>
      <c r="C198" s="12">
        <f t="shared" si="3"/>
        <v>2015</v>
      </c>
      <c r="D198" s="12" t="s">
        <v>9</v>
      </c>
      <c r="E198" s="13">
        <v>18</v>
      </c>
      <c r="F198" s="14" t="s">
        <v>55</v>
      </c>
    </row>
    <row r="199" spans="2:6" x14ac:dyDescent="0.2">
      <c r="B199" s="11">
        <v>42125</v>
      </c>
      <c r="C199" s="12">
        <f t="shared" si="3"/>
        <v>2015</v>
      </c>
      <c r="D199" s="12" t="s">
        <v>3</v>
      </c>
      <c r="E199" s="13">
        <v>35</v>
      </c>
      <c r="F199" s="14" t="s">
        <v>54</v>
      </c>
    </row>
    <row r="200" spans="2:6" x14ac:dyDescent="0.2">
      <c r="B200" s="11">
        <v>42125</v>
      </c>
      <c r="C200" s="12">
        <f t="shared" si="3"/>
        <v>2015</v>
      </c>
      <c r="D200" s="12" t="s">
        <v>10</v>
      </c>
      <c r="E200" s="13">
        <v>17</v>
      </c>
      <c r="F200" s="14" t="s">
        <v>55</v>
      </c>
    </row>
    <row r="201" spans="2:6" x14ac:dyDescent="0.2">
      <c r="B201" s="11">
        <v>42125</v>
      </c>
      <c r="C201" s="12">
        <f t="shared" si="3"/>
        <v>2015</v>
      </c>
      <c r="D201" s="12" t="s">
        <v>6</v>
      </c>
      <c r="E201" s="13">
        <v>57</v>
      </c>
      <c r="F201" s="14" t="s">
        <v>54</v>
      </c>
    </row>
    <row r="202" spans="2:6" x14ac:dyDescent="0.2">
      <c r="B202" s="11">
        <v>42125</v>
      </c>
      <c r="C202" s="12">
        <f t="shared" si="3"/>
        <v>2015</v>
      </c>
      <c r="D202" s="12" t="s">
        <v>11</v>
      </c>
      <c r="E202" s="13">
        <v>32</v>
      </c>
      <c r="F202" s="14" t="s">
        <v>55</v>
      </c>
    </row>
    <row r="203" spans="2:6" x14ac:dyDescent="0.2">
      <c r="B203" s="11">
        <v>42125</v>
      </c>
      <c r="C203" s="12">
        <f t="shared" si="3"/>
        <v>2015</v>
      </c>
      <c r="D203" s="12" t="s">
        <v>8</v>
      </c>
      <c r="E203" s="13">
        <v>109.44</v>
      </c>
      <c r="F203" s="12" t="s">
        <v>8</v>
      </c>
    </row>
    <row r="204" spans="2:6" x14ac:dyDescent="0.2">
      <c r="B204" s="11">
        <v>42125</v>
      </c>
      <c r="C204" s="12">
        <f t="shared" si="3"/>
        <v>2015</v>
      </c>
      <c r="D204" s="12" t="s">
        <v>12</v>
      </c>
      <c r="E204" s="13">
        <v>3</v>
      </c>
      <c r="F204" s="12" t="s">
        <v>12</v>
      </c>
    </row>
    <row r="205" spans="2:6" x14ac:dyDescent="0.2">
      <c r="B205" s="11">
        <v>42125</v>
      </c>
      <c r="C205" s="12">
        <f t="shared" si="3"/>
        <v>2015</v>
      </c>
      <c r="D205" s="12" t="s">
        <v>49</v>
      </c>
      <c r="E205" s="13">
        <v>5</v>
      </c>
      <c r="F205" s="12" t="s">
        <v>49</v>
      </c>
    </row>
    <row r="206" spans="2:6" x14ac:dyDescent="0.2">
      <c r="B206" s="11">
        <v>42125</v>
      </c>
      <c r="C206" s="12">
        <f t="shared" si="3"/>
        <v>2015</v>
      </c>
      <c r="D206" s="12" t="s">
        <v>50</v>
      </c>
      <c r="E206" s="15">
        <v>16.400000000000002</v>
      </c>
      <c r="F206" s="12" t="s">
        <v>50</v>
      </c>
    </row>
    <row r="207" spans="2:6" x14ac:dyDescent="0.2">
      <c r="B207" s="11">
        <v>42156</v>
      </c>
      <c r="C207" s="12">
        <f t="shared" si="3"/>
        <v>2015</v>
      </c>
      <c r="D207" s="12" t="s">
        <v>2</v>
      </c>
      <c r="E207" s="13">
        <v>70</v>
      </c>
      <c r="F207" s="14" t="s">
        <v>54</v>
      </c>
    </row>
    <row r="208" spans="2:6" x14ac:dyDescent="0.2">
      <c r="B208" s="11">
        <v>42156</v>
      </c>
      <c r="C208" s="12">
        <f t="shared" si="3"/>
        <v>2015</v>
      </c>
      <c r="D208" s="12" t="s">
        <v>7</v>
      </c>
      <c r="E208" s="13">
        <v>56</v>
      </c>
      <c r="F208" s="14" t="s">
        <v>55</v>
      </c>
    </row>
    <row r="209" spans="2:6" x14ac:dyDescent="0.2">
      <c r="B209" s="11">
        <v>42156</v>
      </c>
      <c r="C209" s="12">
        <f t="shared" si="3"/>
        <v>2015</v>
      </c>
      <c r="D209" s="12" t="s">
        <v>4</v>
      </c>
      <c r="E209" s="13">
        <v>33</v>
      </c>
      <c r="F209" s="14" t="s">
        <v>54</v>
      </c>
    </row>
    <row r="210" spans="2:6" x14ac:dyDescent="0.2">
      <c r="B210" s="11">
        <v>42156</v>
      </c>
      <c r="C210" s="12">
        <f t="shared" si="3"/>
        <v>2015</v>
      </c>
      <c r="D210" s="12" t="s">
        <v>9</v>
      </c>
      <c r="E210" s="13">
        <v>16</v>
      </c>
      <c r="F210" s="14" t="s">
        <v>55</v>
      </c>
    </row>
    <row r="211" spans="2:6" x14ac:dyDescent="0.2">
      <c r="B211" s="11">
        <v>42156</v>
      </c>
      <c r="C211" s="12">
        <f t="shared" si="3"/>
        <v>2015</v>
      </c>
      <c r="D211" s="12" t="s">
        <v>3</v>
      </c>
      <c r="E211" s="13">
        <v>49</v>
      </c>
      <c r="F211" s="14" t="s">
        <v>54</v>
      </c>
    </row>
    <row r="212" spans="2:6" x14ac:dyDescent="0.2">
      <c r="B212" s="11">
        <v>42156</v>
      </c>
      <c r="C212" s="12">
        <f t="shared" si="3"/>
        <v>2015</v>
      </c>
      <c r="D212" s="12" t="s">
        <v>10</v>
      </c>
      <c r="E212" s="13">
        <v>17</v>
      </c>
      <c r="F212" s="14" t="s">
        <v>55</v>
      </c>
    </row>
    <row r="213" spans="2:6" x14ac:dyDescent="0.2">
      <c r="B213" s="11">
        <v>42156</v>
      </c>
      <c r="C213" s="12">
        <f t="shared" si="3"/>
        <v>2015</v>
      </c>
      <c r="D213" s="12" t="s">
        <v>6</v>
      </c>
      <c r="E213" s="13">
        <v>64</v>
      </c>
      <c r="F213" s="14" t="s">
        <v>54</v>
      </c>
    </row>
    <row r="214" spans="2:6" x14ac:dyDescent="0.2">
      <c r="B214" s="11">
        <v>42156</v>
      </c>
      <c r="C214" s="12">
        <f t="shared" si="3"/>
        <v>2015</v>
      </c>
      <c r="D214" s="12" t="s">
        <v>11</v>
      </c>
      <c r="E214" s="13">
        <v>33</v>
      </c>
      <c r="F214" s="14" t="s">
        <v>55</v>
      </c>
    </row>
    <row r="215" spans="2:6" x14ac:dyDescent="0.2">
      <c r="B215" s="11">
        <v>42156</v>
      </c>
      <c r="C215" s="12">
        <f t="shared" si="3"/>
        <v>2015</v>
      </c>
      <c r="D215" s="12" t="s">
        <v>8</v>
      </c>
      <c r="E215" s="13">
        <v>104.78</v>
      </c>
      <c r="F215" s="12" t="s">
        <v>8</v>
      </c>
    </row>
    <row r="216" spans="2:6" x14ac:dyDescent="0.2">
      <c r="B216" s="11">
        <v>42156</v>
      </c>
      <c r="C216" s="12">
        <f t="shared" si="3"/>
        <v>2015</v>
      </c>
      <c r="D216" s="12" t="s">
        <v>12</v>
      </c>
      <c r="E216" s="13">
        <v>4</v>
      </c>
      <c r="F216" s="12" t="s">
        <v>12</v>
      </c>
    </row>
    <row r="217" spans="2:6" x14ac:dyDescent="0.2">
      <c r="B217" s="11">
        <v>42156</v>
      </c>
      <c r="C217" s="12">
        <f t="shared" si="3"/>
        <v>2015</v>
      </c>
      <c r="D217" s="12" t="s">
        <v>49</v>
      </c>
      <c r="E217" s="13">
        <v>6</v>
      </c>
      <c r="F217" s="12" t="s">
        <v>49</v>
      </c>
    </row>
    <row r="218" spans="2:6" x14ac:dyDescent="0.2">
      <c r="B218" s="11">
        <v>42156</v>
      </c>
      <c r="C218" s="12">
        <f t="shared" si="3"/>
        <v>2015</v>
      </c>
      <c r="D218" s="12" t="s">
        <v>50</v>
      </c>
      <c r="E218" s="15">
        <v>18.72</v>
      </c>
      <c r="F218" s="12" t="s">
        <v>50</v>
      </c>
    </row>
    <row r="219" spans="2:6" x14ac:dyDescent="0.2">
      <c r="B219" s="11">
        <v>42186</v>
      </c>
      <c r="C219" s="12">
        <f t="shared" si="3"/>
        <v>2015</v>
      </c>
      <c r="D219" s="12" t="s">
        <v>2</v>
      </c>
      <c r="E219" s="13">
        <v>68</v>
      </c>
      <c r="F219" s="14" t="s">
        <v>54</v>
      </c>
    </row>
    <row r="220" spans="2:6" x14ac:dyDescent="0.2">
      <c r="B220" s="11">
        <v>42186</v>
      </c>
      <c r="C220" s="12">
        <f t="shared" si="3"/>
        <v>2015</v>
      </c>
      <c r="D220" s="12" t="s">
        <v>7</v>
      </c>
      <c r="E220" s="13">
        <v>52</v>
      </c>
      <c r="F220" s="14" t="s">
        <v>55</v>
      </c>
    </row>
    <row r="221" spans="2:6" x14ac:dyDescent="0.2">
      <c r="B221" s="11">
        <v>42186</v>
      </c>
      <c r="C221" s="12">
        <f t="shared" si="3"/>
        <v>2015</v>
      </c>
      <c r="D221" s="12" t="s">
        <v>4</v>
      </c>
      <c r="E221" s="13">
        <v>33</v>
      </c>
      <c r="F221" s="14" t="s">
        <v>54</v>
      </c>
    </row>
    <row r="222" spans="2:6" x14ac:dyDescent="0.2">
      <c r="B222" s="11">
        <v>42186</v>
      </c>
      <c r="C222" s="12">
        <f t="shared" si="3"/>
        <v>2015</v>
      </c>
      <c r="D222" s="12" t="s">
        <v>9</v>
      </c>
      <c r="E222" s="13">
        <v>16</v>
      </c>
      <c r="F222" s="14" t="s">
        <v>55</v>
      </c>
    </row>
    <row r="223" spans="2:6" x14ac:dyDescent="0.2">
      <c r="B223" s="11">
        <v>42186</v>
      </c>
      <c r="C223" s="12">
        <f t="shared" si="3"/>
        <v>2015</v>
      </c>
      <c r="D223" s="12" t="s">
        <v>3</v>
      </c>
      <c r="E223" s="13">
        <v>40</v>
      </c>
      <c r="F223" s="14" t="s">
        <v>54</v>
      </c>
    </row>
    <row r="224" spans="2:6" x14ac:dyDescent="0.2">
      <c r="B224" s="11">
        <v>42186</v>
      </c>
      <c r="C224" s="12">
        <f t="shared" si="3"/>
        <v>2015</v>
      </c>
      <c r="D224" s="12" t="s">
        <v>10</v>
      </c>
      <c r="E224" s="13">
        <v>15</v>
      </c>
      <c r="F224" s="14" t="s">
        <v>55</v>
      </c>
    </row>
    <row r="225" spans="2:6" x14ac:dyDescent="0.2">
      <c r="B225" s="11">
        <v>42186</v>
      </c>
      <c r="C225" s="12">
        <f t="shared" si="3"/>
        <v>2015</v>
      </c>
      <c r="D225" s="12" t="s">
        <v>6</v>
      </c>
      <c r="E225" s="13">
        <v>55</v>
      </c>
      <c r="F225" s="14" t="s">
        <v>54</v>
      </c>
    </row>
    <row r="226" spans="2:6" x14ac:dyDescent="0.2">
      <c r="B226" s="11">
        <v>42186</v>
      </c>
      <c r="C226" s="12">
        <f t="shared" si="3"/>
        <v>2015</v>
      </c>
      <c r="D226" s="12" t="s">
        <v>11</v>
      </c>
      <c r="E226" s="13">
        <v>31</v>
      </c>
      <c r="F226" s="14" t="s">
        <v>55</v>
      </c>
    </row>
    <row r="227" spans="2:6" x14ac:dyDescent="0.2">
      <c r="B227" s="11">
        <v>42186</v>
      </c>
      <c r="C227" s="12">
        <f t="shared" si="3"/>
        <v>2015</v>
      </c>
      <c r="D227" s="12" t="s">
        <v>8</v>
      </c>
      <c r="E227" s="13">
        <v>99.2</v>
      </c>
      <c r="F227" s="12" t="s">
        <v>8</v>
      </c>
    </row>
    <row r="228" spans="2:6" x14ac:dyDescent="0.2">
      <c r="B228" s="11">
        <v>42186</v>
      </c>
      <c r="C228" s="12">
        <f t="shared" si="3"/>
        <v>2015</v>
      </c>
      <c r="D228" s="12" t="s">
        <v>12</v>
      </c>
      <c r="E228" s="13">
        <v>4</v>
      </c>
      <c r="F228" s="12" t="s">
        <v>12</v>
      </c>
    </row>
    <row r="229" spans="2:6" x14ac:dyDescent="0.2">
      <c r="B229" s="11">
        <v>42186</v>
      </c>
      <c r="C229" s="12">
        <f t="shared" si="3"/>
        <v>2015</v>
      </c>
      <c r="D229" s="12" t="s">
        <v>49</v>
      </c>
      <c r="E229" s="13">
        <v>5</v>
      </c>
      <c r="F229" s="12" t="s">
        <v>49</v>
      </c>
    </row>
    <row r="230" spans="2:6" x14ac:dyDescent="0.2">
      <c r="B230" s="11">
        <v>42186</v>
      </c>
      <c r="C230" s="12">
        <f t="shared" si="3"/>
        <v>2015</v>
      </c>
      <c r="D230" s="12" t="s">
        <v>50</v>
      </c>
      <c r="E230" s="15">
        <v>16.850000000000001</v>
      </c>
      <c r="F230" s="12" t="s">
        <v>50</v>
      </c>
    </row>
    <row r="231" spans="2:6" x14ac:dyDescent="0.2">
      <c r="B231" s="11">
        <v>42217</v>
      </c>
      <c r="C231" s="12">
        <f t="shared" si="3"/>
        <v>2015</v>
      </c>
      <c r="D231" s="12" t="s">
        <v>2</v>
      </c>
      <c r="E231" s="13">
        <v>69</v>
      </c>
      <c r="F231" s="14" t="s">
        <v>54</v>
      </c>
    </row>
    <row r="232" spans="2:6" x14ac:dyDescent="0.2">
      <c r="B232" s="11">
        <v>42217</v>
      </c>
      <c r="C232" s="12">
        <f t="shared" si="3"/>
        <v>2015</v>
      </c>
      <c r="D232" s="12" t="s">
        <v>7</v>
      </c>
      <c r="E232" s="13">
        <v>48</v>
      </c>
      <c r="F232" s="14" t="s">
        <v>55</v>
      </c>
    </row>
    <row r="233" spans="2:6" x14ac:dyDescent="0.2">
      <c r="B233" s="11">
        <v>42217</v>
      </c>
      <c r="C233" s="12">
        <f t="shared" si="3"/>
        <v>2015</v>
      </c>
      <c r="D233" s="12" t="s">
        <v>4</v>
      </c>
      <c r="E233" s="13">
        <v>39</v>
      </c>
      <c r="F233" s="14" t="s">
        <v>54</v>
      </c>
    </row>
    <row r="234" spans="2:6" x14ac:dyDescent="0.2">
      <c r="B234" s="11">
        <v>42217</v>
      </c>
      <c r="C234" s="12">
        <f t="shared" si="3"/>
        <v>2015</v>
      </c>
      <c r="D234" s="12" t="s">
        <v>9</v>
      </c>
      <c r="E234" s="13">
        <v>20</v>
      </c>
      <c r="F234" s="14" t="s">
        <v>55</v>
      </c>
    </row>
    <row r="235" spans="2:6" x14ac:dyDescent="0.2">
      <c r="B235" s="11">
        <v>42217</v>
      </c>
      <c r="C235" s="12">
        <f t="shared" si="3"/>
        <v>2015</v>
      </c>
      <c r="D235" s="12" t="s">
        <v>3</v>
      </c>
      <c r="E235" s="13">
        <v>50</v>
      </c>
      <c r="F235" s="14" t="s">
        <v>54</v>
      </c>
    </row>
    <row r="236" spans="2:6" x14ac:dyDescent="0.2">
      <c r="B236" s="11">
        <v>42217</v>
      </c>
      <c r="C236" s="12">
        <f t="shared" si="3"/>
        <v>2015</v>
      </c>
      <c r="D236" s="12" t="s">
        <v>10</v>
      </c>
      <c r="E236" s="13">
        <v>15</v>
      </c>
      <c r="F236" s="14" t="s">
        <v>55</v>
      </c>
    </row>
    <row r="237" spans="2:6" x14ac:dyDescent="0.2">
      <c r="B237" s="11">
        <v>42217</v>
      </c>
      <c r="C237" s="12">
        <f t="shared" si="3"/>
        <v>2015</v>
      </c>
      <c r="D237" s="12" t="s">
        <v>6</v>
      </c>
      <c r="E237" s="13">
        <v>64</v>
      </c>
      <c r="F237" s="14" t="s">
        <v>54</v>
      </c>
    </row>
    <row r="238" spans="2:6" x14ac:dyDescent="0.2">
      <c r="B238" s="11">
        <v>42217</v>
      </c>
      <c r="C238" s="12">
        <f t="shared" si="3"/>
        <v>2015</v>
      </c>
      <c r="D238" s="12" t="s">
        <v>11</v>
      </c>
      <c r="E238" s="13">
        <v>32</v>
      </c>
      <c r="F238" s="14" t="s">
        <v>55</v>
      </c>
    </row>
    <row r="239" spans="2:6" x14ac:dyDescent="0.2">
      <c r="B239" s="11">
        <v>42217</v>
      </c>
      <c r="C239" s="12">
        <f t="shared" si="3"/>
        <v>2015</v>
      </c>
      <c r="D239" s="12" t="s">
        <v>8</v>
      </c>
      <c r="E239" s="13">
        <v>104.47</v>
      </c>
      <c r="F239" s="12" t="s">
        <v>8</v>
      </c>
    </row>
    <row r="240" spans="2:6" x14ac:dyDescent="0.2">
      <c r="B240" s="11">
        <v>42217</v>
      </c>
      <c r="C240" s="12">
        <f t="shared" si="3"/>
        <v>2015</v>
      </c>
      <c r="D240" s="12" t="s">
        <v>12</v>
      </c>
      <c r="E240" s="13">
        <v>4</v>
      </c>
      <c r="F240" s="12" t="s">
        <v>12</v>
      </c>
    </row>
    <row r="241" spans="2:6" x14ac:dyDescent="0.2">
      <c r="B241" s="11">
        <v>42217</v>
      </c>
      <c r="C241" s="12">
        <f t="shared" si="3"/>
        <v>2015</v>
      </c>
      <c r="D241" s="12" t="s">
        <v>49</v>
      </c>
      <c r="E241" s="13">
        <v>5</v>
      </c>
      <c r="F241" s="12" t="s">
        <v>49</v>
      </c>
    </row>
    <row r="242" spans="2:6" x14ac:dyDescent="0.2">
      <c r="B242" s="11">
        <v>42217</v>
      </c>
      <c r="C242" s="12">
        <f t="shared" si="3"/>
        <v>2015</v>
      </c>
      <c r="D242" s="12" t="s">
        <v>50</v>
      </c>
      <c r="E242" s="15">
        <v>19.149999999999999</v>
      </c>
      <c r="F242" s="12" t="s">
        <v>50</v>
      </c>
    </row>
    <row r="243" spans="2:6" x14ac:dyDescent="0.2">
      <c r="B243" s="11">
        <v>42248</v>
      </c>
      <c r="C243" s="12">
        <f t="shared" si="3"/>
        <v>2015</v>
      </c>
      <c r="D243" s="12" t="s">
        <v>2</v>
      </c>
      <c r="E243" s="13">
        <v>57</v>
      </c>
      <c r="F243" s="14" t="s">
        <v>54</v>
      </c>
    </row>
    <row r="244" spans="2:6" x14ac:dyDescent="0.2">
      <c r="B244" s="11">
        <v>42248</v>
      </c>
      <c r="C244" s="12">
        <f t="shared" si="3"/>
        <v>2015</v>
      </c>
      <c r="D244" s="12" t="s">
        <v>7</v>
      </c>
      <c r="E244" s="13">
        <v>53</v>
      </c>
      <c r="F244" s="14" t="s">
        <v>55</v>
      </c>
    </row>
    <row r="245" spans="2:6" x14ac:dyDescent="0.2">
      <c r="B245" s="11">
        <v>42248</v>
      </c>
      <c r="C245" s="12">
        <f t="shared" si="3"/>
        <v>2015</v>
      </c>
      <c r="D245" s="12" t="s">
        <v>4</v>
      </c>
      <c r="E245" s="13">
        <v>28</v>
      </c>
      <c r="F245" s="14" t="s">
        <v>54</v>
      </c>
    </row>
    <row r="246" spans="2:6" x14ac:dyDescent="0.2">
      <c r="B246" s="11">
        <v>42248</v>
      </c>
      <c r="C246" s="12">
        <f t="shared" si="3"/>
        <v>2015</v>
      </c>
      <c r="D246" s="12" t="s">
        <v>9</v>
      </c>
      <c r="E246" s="13">
        <v>17</v>
      </c>
      <c r="F246" s="14" t="s">
        <v>55</v>
      </c>
    </row>
    <row r="247" spans="2:6" x14ac:dyDescent="0.2">
      <c r="B247" s="11">
        <v>42248</v>
      </c>
      <c r="C247" s="12">
        <f t="shared" si="3"/>
        <v>2015</v>
      </c>
      <c r="D247" s="12" t="s">
        <v>3</v>
      </c>
      <c r="E247" s="13">
        <v>42</v>
      </c>
      <c r="F247" s="14" t="s">
        <v>54</v>
      </c>
    </row>
    <row r="248" spans="2:6" x14ac:dyDescent="0.2">
      <c r="B248" s="11">
        <v>42248</v>
      </c>
      <c r="C248" s="12">
        <f t="shared" si="3"/>
        <v>2015</v>
      </c>
      <c r="D248" s="12" t="s">
        <v>10</v>
      </c>
      <c r="E248" s="13">
        <v>14</v>
      </c>
      <c r="F248" s="14" t="s">
        <v>55</v>
      </c>
    </row>
    <row r="249" spans="2:6" x14ac:dyDescent="0.2">
      <c r="B249" s="11">
        <v>42248</v>
      </c>
      <c r="C249" s="12">
        <f t="shared" si="3"/>
        <v>2015</v>
      </c>
      <c r="D249" s="12" t="s">
        <v>6</v>
      </c>
      <c r="E249" s="13">
        <v>57</v>
      </c>
      <c r="F249" s="14" t="s">
        <v>54</v>
      </c>
    </row>
    <row r="250" spans="2:6" x14ac:dyDescent="0.2">
      <c r="B250" s="11">
        <v>42248</v>
      </c>
      <c r="C250" s="12">
        <f t="shared" si="3"/>
        <v>2015</v>
      </c>
      <c r="D250" s="12" t="s">
        <v>11</v>
      </c>
      <c r="E250" s="13">
        <v>32</v>
      </c>
      <c r="F250" s="14" t="s">
        <v>55</v>
      </c>
    </row>
    <row r="251" spans="2:6" x14ac:dyDescent="0.2">
      <c r="B251" s="11">
        <v>42248</v>
      </c>
      <c r="C251" s="12">
        <f t="shared" si="3"/>
        <v>2015</v>
      </c>
      <c r="D251" s="12" t="s">
        <v>8</v>
      </c>
      <c r="E251" s="13">
        <v>96</v>
      </c>
      <c r="F251" s="12" t="s">
        <v>8</v>
      </c>
    </row>
    <row r="252" spans="2:6" x14ac:dyDescent="0.2">
      <c r="B252" s="11">
        <v>42248</v>
      </c>
      <c r="C252" s="12">
        <f t="shared" si="3"/>
        <v>2015</v>
      </c>
      <c r="D252" s="12" t="s">
        <v>12</v>
      </c>
      <c r="E252" s="13">
        <v>4</v>
      </c>
      <c r="F252" s="12" t="s">
        <v>12</v>
      </c>
    </row>
    <row r="253" spans="2:6" x14ac:dyDescent="0.2">
      <c r="B253" s="11">
        <v>42248</v>
      </c>
      <c r="C253" s="12">
        <f t="shared" si="3"/>
        <v>2015</v>
      </c>
      <c r="D253" s="12" t="s">
        <v>49</v>
      </c>
      <c r="E253" s="13">
        <v>5</v>
      </c>
      <c r="F253" s="12" t="s">
        <v>49</v>
      </c>
    </row>
    <row r="254" spans="2:6" x14ac:dyDescent="0.2">
      <c r="B254" s="11">
        <v>42248</v>
      </c>
      <c r="C254" s="12">
        <f t="shared" si="3"/>
        <v>2015</v>
      </c>
      <c r="D254" s="12" t="s">
        <v>50</v>
      </c>
      <c r="E254" s="15">
        <v>16</v>
      </c>
      <c r="F254" s="12" t="s">
        <v>50</v>
      </c>
    </row>
    <row r="255" spans="2:6" x14ac:dyDescent="0.2">
      <c r="B255" s="11">
        <v>42278</v>
      </c>
      <c r="C255" s="12">
        <f t="shared" si="3"/>
        <v>2015</v>
      </c>
      <c r="D255" s="12" t="s">
        <v>2</v>
      </c>
      <c r="E255" s="13">
        <v>72</v>
      </c>
      <c r="F255" s="14" t="s">
        <v>54</v>
      </c>
    </row>
    <row r="256" spans="2:6" x14ac:dyDescent="0.2">
      <c r="B256" s="11">
        <v>42278</v>
      </c>
      <c r="C256" s="12">
        <f t="shared" si="3"/>
        <v>2015</v>
      </c>
      <c r="D256" s="12" t="s">
        <v>7</v>
      </c>
      <c r="E256" s="13">
        <v>58</v>
      </c>
      <c r="F256" s="14" t="s">
        <v>55</v>
      </c>
    </row>
    <row r="257" spans="2:6" x14ac:dyDescent="0.2">
      <c r="B257" s="11">
        <v>42278</v>
      </c>
      <c r="C257" s="12">
        <f t="shared" si="3"/>
        <v>2015</v>
      </c>
      <c r="D257" s="12" t="s">
        <v>4</v>
      </c>
      <c r="E257" s="13">
        <v>39</v>
      </c>
      <c r="F257" s="14" t="s">
        <v>54</v>
      </c>
    </row>
    <row r="258" spans="2:6" x14ac:dyDescent="0.2">
      <c r="B258" s="11">
        <v>42278</v>
      </c>
      <c r="C258" s="12">
        <f t="shared" si="3"/>
        <v>2015</v>
      </c>
      <c r="D258" s="12" t="s">
        <v>9</v>
      </c>
      <c r="E258" s="13">
        <v>13</v>
      </c>
      <c r="F258" s="14" t="s">
        <v>55</v>
      </c>
    </row>
    <row r="259" spans="2:6" x14ac:dyDescent="0.2">
      <c r="B259" s="11">
        <v>42278</v>
      </c>
      <c r="C259" s="12">
        <f t="shared" si="3"/>
        <v>2015</v>
      </c>
      <c r="D259" s="12" t="s">
        <v>3</v>
      </c>
      <c r="E259" s="13">
        <v>39</v>
      </c>
      <c r="F259" s="14" t="s">
        <v>54</v>
      </c>
    </row>
    <row r="260" spans="2:6" x14ac:dyDescent="0.2">
      <c r="B260" s="11">
        <v>42278</v>
      </c>
      <c r="C260" s="12">
        <f t="shared" ref="C260:C323" si="4">YEAR(B260)</f>
        <v>2015</v>
      </c>
      <c r="D260" s="12" t="s">
        <v>10</v>
      </c>
      <c r="E260" s="13">
        <v>14</v>
      </c>
      <c r="F260" s="14" t="s">
        <v>55</v>
      </c>
    </row>
    <row r="261" spans="2:6" x14ac:dyDescent="0.2">
      <c r="B261" s="11">
        <v>42278</v>
      </c>
      <c r="C261" s="12">
        <f t="shared" si="4"/>
        <v>2015</v>
      </c>
      <c r="D261" s="12" t="s">
        <v>6</v>
      </c>
      <c r="E261" s="13">
        <v>56</v>
      </c>
      <c r="F261" s="14" t="s">
        <v>54</v>
      </c>
    </row>
    <row r="262" spans="2:6" x14ac:dyDescent="0.2">
      <c r="B262" s="11">
        <v>42278</v>
      </c>
      <c r="C262" s="12">
        <f t="shared" si="4"/>
        <v>2015</v>
      </c>
      <c r="D262" s="12" t="s">
        <v>11</v>
      </c>
      <c r="E262" s="13">
        <v>32</v>
      </c>
      <c r="F262" s="14" t="s">
        <v>55</v>
      </c>
    </row>
    <row r="263" spans="2:6" x14ac:dyDescent="0.2">
      <c r="B263" s="11">
        <v>42278</v>
      </c>
      <c r="C263" s="12">
        <f t="shared" si="4"/>
        <v>2015</v>
      </c>
      <c r="D263" s="12" t="s">
        <v>8</v>
      </c>
      <c r="E263" s="13">
        <v>106.59</v>
      </c>
      <c r="F263" s="12" t="s">
        <v>8</v>
      </c>
    </row>
    <row r="264" spans="2:6" x14ac:dyDescent="0.2">
      <c r="B264" s="11">
        <v>42278</v>
      </c>
      <c r="C264" s="12">
        <f t="shared" si="4"/>
        <v>2015</v>
      </c>
      <c r="D264" s="12" t="s">
        <v>12</v>
      </c>
      <c r="E264" s="13">
        <v>4</v>
      </c>
      <c r="F264" s="12" t="s">
        <v>12</v>
      </c>
    </row>
    <row r="265" spans="2:6" x14ac:dyDescent="0.2">
      <c r="B265" s="11">
        <v>42278</v>
      </c>
      <c r="C265" s="12">
        <f t="shared" si="4"/>
        <v>2015</v>
      </c>
      <c r="D265" s="12" t="s">
        <v>49</v>
      </c>
      <c r="E265" s="13">
        <v>6</v>
      </c>
      <c r="F265" s="12" t="s">
        <v>49</v>
      </c>
    </row>
    <row r="266" spans="2:6" x14ac:dyDescent="0.2">
      <c r="B266" s="11">
        <v>42278</v>
      </c>
      <c r="C266" s="12">
        <f t="shared" si="4"/>
        <v>2015</v>
      </c>
      <c r="D266" s="12" t="s">
        <v>50</v>
      </c>
      <c r="E266" s="15">
        <v>17.600000000000001</v>
      </c>
      <c r="F266" s="12" t="s">
        <v>50</v>
      </c>
    </row>
    <row r="267" spans="2:6" x14ac:dyDescent="0.2">
      <c r="B267" s="11">
        <v>42309</v>
      </c>
      <c r="C267" s="12">
        <f t="shared" si="4"/>
        <v>2015</v>
      </c>
      <c r="D267" s="12" t="s">
        <v>2</v>
      </c>
      <c r="E267" s="13">
        <v>64</v>
      </c>
      <c r="F267" s="14" t="s">
        <v>54</v>
      </c>
    </row>
    <row r="268" spans="2:6" x14ac:dyDescent="0.2">
      <c r="B268" s="11">
        <v>42309</v>
      </c>
      <c r="C268" s="12">
        <f t="shared" si="4"/>
        <v>2015</v>
      </c>
      <c r="D268" s="12" t="s">
        <v>7</v>
      </c>
      <c r="E268" s="13">
        <v>55</v>
      </c>
      <c r="F268" s="14" t="s">
        <v>55</v>
      </c>
    </row>
    <row r="269" spans="2:6" x14ac:dyDescent="0.2">
      <c r="B269" s="11">
        <v>42309</v>
      </c>
      <c r="C269" s="12">
        <f t="shared" si="4"/>
        <v>2015</v>
      </c>
      <c r="D269" s="12" t="s">
        <v>4</v>
      </c>
      <c r="E269" s="13">
        <v>28</v>
      </c>
      <c r="F269" s="14" t="s">
        <v>54</v>
      </c>
    </row>
    <row r="270" spans="2:6" x14ac:dyDescent="0.2">
      <c r="B270" s="11">
        <v>42309</v>
      </c>
      <c r="C270" s="12">
        <f t="shared" si="4"/>
        <v>2015</v>
      </c>
      <c r="D270" s="12" t="s">
        <v>9</v>
      </c>
      <c r="E270" s="13">
        <v>16</v>
      </c>
      <c r="F270" s="14" t="s">
        <v>55</v>
      </c>
    </row>
    <row r="271" spans="2:6" x14ac:dyDescent="0.2">
      <c r="B271" s="11">
        <v>42309</v>
      </c>
      <c r="C271" s="12">
        <f t="shared" si="4"/>
        <v>2015</v>
      </c>
      <c r="D271" s="12" t="s">
        <v>3</v>
      </c>
      <c r="E271" s="13">
        <v>40</v>
      </c>
      <c r="F271" s="14" t="s">
        <v>54</v>
      </c>
    </row>
    <row r="272" spans="2:6" x14ac:dyDescent="0.2">
      <c r="B272" s="11">
        <v>42309</v>
      </c>
      <c r="C272" s="12">
        <f t="shared" si="4"/>
        <v>2015</v>
      </c>
      <c r="D272" s="12" t="s">
        <v>10</v>
      </c>
      <c r="E272" s="13">
        <v>11</v>
      </c>
      <c r="F272" s="14" t="s">
        <v>55</v>
      </c>
    </row>
    <row r="273" spans="2:6" x14ac:dyDescent="0.2">
      <c r="B273" s="11">
        <v>42309</v>
      </c>
      <c r="C273" s="12">
        <f t="shared" si="4"/>
        <v>2015</v>
      </c>
      <c r="D273" s="12" t="s">
        <v>6</v>
      </c>
      <c r="E273" s="13">
        <v>63</v>
      </c>
      <c r="F273" s="14" t="s">
        <v>54</v>
      </c>
    </row>
    <row r="274" spans="2:6" x14ac:dyDescent="0.2">
      <c r="B274" s="11">
        <v>42309</v>
      </c>
      <c r="C274" s="12">
        <f t="shared" si="4"/>
        <v>2015</v>
      </c>
      <c r="D274" s="12" t="s">
        <v>11</v>
      </c>
      <c r="E274" s="13">
        <v>34</v>
      </c>
      <c r="F274" s="14" t="s">
        <v>55</v>
      </c>
    </row>
    <row r="275" spans="2:6" x14ac:dyDescent="0.2">
      <c r="B275" s="11">
        <v>42309</v>
      </c>
      <c r="C275" s="12">
        <f t="shared" si="4"/>
        <v>2015</v>
      </c>
      <c r="D275" s="12" t="s">
        <v>8</v>
      </c>
      <c r="E275" s="13">
        <v>99.52</v>
      </c>
      <c r="F275" s="12" t="s">
        <v>8</v>
      </c>
    </row>
    <row r="276" spans="2:6" x14ac:dyDescent="0.2">
      <c r="B276" s="11">
        <v>42309</v>
      </c>
      <c r="C276" s="12">
        <f t="shared" si="4"/>
        <v>2015</v>
      </c>
      <c r="D276" s="12" t="s">
        <v>12</v>
      </c>
      <c r="E276" s="13">
        <v>4</v>
      </c>
      <c r="F276" s="12" t="s">
        <v>12</v>
      </c>
    </row>
    <row r="277" spans="2:6" x14ac:dyDescent="0.2">
      <c r="B277" s="11">
        <v>42309</v>
      </c>
      <c r="C277" s="12">
        <f t="shared" si="4"/>
        <v>2015</v>
      </c>
      <c r="D277" s="12" t="s">
        <v>49</v>
      </c>
      <c r="E277" s="13">
        <v>5</v>
      </c>
      <c r="F277" s="12" t="s">
        <v>49</v>
      </c>
    </row>
    <row r="278" spans="2:6" x14ac:dyDescent="0.2">
      <c r="B278" s="11">
        <v>42309</v>
      </c>
      <c r="C278" s="12">
        <f t="shared" si="4"/>
        <v>2015</v>
      </c>
      <c r="D278" s="12" t="s">
        <v>50</v>
      </c>
      <c r="E278" s="15">
        <v>16.98</v>
      </c>
      <c r="F278" s="12" t="s">
        <v>50</v>
      </c>
    </row>
    <row r="279" spans="2:6" x14ac:dyDescent="0.2">
      <c r="B279" s="11">
        <v>42339</v>
      </c>
      <c r="C279" s="12">
        <f t="shared" si="4"/>
        <v>2015</v>
      </c>
      <c r="D279" s="12" t="s">
        <v>2</v>
      </c>
      <c r="E279" s="13">
        <v>69</v>
      </c>
      <c r="F279" s="14" t="s">
        <v>54</v>
      </c>
    </row>
    <row r="280" spans="2:6" x14ac:dyDescent="0.2">
      <c r="B280" s="11">
        <v>42339</v>
      </c>
      <c r="C280" s="12">
        <f t="shared" si="4"/>
        <v>2015</v>
      </c>
      <c r="D280" s="12" t="s">
        <v>7</v>
      </c>
      <c r="E280" s="13">
        <v>48</v>
      </c>
      <c r="F280" s="14" t="s">
        <v>55</v>
      </c>
    </row>
    <row r="281" spans="2:6" x14ac:dyDescent="0.2">
      <c r="B281" s="11">
        <v>42339</v>
      </c>
      <c r="C281" s="12">
        <f t="shared" si="4"/>
        <v>2015</v>
      </c>
      <c r="D281" s="12" t="s">
        <v>4</v>
      </c>
      <c r="E281" s="13">
        <v>36</v>
      </c>
      <c r="F281" s="14" t="s">
        <v>54</v>
      </c>
    </row>
    <row r="282" spans="2:6" x14ac:dyDescent="0.2">
      <c r="B282" s="11">
        <v>42339</v>
      </c>
      <c r="C282" s="12">
        <f t="shared" si="4"/>
        <v>2015</v>
      </c>
      <c r="D282" s="12" t="s">
        <v>9</v>
      </c>
      <c r="E282" s="13">
        <v>19</v>
      </c>
      <c r="F282" s="14" t="s">
        <v>55</v>
      </c>
    </row>
    <row r="283" spans="2:6" x14ac:dyDescent="0.2">
      <c r="B283" s="11">
        <v>42339</v>
      </c>
      <c r="C283" s="12">
        <f t="shared" si="4"/>
        <v>2015</v>
      </c>
      <c r="D283" s="12" t="s">
        <v>3</v>
      </c>
      <c r="E283" s="13">
        <v>50</v>
      </c>
      <c r="F283" s="14" t="s">
        <v>54</v>
      </c>
    </row>
    <row r="284" spans="2:6" x14ac:dyDescent="0.2">
      <c r="B284" s="11">
        <v>42339</v>
      </c>
      <c r="C284" s="12">
        <f t="shared" si="4"/>
        <v>2015</v>
      </c>
      <c r="D284" s="12" t="s">
        <v>10</v>
      </c>
      <c r="E284" s="13">
        <v>13</v>
      </c>
      <c r="F284" s="14" t="s">
        <v>55</v>
      </c>
    </row>
    <row r="285" spans="2:6" x14ac:dyDescent="0.2">
      <c r="B285" s="11">
        <v>42339</v>
      </c>
      <c r="C285" s="12">
        <f t="shared" si="4"/>
        <v>2015</v>
      </c>
      <c r="D285" s="12" t="s">
        <v>6</v>
      </c>
      <c r="E285" s="13">
        <v>60</v>
      </c>
      <c r="F285" s="14" t="s">
        <v>54</v>
      </c>
    </row>
    <row r="286" spans="2:6" x14ac:dyDescent="0.2">
      <c r="B286" s="11">
        <v>42339</v>
      </c>
      <c r="C286" s="12">
        <f t="shared" si="4"/>
        <v>2015</v>
      </c>
      <c r="D286" s="12" t="s">
        <v>11</v>
      </c>
      <c r="E286" s="13">
        <v>31</v>
      </c>
      <c r="F286" s="14" t="s">
        <v>55</v>
      </c>
    </row>
    <row r="287" spans="2:6" x14ac:dyDescent="0.2">
      <c r="B287" s="11">
        <v>42339</v>
      </c>
      <c r="C287" s="12">
        <f t="shared" si="4"/>
        <v>2015</v>
      </c>
      <c r="D287" s="12" t="s">
        <v>8</v>
      </c>
      <c r="E287" s="13">
        <v>101.06</v>
      </c>
      <c r="F287" s="12" t="s">
        <v>8</v>
      </c>
    </row>
    <row r="288" spans="2:6" x14ac:dyDescent="0.2">
      <c r="B288" s="11">
        <v>42339</v>
      </c>
      <c r="C288" s="12">
        <f t="shared" si="4"/>
        <v>2015</v>
      </c>
      <c r="D288" s="12" t="s">
        <v>12</v>
      </c>
      <c r="E288" s="13">
        <v>3</v>
      </c>
      <c r="F288" s="12" t="s">
        <v>12</v>
      </c>
    </row>
    <row r="289" spans="2:6" x14ac:dyDescent="0.2">
      <c r="B289" s="11">
        <v>42339</v>
      </c>
      <c r="C289" s="12">
        <f t="shared" si="4"/>
        <v>2015</v>
      </c>
      <c r="D289" s="12" t="s">
        <v>49</v>
      </c>
      <c r="E289" s="13">
        <v>6</v>
      </c>
      <c r="F289" s="12" t="s">
        <v>49</v>
      </c>
    </row>
    <row r="290" spans="2:6" x14ac:dyDescent="0.2">
      <c r="B290" s="11">
        <v>42339</v>
      </c>
      <c r="C290" s="12">
        <f t="shared" si="4"/>
        <v>2015</v>
      </c>
      <c r="D290" s="12" t="s">
        <v>50</v>
      </c>
      <c r="E290" s="15">
        <v>18.54</v>
      </c>
      <c r="F290" s="12" t="s">
        <v>50</v>
      </c>
    </row>
    <row r="291" spans="2:6" x14ac:dyDescent="0.2">
      <c r="B291" s="11">
        <v>42370</v>
      </c>
      <c r="C291" s="12">
        <f t="shared" si="4"/>
        <v>2016</v>
      </c>
      <c r="D291" s="12" t="s">
        <v>2</v>
      </c>
      <c r="E291" s="13">
        <v>57</v>
      </c>
      <c r="F291" s="14" t="s">
        <v>54</v>
      </c>
    </row>
    <row r="292" spans="2:6" x14ac:dyDescent="0.2">
      <c r="B292" s="11">
        <v>42370</v>
      </c>
      <c r="C292" s="12">
        <f t="shared" si="4"/>
        <v>2016</v>
      </c>
      <c r="D292" s="12" t="s">
        <v>7</v>
      </c>
      <c r="E292" s="13">
        <v>47</v>
      </c>
      <c r="F292" s="14" t="s">
        <v>55</v>
      </c>
    </row>
    <row r="293" spans="2:6" x14ac:dyDescent="0.2">
      <c r="B293" s="11">
        <v>42370</v>
      </c>
      <c r="C293" s="12">
        <f t="shared" si="4"/>
        <v>2016</v>
      </c>
      <c r="D293" s="12" t="s">
        <v>4</v>
      </c>
      <c r="E293" s="13">
        <v>35</v>
      </c>
      <c r="F293" s="14" t="s">
        <v>54</v>
      </c>
    </row>
    <row r="294" spans="2:6" x14ac:dyDescent="0.2">
      <c r="B294" s="11">
        <v>42370</v>
      </c>
      <c r="C294" s="12">
        <f t="shared" si="4"/>
        <v>2016</v>
      </c>
      <c r="D294" s="12" t="s">
        <v>9</v>
      </c>
      <c r="E294" s="13">
        <v>17</v>
      </c>
      <c r="F294" s="14" t="s">
        <v>55</v>
      </c>
    </row>
    <row r="295" spans="2:6" x14ac:dyDescent="0.2">
      <c r="B295" s="11">
        <v>42370</v>
      </c>
      <c r="C295" s="12">
        <f t="shared" si="4"/>
        <v>2016</v>
      </c>
      <c r="D295" s="12" t="s">
        <v>3</v>
      </c>
      <c r="E295" s="13">
        <v>41</v>
      </c>
      <c r="F295" s="14" t="s">
        <v>54</v>
      </c>
    </row>
    <row r="296" spans="2:6" x14ac:dyDescent="0.2">
      <c r="B296" s="11">
        <v>42370</v>
      </c>
      <c r="C296" s="12">
        <f t="shared" si="4"/>
        <v>2016</v>
      </c>
      <c r="D296" s="12" t="s">
        <v>10</v>
      </c>
      <c r="E296" s="13">
        <v>11</v>
      </c>
      <c r="F296" s="14" t="s">
        <v>55</v>
      </c>
    </row>
    <row r="297" spans="2:6" x14ac:dyDescent="0.2">
      <c r="B297" s="11">
        <v>42370</v>
      </c>
      <c r="C297" s="12">
        <f t="shared" si="4"/>
        <v>2016</v>
      </c>
      <c r="D297" s="12" t="s">
        <v>6</v>
      </c>
      <c r="E297" s="13">
        <v>61</v>
      </c>
      <c r="F297" s="14" t="s">
        <v>54</v>
      </c>
    </row>
    <row r="298" spans="2:6" x14ac:dyDescent="0.2">
      <c r="B298" s="11">
        <v>42370</v>
      </c>
      <c r="C298" s="12">
        <f t="shared" si="4"/>
        <v>2016</v>
      </c>
      <c r="D298" s="12" t="s">
        <v>11</v>
      </c>
      <c r="E298" s="13">
        <v>35</v>
      </c>
      <c r="F298" s="14" t="s">
        <v>55</v>
      </c>
    </row>
    <row r="299" spans="2:6" x14ac:dyDescent="0.2">
      <c r="B299" s="11">
        <v>42370</v>
      </c>
      <c r="C299" s="12">
        <f t="shared" si="4"/>
        <v>2016</v>
      </c>
      <c r="D299" s="12" t="s">
        <v>8</v>
      </c>
      <c r="E299" s="13">
        <v>88.16</v>
      </c>
      <c r="F299" s="12" t="s">
        <v>8</v>
      </c>
    </row>
    <row r="300" spans="2:6" x14ac:dyDescent="0.2">
      <c r="B300" s="11">
        <v>42370</v>
      </c>
      <c r="C300" s="12">
        <f t="shared" si="4"/>
        <v>2016</v>
      </c>
      <c r="D300" s="12" t="s">
        <v>12</v>
      </c>
      <c r="E300" s="13">
        <v>3</v>
      </c>
      <c r="F300" s="12" t="s">
        <v>12</v>
      </c>
    </row>
    <row r="301" spans="2:6" x14ac:dyDescent="0.2">
      <c r="B301" s="11">
        <v>42370</v>
      </c>
      <c r="C301" s="12">
        <f t="shared" si="4"/>
        <v>2016</v>
      </c>
      <c r="D301" s="12" t="s">
        <v>49</v>
      </c>
      <c r="E301" s="13">
        <v>3</v>
      </c>
      <c r="F301" s="12" t="s">
        <v>49</v>
      </c>
    </row>
    <row r="302" spans="2:6" x14ac:dyDescent="0.2">
      <c r="B302" s="11">
        <v>42370</v>
      </c>
      <c r="C302" s="12">
        <f t="shared" si="4"/>
        <v>2016</v>
      </c>
      <c r="D302" s="12" t="s">
        <v>50</v>
      </c>
      <c r="E302" s="15">
        <v>16.8</v>
      </c>
      <c r="F302" s="12" t="s">
        <v>50</v>
      </c>
    </row>
    <row r="303" spans="2:6" x14ac:dyDescent="0.2">
      <c r="B303" s="11">
        <v>42401</v>
      </c>
      <c r="C303" s="12">
        <f t="shared" si="4"/>
        <v>2016</v>
      </c>
      <c r="D303" s="12" t="s">
        <v>2</v>
      </c>
      <c r="E303" s="13">
        <v>72</v>
      </c>
      <c r="F303" s="14" t="s">
        <v>54</v>
      </c>
    </row>
    <row r="304" spans="2:6" x14ac:dyDescent="0.2">
      <c r="B304" s="11">
        <v>42401</v>
      </c>
      <c r="C304" s="12">
        <f t="shared" si="4"/>
        <v>2016</v>
      </c>
      <c r="D304" s="12" t="s">
        <v>7</v>
      </c>
      <c r="E304" s="13">
        <v>57</v>
      </c>
      <c r="F304" s="14" t="s">
        <v>55</v>
      </c>
    </row>
    <row r="305" spans="2:6" x14ac:dyDescent="0.2">
      <c r="B305" s="11">
        <v>42401</v>
      </c>
      <c r="C305" s="12">
        <f t="shared" si="4"/>
        <v>2016</v>
      </c>
      <c r="D305" s="12" t="s">
        <v>4</v>
      </c>
      <c r="E305" s="13">
        <v>29</v>
      </c>
      <c r="F305" s="14" t="s">
        <v>54</v>
      </c>
    </row>
    <row r="306" spans="2:6" x14ac:dyDescent="0.2">
      <c r="B306" s="11">
        <v>42401</v>
      </c>
      <c r="C306" s="12">
        <f t="shared" si="4"/>
        <v>2016</v>
      </c>
      <c r="D306" s="12" t="s">
        <v>9</v>
      </c>
      <c r="E306" s="13">
        <v>16</v>
      </c>
      <c r="F306" s="14" t="s">
        <v>55</v>
      </c>
    </row>
    <row r="307" spans="2:6" x14ac:dyDescent="0.2">
      <c r="B307" s="11">
        <v>42401</v>
      </c>
      <c r="C307" s="12">
        <f t="shared" si="4"/>
        <v>2016</v>
      </c>
      <c r="D307" s="12" t="s">
        <v>3</v>
      </c>
      <c r="E307" s="13">
        <v>49</v>
      </c>
      <c r="F307" s="14" t="s">
        <v>54</v>
      </c>
    </row>
    <row r="308" spans="2:6" x14ac:dyDescent="0.2">
      <c r="B308" s="11">
        <v>42401</v>
      </c>
      <c r="C308" s="12">
        <f t="shared" si="4"/>
        <v>2016</v>
      </c>
      <c r="D308" s="12" t="s">
        <v>10</v>
      </c>
      <c r="E308" s="13">
        <v>19</v>
      </c>
      <c r="F308" s="14" t="s">
        <v>55</v>
      </c>
    </row>
    <row r="309" spans="2:6" x14ac:dyDescent="0.2">
      <c r="B309" s="11">
        <v>42401</v>
      </c>
      <c r="C309" s="12">
        <f t="shared" si="4"/>
        <v>2016</v>
      </c>
      <c r="D309" s="12" t="s">
        <v>6</v>
      </c>
      <c r="E309" s="13">
        <v>57</v>
      </c>
      <c r="F309" s="14" t="s">
        <v>54</v>
      </c>
    </row>
    <row r="310" spans="2:6" x14ac:dyDescent="0.2">
      <c r="B310" s="11">
        <v>42401</v>
      </c>
      <c r="C310" s="12">
        <f t="shared" si="4"/>
        <v>2016</v>
      </c>
      <c r="D310" s="12" t="s">
        <v>11</v>
      </c>
      <c r="E310" s="13">
        <v>35</v>
      </c>
      <c r="F310" s="14" t="s">
        <v>55</v>
      </c>
    </row>
    <row r="311" spans="2:6" x14ac:dyDescent="0.2">
      <c r="B311" s="11">
        <v>42401</v>
      </c>
      <c r="C311" s="12">
        <f t="shared" si="4"/>
        <v>2016</v>
      </c>
      <c r="D311" s="12" t="s">
        <v>8</v>
      </c>
      <c r="E311" s="13">
        <v>96.86</v>
      </c>
      <c r="F311" s="12" t="s">
        <v>8</v>
      </c>
    </row>
    <row r="312" spans="2:6" x14ac:dyDescent="0.2">
      <c r="B312" s="11">
        <v>42401</v>
      </c>
      <c r="C312" s="12">
        <f t="shared" si="4"/>
        <v>2016</v>
      </c>
      <c r="D312" s="12" t="s">
        <v>12</v>
      </c>
      <c r="E312" s="13">
        <v>4</v>
      </c>
      <c r="F312" s="12" t="s">
        <v>12</v>
      </c>
    </row>
    <row r="313" spans="2:6" x14ac:dyDescent="0.2">
      <c r="B313" s="11">
        <v>42401</v>
      </c>
      <c r="C313" s="12">
        <f t="shared" si="4"/>
        <v>2016</v>
      </c>
      <c r="D313" s="12" t="s">
        <v>49</v>
      </c>
      <c r="E313" s="13">
        <v>4</v>
      </c>
      <c r="F313" s="12" t="s">
        <v>49</v>
      </c>
    </row>
    <row r="314" spans="2:6" x14ac:dyDescent="0.2">
      <c r="B314" s="11">
        <v>42401</v>
      </c>
      <c r="C314" s="12">
        <f t="shared" si="4"/>
        <v>2016</v>
      </c>
      <c r="D314" s="12" t="s">
        <v>50</v>
      </c>
      <c r="E314" s="15">
        <v>17.899999999999999</v>
      </c>
      <c r="F314" s="12" t="s">
        <v>50</v>
      </c>
    </row>
    <row r="315" spans="2:6" x14ac:dyDescent="0.2">
      <c r="B315" s="11">
        <v>42430</v>
      </c>
      <c r="C315" s="12">
        <f t="shared" si="4"/>
        <v>2016</v>
      </c>
      <c r="D315" s="12" t="s">
        <v>2</v>
      </c>
      <c r="E315" s="13">
        <v>61</v>
      </c>
      <c r="F315" s="14" t="s">
        <v>54</v>
      </c>
    </row>
    <row r="316" spans="2:6" x14ac:dyDescent="0.2">
      <c r="B316" s="11">
        <v>42430</v>
      </c>
      <c r="C316" s="12">
        <f t="shared" si="4"/>
        <v>2016</v>
      </c>
      <c r="D316" s="12" t="s">
        <v>7</v>
      </c>
      <c r="E316" s="13">
        <v>52</v>
      </c>
      <c r="F316" s="14" t="s">
        <v>55</v>
      </c>
    </row>
    <row r="317" spans="2:6" x14ac:dyDescent="0.2">
      <c r="B317" s="11">
        <v>42430</v>
      </c>
      <c r="C317" s="12">
        <f t="shared" si="4"/>
        <v>2016</v>
      </c>
      <c r="D317" s="12" t="s">
        <v>4</v>
      </c>
      <c r="E317" s="13">
        <v>27</v>
      </c>
      <c r="F317" s="14" t="s">
        <v>54</v>
      </c>
    </row>
    <row r="318" spans="2:6" x14ac:dyDescent="0.2">
      <c r="B318" s="11">
        <v>42430</v>
      </c>
      <c r="C318" s="12">
        <f t="shared" si="4"/>
        <v>2016</v>
      </c>
      <c r="D318" s="12" t="s">
        <v>9</v>
      </c>
      <c r="E318" s="13">
        <v>13</v>
      </c>
      <c r="F318" s="14" t="s">
        <v>55</v>
      </c>
    </row>
    <row r="319" spans="2:6" x14ac:dyDescent="0.2">
      <c r="B319" s="11">
        <v>42430</v>
      </c>
      <c r="C319" s="12">
        <f t="shared" si="4"/>
        <v>2016</v>
      </c>
      <c r="D319" s="12" t="s">
        <v>3</v>
      </c>
      <c r="E319" s="13">
        <v>38</v>
      </c>
      <c r="F319" s="14" t="s">
        <v>54</v>
      </c>
    </row>
    <row r="320" spans="2:6" x14ac:dyDescent="0.2">
      <c r="B320" s="11">
        <v>42430</v>
      </c>
      <c r="C320" s="12">
        <f t="shared" si="4"/>
        <v>2016</v>
      </c>
      <c r="D320" s="12" t="s">
        <v>10</v>
      </c>
      <c r="E320" s="13">
        <v>17</v>
      </c>
      <c r="F320" s="14" t="s">
        <v>55</v>
      </c>
    </row>
    <row r="321" spans="2:6" x14ac:dyDescent="0.2">
      <c r="B321" s="11">
        <v>42430</v>
      </c>
      <c r="C321" s="12">
        <f t="shared" si="4"/>
        <v>2016</v>
      </c>
      <c r="D321" s="12" t="s">
        <v>6</v>
      </c>
      <c r="E321" s="13">
        <v>63</v>
      </c>
      <c r="F321" s="14" t="s">
        <v>54</v>
      </c>
    </row>
    <row r="322" spans="2:6" x14ac:dyDescent="0.2">
      <c r="B322" s="11">
        <v>42430</v>
      </c>
      <c r="C322" s="12">
        <f t="shared" si="4"/>
        <v>2016</v>
      </c>
      <c r="D322" s="12" t="s">
        <v>11</v>
      </c>
      <c r="E322" s="13">
        <v>31</v>
      </c>
      <c r="F322" s="14" t="s">
        <v>55</v>
      </c>
    </row>
    <row r="323" spans="2:6" x14ac:dyDescent="0.2">
      <c r="B323" s="11">
        <v>42430</v>
      </c>
      <c r="C323" s="12">
        <f t="shared" si="4"/>
        <v>2016</v>
      </c>
      <c r="D323" s="12" t="s">
        <v>8</v>
      </c>
      <c r="E323" s="13">
        <v>87.58</v>
      </c>
      <c r="F323" s="12" t="s">
        <v>8</v>
      </c>
    </row>
    <row r="324" spans="2:6" x14ac:dyDescent="0.2">
      <c r="B324" s="11">
        <v>42430</v>
      </c>
      <c r="C324" s="12">
        <f t="shared" ref="C324:C387" si="5">YEAR(B324)</f>
        <v>2016</v>
      </c>
      <c r="D324" s="12" t="s">
        <v>12</v>
      </c>
      <c r="E324" s="13">
        <v>4</v>
      </c>
      <c r="F324" s="12" t="s">
        <v>12</v>
      </c>
    </row>
    <row r="325" spans="2:6" x14ac:dyDescent="0.2">
      <c r="B325" s="11">
        <v>42430</v>
      </c>
      <c r="C325" s="12">
        <f t="shared" si="5"/>
        <v>2016</v>
      </c>
      <c r="D325" s="12" t="s">
        <v>49</v>
      </c>
      <c r="E325" s="13">
        <v>4</v>
      </c>
      <c r="F325" s="12" t="s">
        <v>49</v>
      </c>
    </row>
    <row r="326" spans="2:6" x14ac:dyDescent="0.2">
      <c r="B326" s="11">
        <v>42430</v>
      </c>
      <c r="C326" s="12">
        <f t="shared" si="5"/>
        <v>2016</v>
      </c>
      <c r="D326" s="12" t="s">
        <v>50</v>
      </c>
      <c r="E326" s="15">
        <v>16.490000000000002</v>
      </c>
      <c r="F326" s="12" t="s">
        <v>50</v>
      </c>
    </row>
    <row r="327" spans="2:6" x14ac:dyDescent="0.2">
      <c r="B327" s="11">
        <v>42461</v>
      </c>
      <c r="C327" s="12">
        <f t="shared" si="5"/>
        <v>2016</v>
      </c>
      <c r="D327" s="12" t="s">
        <v>2</v>
      </c>
      <c r="E327" s="13">
        <v>62</v>
      </c>
      <c r="F327" s="14" t="s">
        <v>54</v>
      </c>
    </row>
    <row r="328" spans="2:6" x14ac:dyDescent="0.2">
      <c r="B328" s="11">
        <v>42461</v>
      </c>
      <c r="C328" s="12">
        <f t="shared" si="5"/>
        <v>2016</v>
      </c>
      <c r="D328" s="12" t="s">
        <v>7</v>
      </c>
      <c r="E328" s="13">
        <v>48</v>
      </c>
      <c r="F328" s="14" t="s">
        <v>55</v>
      </c>
    </row>
    <row r="329" spans="2:6" x14ac:dyDescent="0.2">
      <c r="B329" s="11">
        <v>42461</v>
      </c>
      <c r="C329" s="12">
        <f t="shared" si="5"/>
        <v>2016</v>
      </c>
      <c r="D329" s="12" t="s">
        <v>4</v>
      </c>
      <c r="E329" s="13">
        <v>25</v>
      </c>
      <c r="F329" s="14" t="s">
        <v>54</v>
      </c>
    </row>
    <row r="330" spans="2:6" x14ac:dyDescent="0.2">
      <c r="B330" s="11">
        <v>42461</v>
      </c>
      <c r="C330" s="12">
        <f t="shared" si="5"/>
        <v>2016</v>
      </c>
      <c r="D330" s="12" t="s">
        <v>9</v>
      </c>
      <c r="E330" s="13">
        <v>20</v>
      </c>
      <c r="F330" s="14" t="s">
        <v>55</v>
      </c>
    </row>
    <row r="331" spans="2:6" x14ac:dyDescent="0.2">
      <c r="B331" s="11">
        <v>42461</v>
      </c>
      <c r="C331" s="12">
        <f t="shared" si="5"/>
        <v>2016</v>
      </c>
      <c r="D331" s="12" t="s">
        <v>3</v>
      </c>
      <c r="E331" s="13">
        <v>47</v>
      </c>
      <c r="F331" s="14" t="s">
        <v>54</v>
      </c>
    </row>
    <row r="332" spans="2:6" x14ac:dyDescent="0.2">
      <c r="B332" s="11">
        <v>42461</v>
      </c>
      <c r="C332" s="12">
        <f t="shared" si="5"/>
        <v>2016</v>
      </c>
      <c r="D332" s="12" t="s">
        <v>10</v>
      </c>
      <c r="E332" s="13">
        <v>11</v>
      </c>
      <c r="F332" s="14" t="s">
        <v>55</v>
      </c>
    </row>
    <row r="333" spans="2:6" x14ac:dyDescent="0.2">
      <c r="B333" s="11">
        <v>42461</v>
      </c>
      <c r="C333" s="12">
        <f t="shared" si="5"/>
        <v>2016</v>
      </c>
      <c r="D333" s="12" t="s">
        <v>6</v>
      </c>
      <c r="E333" s="13">
        <v>56</v>
      </c>
      <c r="F333" s="14" t="s">
        <v>54</v>
      </c>
    </row>
    <row r="334" spans="2:6" x14ac:dyDescent="0.2">
      <c r="B334" s="11">
        <v>42461</v>
      </c>
      <c r="C334" s="12">
        <f t="shared" si="5"/>
        <v>2016</v>
      </c>
      <c r="D334" s="12" t="s">
        <v>11</v>
      </c>
      <c r="E334" s="13">
        <v>30</v>
      </c>
      <c r="F334" s="14" t="s">
        <v>55</v>
      </c>
    </row>
    <row r="335" spans="2:6" x14ac:dyDescent="0.2">
      <c r="B335" s="11">
        <v>42461</v>
      </c>
      <c r="C335" s="12">
        <f t="shared" si="5"/>
        <v>2016</v>
      </c>
      <c r="D335" s="12" t="s">
        <v>8</v>
      </c>
      <c r="E335" s="13">
        <v>80.73</v>
      </c>
      <c r="F335" s="12" t="s">
        <v>8</v>
      </c>
    </row>
    <row r="336" spans="2:6" x14ac:dyDescent="0.2">
      <c r="B336" s="11">
        <v>42461</v>
      </c>
      <c r="C336" s="12">
        <f t="shared" si="5"/>
        <v>2016</v>
      </c>
      <c r="D336" s="12" t="s">
        <v>12</v>
      </c>
      <c r="E336" s="13">
        <v>3</v>
      </c>
      <c r="F336" s="12" t="s">
        <v>12</v>
      </c>
    </row>
    <row r="337" spans="2:6" x14ac:dyDescent="0.2">
      <c r="B337" s="11">
        <v>42461</v>
      </c>
      <c r="C337" s="12">
        <f t="shared" si="5"/>
        <v>2016</v>
      </c>
      <c r="D337" s="12" t="s">
        <v>49</v>
      </c>
      <c r="E337" s="13">
        <v>4</v>
      </c>
      <c r="F337" s="12" t="s">
        <v>49</v>
      </c>
    </row>
    <row r="338" spans="2:6" x14ac:dyDescent="0.2">
      <c r="B338" s="11">
        <v>42461</v>
      </c>
      <c r="C338" s="12">
        <f t="shared" si="5"/>
        <v>2016</v>
      </c>
      <c r="D338" s="12" t="s">
        <v>50</v>
      </c>
      <c r="E338" s="15">
        <v>16.54</v>
      </c>
      <c r="F338" s="12" t="s">
        <v>50</v>
      </c>
    </row>
    <row r="339" spans="2:6" x14ac:dyDescent="0.2">
      <c r="B339" s="11">
        <v>42491</v>
      </c>
      <c r="C339" s="12">
        <f t="shared" si="5"/>
        <v>2016</v>
      </c>
      <c r="D339" s="12" t="s">
        <v>2</v>
      </c>
      <c r="E339" s="13">
        <v>59</v>
      </c>
      <c r="F339" s="14" t="s">
        <v>54</v>
      </c>
    </row>
    <row r="340" spans="2:6" x14ac:dyDescent="0.2">
      <c r="B340" s="11">
        <v>42491</v>
      </c>
      <c r="C340" s="12">
        <f t="shared" si="5"/>
        <v>2016</v>
      </c>
      <c r="D340" s="12" t="s">
        <v>7</v>
      </c>
      <c r="E340" s="13">
        <v>58</v>
      </c>
      <c r="F340" s="14" t="s">
        <v>55</v>
      </c>
    </row>
    <row r="341" spans="2:6" x14ac:dyDescent="0.2">
      <c r="B341" s="11">
        <v>42491</v>
      </c>
      <c r="C341" s="12">
        <f t="shared" si="5"/>
        <v>2016</v>
      </c>
      <c r="D341" s="12" t="s">
        <v>4</v>
      </c>
      <c r="E341" s="13">
        <v>32</v>
      </c>
      <c r="F341" s="14" t="s">
        <v>54</v>
      </c>
    </row>
    <row r="342" spans="2:6" x14ac:dyDescent="0.2">
      <c r="B342" s="11">
        <v>42491</v>
      </c>
      <c r="C342" s="12">
        <f t="shared" si="5"/>
        <v>2016</v>
      </c>
      <c r="D342" s="12" t="s">
        <v>9</v>
      </c>
      <c r="E342" s="13">
        <v>13</v>
      </c>
      <c r="F342" s="14" t="s">
        <v>55</v>
      </c>
    </row>
    <row r="343" spans="2:6" x14ac:dyDescent="0.2">
      <c r="B343" s="11">
        <v>42491</v>
      </c>
      <c r="C343" s="12">
        <f t="shared" si="5"/>
        <v>2016</v>
      </c>
      <c r="D343" s="12" t="s">
        <v>3</v>
      </c>
      <c r="E343" s="13">
        <v>41</v>
      </c>
      <c r="F343" s="14" t="s">
        <v>54</v>
      </c>
    </row>
    <row r="344" spans="2:6" x14ac:dyDescent="0.2">
      <c r="B344" s="11">
        <v>42491</v>
      </c>
      <c r="C344" s="12">
        <f t="shared" si="5"/>
        <v>2016</v>
      </c>
      <c r="D344" s="12" t="s">
        <v>10</v>
      </c>
      <c r="E344" s="13">
        <v>13</v>
      </c>
      <c r="F344" s="14" t="s">
        <v>55</v>
      </c>
    </row>
    <row r="345" spans="2:6" x14ac:dyDescent="0.2">
      <c r="B345" s="11">
        <v>42491</v>
      </c>
      <c r="C345" s="12">
        <f t="shared" si="5"/>
        <v>2016</v>
      </c>
      <c r="D345" s="12" t="s">
        <v>6</v>
      </c>
      <c r="E345" s="13">
        <v>54</v>
      </c>
      <c r="F345" s="14" t="s">
        <v>54</v>
      </c>
    </row>
    <row r="346" spans="2:6" x14ac:dyDescent="0.2">
      <c r="B346" s="11">
        <v>42491</v>
      </c>
      <c r="C346" s="12">
        <f t="shared" si="5"/>
        <v>2016</v>
      </c>
      <c r="D346" s="12" t="s">
        <v>11</v>
      </c>
      <c r="E346" s="13">
        <v>35</v>
      </c>
      <c r="F346" s="14" t="s">
        <v>55</v>
      </c>
    </row>
    <row r="347" spans="2:6" x14ac:dyDescent="0.2">
      <c r="B347" s="11">
        <v>42491</v>
      </c>
      <c r="C347" s="12">
        <f t="shared" si="5"/>
        <v>2016</v>
      </c>
      <c r="D347" s="12" t="s">
        <v>8</v>
      </c>
      <c r="E347" s="13">
        <v>88.449999999999989</v>
      </c>
      <c r="F347" s="12" t="s">
        <v>8</v>
      </c>
    </row>
    <row r="348" spans="2:6" x14ac:dyDescent="0.2">
      <c r="B348" s="11">
        <v>42491</v>
      </c>
      <c r="C348" s="12">
        <f t="shared" si="5"/>
        <v>2016</v>
      </c>
      <c r="D348" s="12" t="s">
        <v>12</v>
      </c>
      <c r="E348" s="13">
        <v>4</v>
      </c>
      <c r="F348" s="12" t="s">
        <v>12</v>
      </c>
    </row>
    <row r="349" spans="2:6" x14ac:dyDescent="0.2">
      <c r="B349" s="11">
        <v>42491</v>
      </c>
      <c r="C349" s="12">
        <f t="shared" si="5"/>
        <v>2016</v>
      </c>
      <c r="D349" s="12" t="s">
        <v>49</v>
      </c>
      <c r="E349" s="13">
        <v>5</v>
      </c>
      <c r="F349" s="12" t="s">
        <v>49</v>
      </c>
    </row>
    <row r="350" spans="2:6" x14ac:dyDescent="0.2">
      <c r="B350" s="11">
        <v>42491</v>
      </c>
      <c r="C350" s="12">
        <f t="shared" si="5"/>
        <v>2016</v>
      </c>
      <c r="D350" s="12" t="s">
        <v>50</v>
      </c>
      <c r="E350" s="15">
        <v>16.05</v>
      </c>
      <c r="F350" s="12" t="s">
        <v>50</v>
      </c>
    </row>
    <row r="351" spans="2:6" x14ac:dyDescent="0.2">
      <c r="B351" s="11">
        <v>42522</v>
      </c>
      <c r="C351" s="12">
        <f t="shared" si="5"/>
        <v>2016</v>
      </c>
      <c r="D351" s="12" t="s">
        <v>2</v>
      </c>
      <c r="E351" s="13">
        <v>67</v>
      </c>
      <c r="F351" s="14" t="s">
        <v>54</v>
      </c>
    </row>
    <row r="352" spans="2:6" x14ac:dyDescent="0.2">
      <c r="B352" s="11">
        <v>42522</v>
      </c>
      <c r="C352" s="12">
        <f t="shared" si="5"/>
        <v>2016</v>
      </c>
      <c r="D352" s="12" t="s">
        <v>7</v>
      </c>
      <c r="E352" s="13">
        <v>56</v>
      </c>
      <c r="F352" s="14" t="s">
        <v>55</v>
      </c>
    </row>
    <row r="353" spans="2:6" x14ac:dyDescent="0.2">
      <c r="B353" s="11">
        <v>42522</v>
      </c>
      <c r="C353" s="12">
        <f t="shared" si="5"/>
        <v>2016</v>
      </c>
      <c r="D353" s="12" t="s">
        <v>4</v>
      </c>
      <c r="E353" s="13">
        <v>31</v>
      </c>
      <c r="F353" s="14" t="s">
        <v>54</v>
      </c>
    </row>
    <row r="354" spans="2:6" x14ac:dyDescent="0.2">
      <c r="B354" s="11">
        <v>42522</v>
      </c>
      <c r="C354" s="12">
        <f t="shared" si="5"/>
        <v>2016</v>
      </c>
      <c r="D354" s="12" t="s">
        <v>9</v>
      </c>
      <c r="E354" s="13">
        <v>18</v>
      </c>
      <c r="F354" s="14" t="s">
        <v>55</v>
      </c>
    </row>
    <row r="355" spans="2:6" x14ac:dyDescent="0.2">
      <c r="B355" s="11">
        <v>42522</v>
      </c>
      <c r="C355" s="12">
        <f t="shared" si="5"/>
        <v>2016</v>
      </c>
      <c r="D355" s="12" t="s">
        <v>3</v>
      </c>
      <c r="E355" s="13">
        <v>47</v>
      </c>
      <c r="F355" s="14" t="s">
        <v>54</v>
      </c>
    </row>
    <row r="356" spans="2:6" x14ac:dyDescent="0.2">
      <c r="B356" s="11">
        <v>42522</v>
      </c>
      <c r="C356" s="12">
        <f t="shared" si="5"/>
        <v>2016</v>
      </c>
      <c r="D356" s="12" t="s">
        <v>10</v>
      </c>
      <c r="E356" s="13">
        <v>17</v>
      </c>
      <c r="F356" s="14" t="s">
        <v>55</v>
      </c>
    </row>
    <row r="357" spans="2:6" x14ac:dyDescent="0.2">
      <c r="B357" s="11">
        <v>42522</v>
      </c>
      <c r="C357" s="12">
        <f t="shared" si="5"/>
        <v>2016</v>
      </c>
      <c r="D357" s="12" t="s">
        <v>6</v>
      </c>
      <c r="E357" s="13">
        <v>66</v>
      </c>
      <c r="F357" s="14" t="s">
        <v>54</v>
      </c>
    </row>
    <row r="358" spans="2:6" x14ac:dyDescent="0.2">
      <c r="B358" s="11">
        <v>42522</v>
      </c>
      <c r="C358" s="12">
        <f t="shared" si="5"/>
        <v>2016</v>
      </c>
      <c r="D358" s="12" t="s">
        <v>11</v>
      </c>
      <c r="E358" s="13">
        <v>30</v>
      </c>
      <c r="F358" s="14" t="s">
        <v>55</v>
      </c>
    </row>
    <row r="359" spans="2:6" x14ac:dyDescent="0.2">
      <c r="B359" s="11">
        <v>42522</v>
      </c>
      <c r="C359" s="12">
        <f t="shared" si="5"/>
        <v>2016</v>
      </c>
      <c r="D359" s="12" t="s">
        <v>8</v>
      </c>
      <c r="E359" s="13">
        <v>102.92</v>
      </c>
      <c r="F359" s="12" t="s">
        <v>8</v>
      </c>
    </row>
    <row r="360" spans="2:6" x14ac:dyDescent="0.2">
      <c r="B360" s="11">
        <v>42522</v>
      </c>
      <c r="C360" s="12">
        <f t="shared" si="5"/>
        <v>2016</v>
      </c>
      <c r="D360" s="12" t="s">
        <v>12</v>
      </c>
      <c r="E360" s="13">
        <v>3</v>
      </c>
      <c r="F360" s="12" t="s">
        <v>12</v>
      </c>
    </row>
    <row r="361" spans="2:6" x14ac:dyDescent="0.2">
      <c r="B361" s="11">
        <v>42522</v>
      </c>
      <c r="C361" s="12">
        <f t="shared" si="5"/>
        <v>2016</v>
      </c>
      <c r="D361" s="12" t="s">
        <v>49</v>
      </c>
      <c r="E361" s="13">
        <v>4</v>
      </c>
      <c r="F361" s="12" t="s">
        <v>49</v>
      </c>
    </row>
    <row r="362" spans="2:6" x14ac:dyDescent="0.2">
      <c r="B362" s="11">
        <v>42522</v>
      </c>
      <c r="C362" s="12">
        <f t="shared" si="5"/>
        <v>2016</v>
      </c>
      <c r="D362" s="12" t="s">
        <v>50</v>
      </c>
      <c r="E362" s="15">
        <v>18.360000000000003</v>
      </c>
      <c r="F362" s="12" t="s">
        <v>50</v>
      </c>
    </row>
    <row r="363" spans="2:6" x14ac:dyDescent="0.2">
      <c r="B363" s="11">
        <v>42552</v>
      </c>
      <c r="C363" s="12">
        <f t="shared" si="5"/>
        <v>2016</v>
      </c>
      <c r="D363" s="12" t="s">
        <v>2</v>
      </c>
      <c r="E363" s="13">
        <v>70</v>
      </c>
      <c r="F363" s="14" t="s">
        <v>54</v>
      </c>
    </row>
    <row r="364" spans="2:6" x14ac:dyDescent="0.2">
      <c r="B364" s="11">
        <v>42552</v>
      </c>
      <c r="C364" s="12">
        <f t="shared" si="5"/>
        <v>2016</v>
      </c>
      <c r="D364" s="12" t="s">
        <v>7</v>
      </c>
      <c r="E364" s="13">
        <v>52</v>
      </c>
      <c r="F364" s="14" t="s">
        <v>55</v>
      </c>
    </row>
    <row r="365" spans="2:6" x14ac:dyDescent="0.2">
      <c r="B365" s="11">
        <v>42552</v>
      </c>
      <c r="C365" s="12">
        <f t="shared" si="5"/>
        <v>2016</v>
      </c>
      <c r="D365" s="12" t="s">
        <v>4</v>
      </c>
      <c r="E365" s="13">
        <v>37</v>
      </c>
      <c r="F365" s="14" t="s">
        <v>54</v>
      </c>
    </row>
    <row r="366" spans="2:6" x14ac:dyDescent="0.2">
      <c r="B366" s="11">
        <v>42552</v>
      </c>
      <c r="C366" s="12">
        <f t="shared" si="5"/>
        <v>2016</v>
      </c>
      <c r="D366" s="12" t="s">
        <v>9</v>
      </c>
      <c r="E366" s="13">
        <v>10</v>
      </c>
      <c r="F366" s="14" t="s">
        <v>55</v>
      </c>
    </row>
    <row r="367" spans="2:6" x14ac:dyDescent="0.2">
      <c r="B367" s="11">
        <v>42552</v>
      </c>
      <c r="C367" s="12">
        <f t="shared" si="5"/>
        <v>2016</v>
      </c>
      <c r="D367" s="12" t="s">
        <v>3</v>
      </c>
      <c r="E367" s="13">
        <v>35</v>
      </c>
      <c r="F367" s="14" t="s">
        <v>54</v>
      </c>
    </row>
    <row r="368" spans="2:6" x14ac:dyDescent="0.2">
      <c r="B368" s="11">
        <v>42552</v>
      </c>
      <c r="C368" s="12">
        <f t="shared" si="5"/>
        <v>2016</v>
      </c>
      <c r="D368" s="12" t="s">
        <v>10</v>
      </c>
      <c r="E368" s="13">
        <v>18</v>
      </c>
      <c r="F368" s="14" t="s">
        <v>55</v>
      </c>
    </row>
    <row r="369" spans="2:6" x14ac:dyDescent="0.2">
      <c r="B369" s="11">
        <v>42552</v>
      </c>
      <c r="C369" s="12">
        <f t="shared" si="5"/>
        <v>2016</v>
      </c>
      <c r="D369" s="12" t="s">
        <v>6</v>
      </c>
      <c r="E369" s="13">
        <v>59</v>
      </c>
      <c r="F369" s="14" t="s">
        <v>54</v>
      </c>
    </row>
    <row r="370" spans="2:6" x14ac:dyDescent="0.2">
      <c r="B370" s="11">
        <v>42552</v>
      </c>
      <c r="C370" s="12">
        <f t="shared" si="5"/>
        <v>2016</v>
      </c>
      <c r="D370" s="12" t="s">
        <v>11</v>
      </c>
      <c r="E370" s="13">
        <v>35</v>
      </c>
      <c r="F370" s="14" t="s">
        <v>55</v>
      </c>
    </row>
    <row r="371" spans="2:6" x14ac:dyDescent="0.2">
      <c r="B371" s="11">
        <v>42552</v>
      </c>
      <c r="C371" s="12">
        <f t="shared" si="5"/>
        <v>2016</v>
      </c>
      <c r="D371" s="12" t="s">
        <v>8</v>
      </c>
      <c r="E371" s="13">
        <v>104.28</v>
      </c>
      <c r="F371" s="12" t="s">
        <v>8</v>
      </c>
    </row>
    <row r="372" spans="2:6" x14ac:dyDescent="0.2">
      <c r="B372" s="11">
        <v>42552</v>
      </c>
      <c r="C372" s="12">
        <f t="shared" si="5"/>
        <v>2016</v>
      </c>
      <c r="D372" s="12" t="s">
        <v>12</v>
      </c>
      <c r="E372" s="13">
        <v>3</v>
      </c>
      <c r="F372" s="12" t="s">
        <v>12</v>
      </c>
    </row>
    <row r="373" spans="2:6" x14ac:dyDescent="0.2">
      <c r="B373" s="11">
        <v>42552</v>
      </c>
      <c r="C373" s="12">
        <f t="shared" si="5"/>
        <v>2016</v>
      </c>
      <c r="D373" s="12" t="s">
        <v>49</v>
      </c>
      <c r="E373" s="13">
        <v>5</v>
      </c>
      <c r="F373" s="12" t="s">
        <v>49</v>
      </c>
    </row>
    <row r="374" spans="2:6" x14ac:dyDescent="0.2">
      <c r="B374" s="11">
        <v>42552</v>
      </c>
      <c r="C374" s="12">
        <f t="shared" si="5"/>
        <v>2016</v>
      </c>
      <c r="D374" s="12" t="s">
        <v>50</v>
      </c>
      <c r="E374" s="15">
        <v>17.240000000000002</v>
      </c>
      <c r="F374" s="12" t="s">
        <v>50</v>
      </c>
    </row>
    <row r="375" spans="2:6" x14ac:dyDescent="0.2">
      <c r="B375" s="11">
        <v>42583</v>
      </c>
      <c r="C375" s="12">
        <f t="shared" si="5"/>
        <v>2016</v>
      </c>
      <c r="D375" s="12" t="s">
        <v>2</v>
      </c>
      <c r="E375" s="13">
        <v>75</v>
      </c>
      <c r="F375" s="14" t="s">
        <v>54</v>
      </c>
    </row>
    <row r="376" spans="2:6" x14ac:dyDescent="0.2">
      <c r="B376" s="11">
        <v>42583</v>
      </c>
      <c r="C376" s="12">
        <f t="shared" si="5"/>
        <v>2016</v>
      </c>
      <c r="D376" s="12" t="s">
        <v>7</v>
      </c>
      <c r="E376" s="13">
        <v>47</v>
      </c>
      <c r="F376" s="14" t="s">
        <v>55</v>
      </c>
    </row>
    <row r="377" spans="2:6" x14ac:dyDescent="0.2">
      <c r="B377" s="11">
        <v>42583</v>
      </c>
      <c r="C377" s="12">
        <f t="shared" si="5"/>
        <v>2016</v>
      </c>
      <c r="D377" s="12" t="s">
        <v>4</v>
      </c>
      <c r="E377" s="13">
        <v>27</v>
      </c>
      <c r="F377" s="14" t="s">
        <v>54</v>
      </c>
    </row>
    <row r="378" spans="2:6" x14ac:dyDescent="0.2">
      <c r="B378" s="11">
        <v>42583</v>
      </c>
      <c r="C378" s="12">
        <f t="shared" si="5"/>
        <v>2016</v>
      </c>
      <c r="D378" s="12" t="s">
        <v>9</v>
      </c>
      <c r="E378" s="13">
        <v>19</v>
      </c>
      <c r="F378" s="14" t="s">
        <v>55</v>
      </c>
    </row>
    <row r="379" spans="2:6" x14ac:dyDescent="0.2">
      <c r="B379" s="11">
        <v>42583</v>
      </c>
      <c r="C379" s="12">
        <f t="shared" si="5"/>
        <v>2016</v>
      </c>
      <c r="D379" s="12" t="s">
        <v>3</v>
      </c>
      <c r="E379" s="13">
        <v>45</v>
      </c>
      <c r="F379" s="14" t="s">
        <v>54</v>
      </c>
    </row>
    <row r="380" spans="2:6" x14ac:dyDescent="0.2">
      <c r="B380" s="11">
        <v>42583</v>
      </c>
      <c r="C380" s="12">
        <f t="shared" si="5"/>
        <v>2016</v>
      </c>
      <c r="D380" s="12" t="s">
        <v>10</v>
      </c>
      <c r="E380" s="13">
        <v>11</v>
      </c>
      <c r="F380" s="14" t="s">
        <v>55</v>
      </c>
    </row>
    <row r="381" spans="2:6" x14ac:dyDescent="0.2">
      <c r="B381" s="11">
        <v>42583</v>
      </c>
      <c r="C381" s="12">
        <f t="shared" si="5"/>
        <v>2016</v>
      </c>
      <c r="D381" s="12" t="s">
        <v>6</v>
      </c>
      <c r="E381" s="13">
        <v>59</v>
      </c>
      <c r="F381" s="14" t="s">
        <v>54</v>
      </c>
    </row>
    <row r="382" spans="2:6" x14ac:dyDescent="0.2">
      <c r="B382" s="11">
        <v>42583</v>
      </c>
      <c r="C382" s="12">
        <f t="shared" si="5"/>
        <v>2016</v>
      </c>
      <c r="D382" s="12" t="s">
        <v>11</v>
      </c>
      <c r="E382" s="13">
        <v>30</v>
      </c>
      <c r="F382" s="14" t="s">
        <v>55</v>
      </c>
    </row>
    <row r="383" spans="2:6" x14ac:dyDescent="0.2">
      <c r="B383" s="11">
        <v>42583</v>
      </c>
      <c r="C383" s="12">
        <f t="shared" si="5"/>
        <v>2016</v>
      </c>
      <c r="D383" s="12" t="s">
        <v>8</v>
      </c>
      <c r="E383" s="13">
        <v>78.25</v>
      </c>
      <c r="F383" s="12" t="s">
        <v>8</v>
      </c>
    </row>
    <row r="384" spans="2:6" x14ac:dyDescent="0.2">
      <c r="B384" s="11">
        <v>42583</v>
      </c>
      <c r="C384" s="12">
        <f t="shared" si="5"/>
        <v>2016</v>
      </c>
      <c r="D384" s="12" t="s">
        <v>12</v>
      </c>
      <c r="E384" s="13">
        <v>4</v>
      </c>
      <c r="F384" s="12" t="s">
        <v>12</v>
      </c>
    </row>
    <row r="385" spans="2:6" x14ac:dyDescent="0.2">
      <c r="B385" s="11">
        <v>42583</v>
      </c>
      <c r="C385" s="12">
        <f t="shared" si="5"/>
        <v>2016</v>
      </c>
      <c r="D385" s="12" t="s">
        <v>49</v>
      </c>
      <c r="E385" s="13">
        <v>5</v>
      </c>
      <c r="F385" s="12" t="s">
        <v>49</v>
      </c>
    </row>
    <row r="386" spans="2:6" x14ac:dyDescent="0.2">
      <c r="B386" s="11">
        <v>42583</v>
      </c>
      <c r="C386" s="12">
        <f t="shared" si="5"/>
        <v>2016</v>
      </c>
      <c r="D386" s="12" t="s">
        <v>50</v>
      </c>
      <c r="E386" s="15">
        <v>17.840000000000003</v>
      </c>
      <c r="F386" s="12" t="s">
        <v>50</v>
      </c>
    </row>
    <row r="387" spans="2:6" x14ac:dyDescent="0.2">
      <c r="B387" s="11">
        <v>42614</v>
      </c>
      <c r="C387" s="12">
        <f t="shared" si="5"/>
        <v>2016</v>
      </c>
      <c r="D387" s="12" t="s">
        <v>2</v>
      </c>
      <c r="E387" s="13">
        <v>65</v>
      </c>
      <c r="F387" s="14" t="s">
        <v>54</v>
      </c>
    </row>
    <row r="388" spans="2:6" x14ac:dyDescent="0.2">
      <c r="B388" s="11">
        <v>42614</v>
      </c>
      <c r="C388" s="12">
        <f t="shared" ref="C388:C437" si="6">YEAR(B388)</f>
        <v>2016</v>
      </c>
      <c r="D388" s="12" t="s">
        <v>7</v>
      </c>
      <c r="E388" s="13">
        <v>47</v>
      </c>
      <c r="F388" s="14" t="s">
        <v>55</v>
      </c>
    </row>
    <row r="389" spans="2:6" x14ac:dyDescent="0.2">
      <c r="B389" s="11">
        <v>42614</v>
      </c>
      <c r="C389" s="12">
        <f t="shared" si="6"/>
        <v>2016</v>
      </c>
      <c r="D389" s="12" t="s">
        <v>4</v>
      </c>
      <c r="E389" s="13">
        <v>38</v>
      </c>
      <c r="F389" s="14" t="s">
        <v>54</v>
      </c>
    </row>
    <row r="390" spans="2:6" x14ac:dyDescent="0.2">
      <c r="B390" s="11">
        <v>42614</v>
      </c>
      <c r="C390" s="12">
        <f t="shared" si="6"/>
        <v>2016</v>
      </c>
      <c r="D390" s="12" t="s">
        <v>9</v>
      </c>
      <c r="E390" s="13">
        <v>13</v>
      </c>
      <c r="F390" s="14" t="s">
        <v>55</v>
      </c>
    </row>
    <row r="391" spans="2:6" x14ac:dyDescent="0.2">
      <c r="B391" s="11">
        <v>42614</v>
      </c>
      <c r="C391" s="12">
        <f t="shared" si="6"/>
        <v>2016</v>
      </c>
      <c r="D391" s="12" t="s">
        <v>3</v>
      </c>
      <c r="E391" s="13">
        <v>39</v>
      </c>
      <c r="F391" s="14" t="s">
        <v>54</v>
      </c>
    </row>
    <row r="392" spans="2:6" x14ac:dyDescent="0.2">
      <c r="B392" s="11">
        <v>42614</v>
      </c>
      <c r="C392" s="12">
        <f t="shared" si="6"/>
        <v>2016</v>
      </c>
      <c r="D392" s="12" t="s">
        <v>10</v>
      </c>
      <c r="E392" s="13">
        <v>11</v>
      </c>
      <c r="F392" s="14" t="s">
        <v>55</v>
      </c>
    </row>
    <row r="393" spans="2:6" x14ac:dyDescent="0.2">
      <c r="B393" s="11">
        <v>42614</v>
      </c>
      <c r="C393" s="12">
        <f t="shared" si="6"/>
        <v>2016</v>
      </c>
      <c r="D393" s="12" t="s">
        <v>6</v>
      </c>
      <c r="E393" s="13">
        <v>58</v>
      </c>
      <c r="F393" s="14" t="s">
        <v>54</v>
      </c>
    </row>
    <row r="394" spans="2:6" x14ac:dyDescent="0.2">
      <c r="B394" s="11">
        <v>42614</v>
      </c>
      <c r="C394" s="12">
        <f t="shared" si="6"/>
        <v>2016</v>
      </c>
      <c r="D394" s="12" t="s">
        <v>11</v>
      </c>
      <c r="E394" s="13">
        <v>32</v>
      </c>
      <c r="F394" s="14" t="s">
        <v>55</v>
      </c>
    </row>
    <row r="395" spans="2:6" x14ac:dyDescent="0.2">
      <c r="B395" s="11">
        <v>42614</v>
      </c>
      <c r="C395" s="12">
        <f t="shared" si="6"/>
        <v>2016</v>
      </c>
      <c r="D395" s="12" t="s">
        <v>8</v>
      </c>
      <c r="E395" s="13">
        <v>78.78</v>
      </c>
      <c r="F395" s="12" t="s">
        <v>8</v>
      </c>
    </row>
    <row r="396" spans="2:6" x14ac:dyDescent="0.2">
      <c r="B396" s="11">
        <v>42614</v>
      </c>
      <c r="C396" s="12">
        <f t="shared" si="6"/>
        <v>2016</v>
      </c>
      <c r="D396" s="12" t="s">
        <v>12</v>
      </c>
      <c r="E396" s="13">
        <v>3</v>
      </c>
      <c r="F396" s="12" t="s">
        <v>12</v>
      </c>
    </row>
    <row r="397" spans="2:6" x14ac:dyDescent="0.2">
      <c r="B397" s="11">
        <v>42614</v>
      </c>
      <c r="C397" s="12">
        <f t="shared" si="6"/>
        <v>2016</v>
      </c>
      <c r="D397" s="12" t="s">
        <v>49</v>
      </c>
      <c r="E397" s="13">
        <v>4</v>
      </c>
      <c r="F397" s="12" t="s">
        <v>49</v>
      </c>
    </row>
    <row r="398" spans="2:6" x14ac:dyDescent="0.2">
      <c r="B398" s="11">
        <v>42614</v>
      </c>
      <c r="C398" s="12">
        <f t="shared" si="6"/>
        <v>2016</v>
      </c>
      <c r="D398" s="12" t="s">
        <v>50</v>
      </c>
      <c r="E398" s="15">
        <v>17.170000000000002</v>
      </c>
      <c r="F398" s="12" t="s">
        <v>50</v>
      </c>
    </row>
    <row r="399" spans="2:6" x14ac:dyDescent="0.2">
      <c r="B399" s="11">
        <v>42644</v>
      </c>
      <c r="C399" s="12">
        <f t="shared" si="6"/>
        <v>2016</v>
      </c>
      <c r="D399" s="12" t="s">
        <v>2</v>
      </c>
      <c r="E399" s="13">
        <v>72</v>
      </c>
      <c r="F399" s="14" t="s">
        <v>54</v>
      </c>
    </row>
    <row r="400" spans="2:6" x14ac:dyDescent="0.2">
      <c r="B400" s="11">
        <v>42644</v>
      </c>
      <c r="C400" s="12">
        <f t="shared" si="6"/>
        <v>2016</v>
      </c>
      <c r="D400" s="12" t="s">
        <v>7</v>
      </c>
      <c r="E400" s="13">
        <v>51</v>
      </c>
      <c r="F400" s="14" t="s">
        <v>55</v>
      </c>
    </row>
    <row r="401" spans="2:6" x14ac:dyDescent="0.2">
      <c r="B401" s="11">
        <v>42644</v>
      </c>
      <c r="C401" s="12">
        <f t="shared" si="6"/>
        <v>2016</v>
      </c>
      <c r="D401" s="12" t="s">
        <v>4</v>
      </c>
      <c r="E401" s="13">
        <v>34</v>
      </c>
      <c r="F401" s="14" t="s">
        <v>54</v>
      </c>
    </row>
    <row r="402" spans="2:6" x14ac:dyDescent="0.2">
      <c r="B402" s="11">
        <v>42644</v>
      </c>
      <c r="C402" s="12">
        <f t="shared" si="6"/>
        <v>2016</v>
      </c>
      <c r="D402" s="12" t="s">
        <v>9</v>
      </c>
      <c r="E402" s="13">
        <v>16</v>
      </c>
      <c r="F402" s="14" t="s">
        <v>55</v>
      </c>
    </row>
    <row r="403" spans="2:6" x14ac:dyDescent="0.2">
      <c r="B403" s="11">
        <v>42644</v>
      </c>
      <c r="C403" s="12">
        <f t="shared" si="6"/>
        <v>2016</v>
      </c>
      <c r="D403" s="12" t="s">
        <v>3</v>
      </c>
      <c r="E403" s="13">
        <v>39</v>
      </c>
      <c r="F403" s="14" t="s">
        <v>54</v>
      </c>
    </row>
    <row r="404" spans="2:6" x14ac:dyDescent="0.2">
      <c r="B404" s="11">
        <v>42644</v>
      </c>
      <c r="C404" s="12">
        <f t="shared" si="6"/>
        <v>2016</v>
      </c>
      <c r="D404" s="12" t="s">
        <v>10</v>
      </c>
      <c r="E404" s="13">
        <v>10</v>
      </c>
      <c r="F404" s="14" t="s">
        <v>55</v>
      </c>
    </row>
    <row r="405" spans="2:6" x14ac:dyDescent="0.2">
      <c r="B405" s="11">
        <v>42644</v>
      </c>
      <c r="C405" s="12">
        <f t="shared" si="6"/>
        <v>2016</v>
      </c>
      <c r="D405" s="12" t="s">
        <v>6</v>
      </c>
      <c r="E405" s="13">
        <v>64</v>
      </c>
      <c r="F405" s="14" t="s">
        <v>54</v>
      </c>
    </row>
    <row r="406" spans="2:6" x14ac:dyDescent="0.2">
      <c r="B406" s="11">
        <v>42644</v>
      </c>
      <c r="C406" s="12">
        <f t="shared" si="6"/>
        <v>2016</v>
      </c>
      <c r="D406" s="12" t="s">
        <v>11</v>
      </c>
      <c r="E406" s="13">
        <v>35</v>
      </c>
      <c r="F406" s="14" t="s">
        <v>55</v>
      </c>
    </row>
    <row r="407" spans="2:6" x14ac:dyDescent="0.2">
      <c r="B407" s="11">
        <v>42644</v>
      </c>
      <c r="C407" s="12">
        <f t="shared" si="6"/>
        <v>2016</v>
      </c>
      <c r="D407" s="12" t="s">
        <v>8</v>
      </c>
      <c r="E407" s="13">
        <v>83.460000000000008</v>
      </c>
      <c r="F407" s="12" t="s">
        <v>8</v>
      </c>
    </row>
    <row r="408" spans="2:6" x14ac:dyDescent="0.2">
      <c r="B408" s="11">
        <v>42644</v>
      </c>
      <c r="C408" s="12">
        <f t="shared" si="6"/>
        <v>2016</v>
      </c>
      <c r="D408" s="12" t="s">
        <v>12</v>
      </c>
      <c r="E408" s="13">
        <v>3</v>
      </c>
      <c r="F408" s="12" t="s">
        <v>12</v>
      </c>
    </row>
    <row r="409" spans="2:6" x14ac:dyDescent="0.2">
      <c r="B409" s="11">
        <v>42644</v>
      </c>
      <c r="C409" s="12">
        <f t="shared" si="6"/>
        <v>2016</v>
      </c>
      <c r="D409" s="12" t="s">
        <v>49</v>
      </c>
      <c r="E409" s="13">
        <v>5</v>
      </c>
      <c r="F409" s="12" t="s">
        <v>49</v>
      </c>
    </row>
    <row r="410" spans="2:6" x14ac:dyDescent="0.2">
      <c r="B410" s="11">
        <v>42644</v>
      </c>
      <c r="C410" s="12">
        <f t="shared" si="6"/>
        <v>2016</v>
      </c>
      <c r="D410" s="12" t="s">
        <v>50</v>
      </c>
      <c r="E410" s="15">
        <v>18.05</v>
      </c>
      <c r="F410" s="12" t="s">
        <v>50</v>
      </c>
    </row>
    <row r="411" spans="2:6" x14ac:dyDescent="0.2">
      <c r="B411" s="11">
        <v>42675</v>
      </c>
      <c r="C411" s="12">
        <f t="shared" si="6"/>
        <v>2016</v>
      </c>
      <c r="D411" s="12" t="s">
        <v>2</v>
      </c>
      <c r="E411" s="13">
        <v>64</v>
      </c>
      <c r="F411" s="14" t="s">
        <v>54</v>
      </c>
    </row>
    <row r="412" spans="2:6" x14ac:dyDescent="0.2">
      <c r="B412" s="11">
        <v>42675</v>
      </c>
      <c r="C412" s="12">
        <f t="shared" si="6"/>
        <v>2016</v>
      </c>
      <c r="D412" s="12" t="s">
        <v>7</v>
      </c>
      <c r="E412" s="13">
        <v>52</v>
      </c>
      <c r="F412" s="14" t="s">
        <v>55</v>
      </c>
    </row>
    <row r="413" spans="2:6" x14ac:dyDescent="0.2">
      <c r="B413" s="11">
        <v>42675</v>
      </c>
      <c r="C413" s="12">
        <f t="shared" si="6"/>
        <v>2016</v>
      </c>
      <c r="D413" s="12" t="s">
        <v>4</v>
      </c>
      <c r="E413" s="13">
        <v>37</v>
      </c>
      <c r="F413" s="14" t="s">
        <v>54</v>
      </c>
    </row>
    <row r="414" spans="2:6" x14ac:dyDescent="0.2">
      <c r="B414" s="11">
        <v>42675</v>
      </c>
      <c r="C414" s="12">
        <f t="shared" si="6"/>
        <v>2016</v>
      </c>
      <c r="D414" s="12" t="s">
        <v>9</v>
      </c>
      <c r="E414" s="13">
        <v>15</v>
      </c>
      <c r="F414" s="14" t="s">
        <v>55</v>
      </c>
    </row>
    <row r="415" spans="2:6" x14ac:dyDescent="0.2">
      <c r="B415" s="11">
        <v>42675</v>
      </c>
      <c r="C415" s="12">
        <f t="shared" si="6"/>
        <v>2016</v>
      </c>
      <c r="D415" s="12" t="s">
        <v>3</v>
      </c>
      <c r="E415" s="13">
        <v>50</v>
      </c>
      <c r="F415" s="14" t="s">
        <v>54</v>
      </c>
    </row>
    <row r="416" spans="2:6" x14ac:dyDescent="0.2">
      <c r="B416" s="11">
        <v>42675</v>
      </c>
      <c r="C416" s="12">
        <f t="shared" si="6"/>
        <v>2016</v>
      </c>
      <c r="D416" s="12" t="s">
        <v>10</v>
      </c>
      <c r="E416" s="13">
        <v>14</v>
      </c>
      <c r="F416" s="14" t="s">
        <v>55</v>
      </c>
    </row>
    <row r="417" spans="2:6" x14ac:dyDescent="0.2">
      <c r="B417" s="11">
        <v>42675</v>
      </c>
      <c r="C417" s="12">
        <f t="shared" si="6"/>
        <v>2016</v>
      </c>
      <c r="D417" s="12" t="s">
        <v>6</v>
      </c>
      <c r="E417" s="13">
        <v>58</v>
      </c>
      <c r="F417" s="14" t="s">
        <v>54</v>
      </c>
    </row>
    <row r="418" spans="2:6" x14ac:dyDescent="0.2">
      <c r="B418" s="11">
        <v>42675</v>
      </c>
      <c r="C418" s="12">
        <f t="shared" si="6"/>
        <v>2016</v>
      </c>
      <c r="D418" s="12" t="s">
        <v>11</v>
      </c>
      <c r="E418" s="13">
        <v>33</v>
      </c>
      <c r="F418" s="14" t="s">
        <v>55</v>
      </c>
    </row>
    <row r="419" spans="2:6" x14ac:dyDescent="0.2">
      <c r="B419" s="11">
        <v>42675</v>
      </c>
      <c r="C419" s="12">
        <f t="shared" si="6"/>
        <v>2016</v>
      </c>
      <c r="D419" s="12" t="s">
        <v>8</v>
      </c>
      <c r="E419" s="13">
        <v>87.210000000000008</v>
      </c>
      <c r="F419" s="12" t="s">
        <v>8</v>
      </c>
    </row>
    <row r="420" spans="2:6" x14ac:dyDescent="0.2">
      <c r="B420" s="11">
        <v>42675</v>
      </c>
      <c r="C420" s="12">
        <f t="shared" si="6"/>
        <v>2016</v>
      </c>
      <c r="D420" s="12" t="s">
        <v>12</v>
      </c>
      <c r="E420" s="13">
        <v>3</v>
      </c>
      <c r="F420" s="12" t="s">
        <v>12</v>
      </c>
    </row>
    <row r="421" spans="2:6" x14ac:dyDescent="0.2">
      <c r="B421" s="11">
        <v>42675</v>
      </c>
      <c r="C421" s="12">
        <f t="shared" si="6"/>
        <v>2016</v>
      </c>
      <c r="D421" s="12" t="s">
        <v>49</v>
      </c>
      <c r="E421" s="13">
        <v>5</v>
      </c>
      <c r="F421" s="12" t="s">
        <v>49</v>
      </c>
    </row>
    <row r="422" spans="2:6" x14ac:dyDescent="0.2">
      <c r="B422" s="11">
        <v>42675</v>
      </c>
      <c r="C422" s="12">
        <f t="shared" si="6"/>
        <v>2016</v>
      </c>
      <c r="D422" s="12" t="s">
        <v>50</v>
      </c>
      <c r="E422" s="15">
        <v>18.010000000000002</v>
      </c>
      <c r="F422" s="12" t="s">
        <v>50</v>
      </c>
    </row>
    <row r="423" spans="2:6" x14ac:dyDescent="0.2">
      <c r="B423" s="11">
        <v>42705</v>
      </c>
      <c r="C423" s="12">
        <f t="shared" si="6"/>
        <v>2016</v>
      </c>
      <c r="D423" s="12" t="s">
        <v>2</v>
      </c>
      <c r="E423" s="13">
        <v>66</v>
      </c>
      <c r="F423" s="14" t="s">
        <v>54</v>
      </c>
    </row>
    <row r="424" spans="2:6" x14ac:dyDescent="0.2">
      <c r="B424" s="11">
        <v>42705</v>
      </c>
      <c r="C424" s="12">
        <f t="shared" si="6"/>
        <v>2016</v>
      </c>
      <c r="D424" s="12" t="s">
        <v>7</v>
      </c>
      <c r="E424" s="13">
        <v>56</v>
      </c>
      <c r="F424" s="14" t="s">
        <v>55</v>
      </c>
    </row>
    <row r="425" spans="2:6" x14ac:dyDescent="0.2">
      <c r="B425" s="11">
        <v>42705</v>
      </c>
      <c r="C425" s="12">
        <f t="shared" si="6"/>
        <v>2016</v>
      </c>
      <c r="D425" s="12" t="s">
        <v>4</v>
      </c>
      <c r="E425" s="13">
        <v>38</v>
      </c>
      <c r="F425" s="14" t="s">
        <v>54</v>
      </c>
    </row>
    <row r="426" spans="2:6" x14ac:dyDescent="0.2">
      <c r="B426" s="11">
        <v>42705</v>
      </c>
      <c r="C426" s="12">
        <f t="shared" si="6"/>
        <v>2016</v>
      </c>
      <c r="D426" s="12" t="s">
        <v>9</v>
      </c>
      <c r="E426" s="13">
        <v>13</v>
      </c>
      <c r="F426" s="14" t="s">
        <v>55</v>
      </c>
    </row>
    <row r="427" spans="2:6" x14ac:dyDescent="0.2">
      <c r="B427" s="11">
        <v>42705</v>
      </c>
      <c r="C427" s="12">
        <f t="shared" si="6"/>
        <v>2016</v>
      </c>
      <c r="D427" s="12" t="s">
        <v>3</v>
      </c>
      <c r="E427" s="13">
        <v>41</v>
      </c>
      <c r="F427" s="14" t="s">
        <v>54</v>
      </c>
    </row>
    <row r="428" spans="2:6" x14ac:dyDescent="0.2">
      <c r="B428" s="11">
        <v>42705</v>
      </c>
      <c r="C428" s="12">
        <f t="shared" si="6"/>
        <v>2016</v>
      </c>
      <c r="D428" s="12" t="s">
        <v>10</v>
      </c>
      <c r="E428" s="13">
        <v>18</v>
      </c>
      <c r="F428" s="14" t="s">
        <v>55</v>
      </c>
    </row>
    <row r="429" spans="2:6" x14ac:dyDescent="0.2">
      <c r="B429" s="11">
        <v>42705</v>
      </c>
      <c r="C429" s="12">
        <f t="shared" si="6"/>
        <v>2016</v>
      </c>
      <c r="D429" s="12" t="s">
        <v>6</v>
      </c>
      <c r="E429" s="13">
        <v>65</v>
      </c>
      <c r="F429" s="14" t="s">
        <v>54</v>
      </c>
    </row>
    <row r="430" spans="2:6" x14ac:dyDescent="0.2">
      <c r="B430" s="11">
        <v>42705</v>
      </c>
      <c r="C430" s="12">
        <f t="shared" si="6"/>
        <v>2016</v>
      </c>
      <c r="D430" s="12" t="s">
        <v>11</v>
      </c>
      <c r="E430" s="13">
        <v>30</v>
      </c>
      <c r="F430" s="14" t="s">
        <v>55</v>
      </c>
    </row>
    <row r="431" spans="2:6" x14ac:dyDescent="0.2">
      <c r="B431" s="11">
        <v>42705</v>
      </c>
      <c r="C431" s="12">
        <f t="shared" si="6"/>
        <v>2016</v>
      </c>
      <c r="D431" s="12" t="s">
        <v>8</v>
      </c>
      <c r="E431" s="13">
        <v>91.56</v>
      </c>
      <c r="F431" s="12" t="s">
        <v>8</v>
      </c>
    </row>
    <row r="432" spans="2:6" x14ac:dyDescent="0.2">
      <c r="B432" s="11">
        <v>42705</v>
      </c>
      <c r="C432" s="12">
        <f t="shared" si="6"/>
        <v>2016</v>
      </c>
      <c r="D432" s="12" t="s">
        <v>12</v>
      </c>
      <c r="E432" s="13">
        <v>4</v>
      </c>
      <c r="F432" s="12" t="s">
        <v>12</v>
      </c>
    </row>
    <row r="433" spans="2:6" x14ac:dyDescent="0.2">
      <c r="B433" s="11">
        <v>42705</v>
      </c>
      <c r="C433" s="12">
        <f t="shared" si="6"/>
        <v>2016</v>
      </c>
      <c r="D433" s="12" t="s">
        <v>49</v>
      </c>
      <c r="E433" s="13">
        <v>4</v>
      </c>
      <c r="F433" s="12" t="s">
        <v>49</v>
      </c>
    </row>
    <row r="434" spans="2:6" x14ac:dyDescent="0.2">
      <c r="B434" s="11">
        <v>42705</v>
      </c>
      <c r="C434" s="12">
        <f t="shared" si="6"/>
        <v>2016</v>
      </c>
      <c r="D434" s="12" t="s">
        <v>50</v>
      </c>
      <c r="E434" s="15">
        <v>18.130000000000003</v>
      </c>
      <c r="F434" s="12" t="s">
        <v>50</v>
      </c>
    </row>
    <row r="435" spans="2:6" x14ac:dyDescent="0.2">
      <c r="B435" s="11">
        <v>41974</v>
      </c>
      <c r="C435" s="12">
        <f t="shared" si="6"/>
        <v>2014</v>
      </c>
      <c r="D435" s="14" t="s">
        <v>51</v>
      </c>
      <c r="E435" s="14">
        <v>524</v>
      </c>
      <c r="F435" s="14" t="s">
        <v>54</v>
      </c>
    </row>
    <row r="436" spans="2:6" x14ac:dyDescent="0.2">
      <c r="B436" s="11">
        <v>42339</v>
      </c>
      <c r="C436" s="12">
        <f t="shared" si="6"/>
        <v>2015</v>
      </c>
      <c r="D436" s="14" t="s">
        <v>51</v>
      </c>
      <c r="E436" s="14">
        <v>550</v>
      </c>
      <c r="F436" s="14" t="s">
        <v>54</v>
      </c>
    </row>
    <row r="437" spans="2:6" x14ac:dyDescent="0.2">
      <c r="B437" s="11">
        <v>42705</v>
      </c>
      <c r="C437" s="12">
        <f t="shared" si="6"/>
        <v>2016</v>
      </c>
      <c r="D437" s="14" t="s">
        <v>51</v>
      </c>
      <c r="E437" s="14">
        <v>628</v>
      </c>
      <c r="F437" s="14" t="s">
        <v>54</v>
      </c>
    </row>
  </sheetData>
  <autoFilter ref="B2:F437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6C0D-7E1D-473D-9B25-94E6C2DA9EA8}">
  <dimension ref="B18"/>
  <sheetViews>
    <sheetView workbookViewId="0">
      <selection activeCell="G13" sqref="G13"/>
    </sheetView>
  </sheetViews>
  <sheetFormatPr defaultRowHeight="12.75" x14ac:dyDescent="0.2"/>
  <cols>
    <col min="1" max="1" width="9.140625" style="22"/>
    <col min="2" max="2" width="20.85546875" style="22" customWidth="1"/>
    <col min="3" max="16384" width="9.140625" style="22"/>
  </cols>
  <sheetData>
    <row r="18" spans="2:2" ht="26.25" x14ac:dyDescent="0.4">
      <c r="B18" s="96" t="s">
        <v>190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82F0-F33C-4BFD-9425-3B17DEB94F02}">
  <dimension ref="B1:M452"/>
  <sheetViews>
    <sheetView workbookViewId="0">
      <selection activeCell="U28" sqref="U28"/>
    </sheetView>
  </sheetViews>
  <sheetFormatPr defaultRowHeight="12.75" x14ac:dyDescent="0.2"/>
  <cols>
    <col min="1" max="1" width="2.7109375" style="5" customWidth="1"/>
    <col min="2" max="2" width="17.85546875" style="5" bestFit="1" customWidth="1"/>
    <col min="3" max="3" width="13.5703125" style="5" customWidth="1"/>
    <col min="4" max="4" width="11.140625" style="5" customWidth="1"/>
    <col min="5" max="5" width="9.140625" style="5"/>
    <col min="6" max="6" width="1.5703125" style="5" customWidth="1"/>
    <col min="7" max="8" width="9.140625" style="5"/>
    <col min="9" max="9" width="7.7109375" style="5" bestFit="1" customWidth="1"/>
    <col min="10" max="16384" width="9.140625" style="5"/>
  </cols>
  <sheetData>
    <row r="1" spans="2:13" ht="15.75" x14ac:dyDescent="0.25">
      <c r="B1" s="18" t="s">
        <v>56</v>
      </c>
    </row>
    <row r="3" spans="2:13" x14ac:dyDescent="0.2">
      <c r="B3" s="6" t="s">
        <v>123</v>
      </c>
      <c r="C3" s="55" t="s">
        <v>124</v>
      </c>
    </row>
    <row r="4" spans="2:13" x14ac:dyDescent="0.2">
      <c r="I4" s="94" t="s">
        <v>65</v>
      </c>
      <c r="J4" s="94"/>
      <c r="K4" s="94"/>
      <c r="L4" s="94"/>
      <c r="M4" s="94"/>
    </row>
    <row r="5" spans="2:13" ht="26.25" thickBot="1" x14ac:dyDescent="0.25">
      <c r="B5" s="19" t="s">
        <v>62</v>
      </c>
      <c r="C5" s="19">
        <v>2014</v>
      </c>
      <c r="D5" s="19">
        <v>2015</v>
      </c>
      <c r="E5" s="19">
        <v>2016</v>
      </c>
      <c r="G5" s="29" t="s">
        <v>63</v>
      </c>
      <c r="H5" s="29" t="s">
        <v>64</v>
      </c>
      <c r="I5" s="19">
        <v>2017</v>
      </c>
      <c r="J5" s="19">
        <v>2018</v>
      </c>
      <c r="K5" s="19">
        <v>2019</v>
      </c>
      <c r="L5" s="19">
        <v>2020</v>
      </c>
      <c r="M5" s="19">
        <v>2021</v>
      </c>
    </row>
    <row r="6" spans="2:13" x14ac:dyDescent="0.2">
      <c r="B6" s="5" t="s">
        <v>54</v>
      </c>
      <c r="C6" s="21">
        <f>+SUMIFS(Mapping!$E:$E,Mapping!$F:$F,'P&amp;L'!$B6,Mapping!$C:$C,'P&amp;L'!C$5)</f>
        <v>2922</v>
      </c>
      <c r="D6" s="21">
        <f>+SUMIFS(Mapping!$E:$E,Mapping!$F:$F,'P&amp;L'!$B6,Mapping!$C:$C,'P&amp;L'!D$5)</f>
        <v>2984</v>
      </c>
      <c r="E6" s="21">
        <f>+SUMIFS(Mapping!$E:$E,Mapping!$F:$F,'P&amp;L'!$B6,Mapping!$C:$C,'P&amp;L'!E$5)</f>
        <v>3040</v>
      </c>
      <c r="G6" s="30">
        <f>D6/C6-1</f>
        <v>2.1218343600273748E-2</v>
      </c>
      <c r="H6" s="30">
        <f>E6/D6-1</f>
        <v>1.8766756032171594E-2</v>
      </c>
      <c r="I6" s="40">
        <f>E6*(1+H27)</f>
        <v>3131.2000000000003</v>
      </c>
      <c r="J6" s="40">
        <f>I6*(1+I27)</f>
        <v>3225.1360000000004</v>
      </c>
      <c r="K6" s="40">
        <f>J6*(1+J27)</f>
        <v>3321.8900800000006</v>
      </c>
      <c r="L6" s="40">
        <f>K6*(1+K27)</f>
        <v>3421.5467824000007</v>
      </c>
      <c r="M6" s="40">
        <f>L6*(1+L27)</f>
        <v>3524.1931858720009</v>
      </c>
    </row>
    <row r="7" spans="2:13" ht="13.5" thickBot="1" x14ac:dyDescent="0.25">
      <c r="B7" s="20" t="s">
        <v>55</v>
      </c>
      <c r="C7" s="23">
        <f>-SUMIFS(Mapping!$E:$E,Mapping!$F:$F,'P&amp;L'!$B7,Mapping!$C:$C,'P&amp;L'!C$5)</f>
        <v>-1401</v>
      </c>
      <c r="D7" s="23">
        <f>-SUMIFS(Mapping!$E:$E,Mapping!$F:$F,'P&amp;L'!$B7,Mapping!$C:$C,'P&amp;L'!D$5)</f>
        <v>-1383</v>
      </c>
      <c r="E7" s="23">
        <f>-SUMIFS(Mapping!$E:$E,Mapping!$F:$F,'P&amp;L'!$B7,Mapping!$C:$C,'P&amp;L'!E$5)</f>
        <v>-1367</v>
      </c>
      <c r="G7" s="33">
        <f t="shared" ref="G7:G16" si="0">D7/C7-1</f>
        <v>-1.2847965738758016E-2</v>
      </c>
      <c r="H7" s="33">
        <f t="shared" ref="H7:H16" si="1">E7/D7-1</f>
        <v>-1.156905278380338E-2</v>
      </c>
      <c r="I7" s="62">
        <f>I6*H33</f>
        <v>-1409.0400000000002</v>
      </c>
      <c r="J7" s="62">
        <f>J6*I33</f>
        <v>-1451.3112000000003</v>
      </c>
      <c r="K7" s="62">
        <f>K6*J33</f>
        <v>-1494.8505360000004</v>
      </c>
      <c r="L7" s="62">
        <f>L6*K33</f>
        <v>-1539.6960520800003</v>
      </c>
      <c r="M7" s="62">
        <f>M6*L33</f>
        <v>-1585.8869336424004</v>
      </c>
    </row>
    <row r="8" spans="2:13" x14ac:dyDescent="0.2">
      <c r="B8" s="6" t="s">
        <v>57</v>
      </c>
      <c r="C8" s="25">
        <f>SUM(C6:C7)</f>
        <v>1521</v>
      </c>
      <c r="D8" s="25">
        <f>SUM(D6:D7)</f>
        <v>1601</v>
      </c>
      <c r="E8" s="25">
        <f>SUM(E6:E7)</f>
        <v>1673</v>
      </c>
      <c r="G8" s="32">
        <f t="shared" si="0"/>
        <v>5.2596975673898649E-2</v>
      </c>
      <c r="H8" s="32">
        <f t="shared" si="1"/>
        <v>4.4971892567145622E-2</v>
      </c>
      <c r="I8" s="50">
        <f>SUM(I6:I7)</f>
        <v>1722.16</v>
      </c>
      <c r="J8" s="51">
        <f>SUM(J6:J7)</f>
        <v>1773.8248000000001</v>
      </c>
      <c r="K8" s="51">
        <f>SUM(K6:K7)</f>
        <v>1827.0395440000002</v>
      </c>
      <c r="L8" s="51">
        <f>SUM(L6:L7)</f>
        <v>1881.8507303200004</v>
      </c>
      <c r="M8" s="51">
        <f>SUM(M6:M7)</f>
        <v>1938.3062522296004</v>
      </c>
    </row>
    <row r="9" spans="2:13" ht="13.5" thickBot="1" x14ac:dyDescent="0.25">
      <c r="B9" s="24" t="s">
        <v>8</v>
      </c>
      <c r="C9" s="23">
        <f>-SUMIFS(Mapping!$E:$E,Mapping!$F:$F,'P&amp;L'!$B9,Mapping!$C:$C,'P&amp;L'!C$5)</f>
        <v>-1212.1799999999998</v>
      </c>
      <c r="D9" s="23">
        <f>-SUMIFS(Mapping!$E:$E,Mapping!$F:$F,'P&amp;L'!$B9,Mapping!$C:$C,'P&amp;L'!D$5)</f>
        <v>-1245.3399999999999</v>
      </c>
      <c r="E9" s="23">
        <f>-SUMIFS(Mapping!$E:$E,Mapping!$F:$F,'P&amp;L'!$B9,Mapping!$C:$C,'P&amp;L'!E$5)</f>
        <v>-1068.24</v>
      </c>
      <c r="G9" s="33">
        <f t="shared" si="0"/>
        <v>2.7355673249847445E-2</v>
      </c>
      <c r="H9" s="33">
        <f t="shared" si="1"/>
        <v>-0.14221015947452098</v>
      </c>
      <c r="I9" s="62">
        <f>I6*H39</f>
        <v>-1095.92</v>
      </c>
      <c r="J9" s="62">
        <f>J6*I39</f>
        <v>-1128.7976000000001</v>
      </c>
      <c r="K9" s="62">
        <f>K6*J39</f>
        <v>-1162.6615280000001</v>
      </c>
      <c r="L9" s="62">
        <f>L6*K39</f>
        <v>-1197.5413738400002</v>
      </c>
      <c r="M9" s="62">
        <f>M6*L39</f>
        <v>-1233.4676150552002</v>
      </c>
    </row>
    <row r="10" spans="2:13" ht="15" x14ac:dyDescent="0.25">
      <c r="B10" s="17" t="s">
        <v>58</v>
      </c>
      <c r="C10" s="26">
        <f>SUM(C8:C9)</f>
        <v>308.82000000000016</v>
      </c>
      <c r="D10" s="26">
        <f>SUM(D8:D9)</f>
        <v>355.66000000000008</v>
      </c>
      <c r="E10" s="26">
        <f>SUM(E8:E9)</f>
        <v>604.76</v>
      </c>
      <c r="G10" s="32">
        <f t="shared" si="0"/>
        <v>0.15167411437083045</v>
      </c>
      <c r="H10" s="32">
        <f t="shared" si="1"/>
        <v>0.70038801102176196</v>
      </c>
      <c r="I10" s="50">
        <f>SUM(I8:I9)</f>
        <v>626.24</v>
      </c>
      <c r="J10" s="51">
        <f>SUM(J8:J9)</f>
        <v>645.02719999999999</v>
      </c>
      <c r="K10" s="51">
        <f>SUM(K8:K9)</f>
        <v>664.37801600000012</v>
      </c>
      <c r="L10" s="51">
        <f>SUM(L8:L9)</f>
        <v>684.30935648000013</v>
      </c>
      <c r="M10" s="51">
        <f>SUM(M8:M9)</f>
        <v>704.83863717440022</v>
      </c>
    </row>
    <row r="11" spans="2:13" ht="13.5" thickBot="1" x14ac:dyDescent="0.25">
      <c r="B11" s="24" t="s">
        <v>12</v>
      </c>
      <c r="C11" s="23">
        <f>-SUMIFS(Mapping!$E:$E,Mapping!$F:$F,'P&amp;L'!$B11,Mapping!$C:$C,'P&amp;L'!C$5)</f>
        <v>-31</v>
      </c>
      <c r="D11" s="23">
        <f>-SUMIFS(Mapping!$E:$E,Mapping!$F:$F,'P&amp;L'!$B11,Mapping!$C:$C,'P&amp;L'!D$5)</f>
        <v>-44</v>
      </c>
      <c r="E11" s="23">
        <f>-SUMIFS(Mapping!$E:$E,Mapping!$F:$F,'P&amp;L'!$B11,Mapping!$C:$C,'P&amp;L'!E$5)</f>
        <v>-41</v>
      </c>
      <c r="G11" s="33">
        <f t="shared" si="0"/>
        <v>0.41935483870967749</v>
      </c>
      <c r="H11" s="33">
        <f t="shared" si="1"/>
        <v>-6.8181818181818232E-2</v>
      </c>
      <c r="I11" s="62">
        <f>'Fixed Asset Roll Forward'!F6</f>
        <v>-44.314229249011859</v>
      </c>
      <c r="J11" s="62">
        <f>'Fixed Asset Roll Forward'!G6</f>
        <v>-45.260066553140966</v>
      </c>
      <c r="K11" s="62">
        <f>'Fixed Asset Roll Forward'!H6</f>
        <v>-46.22609168905781</v>
      </c>
      <c r="L11" s="62">
        <f>'Fixed Asset Roll Forward'!I6</f>
        <v>-47.212735543290663</v>
      </c>
      <c r="M11" s="62">
        <f>'Fixed Asset Roll Forward'!J6</f>
        <v>-48.22043819915536</v>
      </c>
    </row>
    <row r="12" spans="2:13" ht="15" x14ac:dyDescent="0.25">
      <c r="B12" s="17" t="s">
        <v>59</v>
      </c>
      <c r="C12" s="26">
        <f>SUM(C10:C11)</f>
        <v>277.82000000000016</v>
      </c>
      <c r="D12" s="26">
        <f>SUM(D10:D11)</f>
        <v>311.66000000000008</v>
      </c>
      <c r="E12" s="26">
        <f>SUM(E10:E11)</f>
        <v>563.76</v>
      </c>
      <c r="G12" s="32">
        <f t="shared" si="0"/>
        <v>0.12180548556619364</v>
      </c>
      <c r="H12" s="32">
        <f t="shared" si="1"/>
        <v>0.80889430789963379</v>
      </c>
      <c r="I12" s="50">
        <f>SUM(I10:I11)</f>
        <v>581.92577075098814</v>
      </c>
      <c r="J12" s="51">
        <f>SUM(J10:J11)</f>
        <v>599.76713344685902</v>
      </c>
      <c r="K12" s="51">
        <f>SUM(K10:K11)</f>
        <v>618.15192431094226</v>
      </c>
      <c r="L12" s="51">
        <f>SUM(L10:L11)</f>
        <v>637.09662093670943</v>
      </c>
      <c r="M12" s="51">
        <f>SUM(M10:M11)</f>
        <v>656.61819897524481</v>
      </c>
    </row>
    <row r="13" spans="2:13" ht="13.5" thickBot="1" x14ac:dyDescent="0.25">
      <c r="B13" s="24" t="s">
        <v>49</v>
      </c>
      <c r="C13" s="23">
        <f>-SUMIFS(Mapping!$E:$E,Mapping!$F:$F,'P&amp;L'!$B13,Mapping!$C:$C,'P&amp;L'!C$5)</f>
        <v>-56</v>
      </c>
      <c r="D13" s="23">
        <f>-SUMIFS(Mapping!$E:$E,Mapping!$F:$F,'P&amp;L'!$B13,Mapping!$C:$C,'P&amp;L'!D$5)</f>
        <v>-65</v>
      </c>
      <c r="E13" s="23">
        <f>-SUMIFS(Mapping!$E:$E,Mapping!$F:$F,'P&amp;L'!$B13,Mapping!$C:$C,'P&amp;L'!E$5)</f>
        <v>-52</v>
      </c>
      <c r="G13" s="33">
        <f t="shared" si="0"/>
        <v>0.16071428571428581</v>
      </c>
      <c r="H13" s="33">
        <f t="shared" si="1"/>
        <v>-0.19999999999999996</v>
      </c>
      <c r="I13" s="62">
        <f>'Financial Liabilities'!C17</f>
        <v>-54.449999999999996</v>
      </c>
      <c r="J13" s="62">
        <f>'Financial Liabilities'!D17</f>
        <v>-50.866096104453106</v>
      </c>
      <c r="K13" s="62">
        <f>'Financial Liabilities'!E17</f>
        <v>-46.959640858306997</v>
      </c>
      <c r="L13" s="62">
        <f>'Financial Liabilities'!F17</f>
        <v>-42.701604640007737</v>
      </c>
      <c r="M13" s="62">
        <f>'Financial Liabilities'!G17</f>
        <v>-38.060345162061552</v>
      </c>
    </row>
    <row r="14" spans="2:13" ht="15" x14ac:dyDescent="0.25">
      <c r="B14" s="17" t="s">
        <v>60</v>
      </c>
      <c r="C14" s="26">
        <f>SUM(C12:C13)</f>
        <v>221.82000000000016</v>
      </c>
      <c r="D14" s="26">
        <f>SUM(D12:D13)</f>
        <v>246.66000000000008</v>
      </c>
      <c r="E14" s="26">
        <f>SUM(E12:E13)</f>
        <v>511.76</v>
      </c>
      <c r="G14" s="32">
        <f t="shared" si="0"/>
        <v>0.11198268866648586</v>
      </c>
      <c r="H14" s="32">
        <f t="shared" si="1"/>
        <v>1.0747587772642495</v>
      </c>
      <c r="I14" s="50">
        <f>SUM(I12:I13)</f>
        <v>527.47577075098809</v>
      </c>
      <c r="J14" s="51">
        <f>SUM(J12:J13)</f>
        <v>548.90103734240597</v>
      </c>
      <c r="K14" s="51">
        <f>SUM(K12:K13)</f>
        <v>571.19228345263525</v>
      </c>
      <c r="L14" s="51">
        <f>SUM(L12:L13)</f>
        <v>594.39501629670167</v>
      </c>
      <c r="M14" s="51">
        <f>SUM(M12:M13)</f>
        <v>618.55785381318321</v>
      </c>
    </row>
    <row r="15" spans="2:13" ht="13.5" thickBot="1" x14ac:dyDescent="0.25">
      <c r="B15" s="24" t="s">
        <v>50</v>
      </c>
      <c r="C15" s="23">
        <f>-SUMIFS(Mapping!$E:$E,Mapping!$F:$F,'P&amp;L'!$B15,Mapping!$C:$C,'P&amp;L'!C$5)</f>
        <v>-207.52</v>
      </c>
      <c r="D15" s="23">
        <f>-SUMIFS(Mapping!$E:$E,Mapping!$F:$F,'P&amp;L'!$B15,Mapping!$C:$C,'P&amp;L'!D$5)</f>
        <v>-209.98</v>
      </c>
      <c r="E15" s="23">
        <f>-SUMIFS(Mapping!$E:$E,Mapping!$F:$F,'P&amp;L'!$B15,Mapping!$C:$C,'P&amp;L'!E$5)</f>
        <v>-208.57999999999998</v>
      </c>
      <c r="G15" s="30">
        <f t="shared" si="0"/>
        <v>1.1854279105628196E-2</v>
      </c>
      <c r="H15" s="30">
        <f t="shared" si="1"/>
        <v>-6.6673016477759584E-3</v>
      </c>
      <c r="I15" s="65">
        <f>I14*H44</f>
        <v>-184.61651976284583</v>
      </c>
      <c r="J15" s="65">
        <f>J14*I44</f>
        <v>-192.11536306984209</v>
      </c>
      <c r="K15" s="65">
        <f>K14*J44</f>
        <v>-199.91729920842232</v>
      </c>
      <c r="L15" s="65">
        <f>L14*K44</f>
        <v>-208.03825570384558</v>
      </c>
      <c r="M15" s="65">
        <f>M14*L44</f>
        <v>-216.4952488346141</v>
      </c>
    </row>
    <row r="16" spans="2:13" ht="15.75" thickBot="1" x14ac:dyDescent="0.3">
      <c r="B16" s="27" t="s">
        <v>61</v>
      </c>
      <c r="C16" s="28">
        <f>SUM(C14:C15)</f>
        <v>14.300000000000153</v>
      </c>
      <c r="D16" s="28">
        <f>SUM(D14:D15)</f>
        <v>36.680000000000092</v>
      </c>
      <c r="E16" s="28">
        <f>SUM(E14:E15)</f>
        <v>303.18</v>
      </c>
      <c r="G16" s="31">
        <f t="shared" si="0"/>
        <v>1.5650349650349438</v>
      </c>
      <c r="H16" s="31">
        <f t="shared" si="1"/>
        <v>7.2655398037077212</v>
      </c>
      <c r="I16" s="52">
        <f>SUM(I14:I15)</f>
        <v>342.85925098814226</v>
      </c>
      <c r="J16" s="47">
        <f>SUM(J14:J15)</f>
        <v>356.78567427256388</v>
      </c>
      <c r="K16" s="47">
        <f>SUM(K14:K15)</f>
        <v>371.27498424421293</v>
      </c>
      <c r="L16" s="47">
        <f>SUM(L14:L15)</f>
        <v>386.35676059285606</v>
      </c>
      <c r="M16" s="47">
        <f>SUM(M14:M15)</f>
        <v>402.06260497856908</v>
      </c>
    </row>
    <row r="17" spans="2:13" ht="14.25" x14ac:dyDescent="0.2">
      <c r="C17" s="16"/>
    </row>
    <row r="18" spans="2:13" x14ac:dyDescent="0.2">
      <c r="B18" s="66" t="s">
        <v>176</v>
      </c>
      <c r="C18" s="56"/>
      <c r="D18" s="56"/>
      <c r="E18" s="56"/>
      <c r="F18" s="56"/>
      <c r="G18" s="56"/>
      <c r="H18" s="56"/>
      <c r="I18" s="88"/>
      <c r="J18" s="88"/>
      <c r="K18" s="88"/>
      <c r="L18" s="88"/>
      <c r="M18" s="88"/>
    </row>
    <row r="19" spans="2:13" x14ac:dyDescent="0.2">
      <c r="B19" s="56" t="s">
        <v>177</v>
      </c>
      <c r="C19" s="56"/>
      <c r="D19" s="56"/>
      <c r="E19" s="56"/>
      <c r="F19" s="56"/>
      <c r="G19" s="56"/>
      <c r="H19" s="89"/>
      <c r="I19" s="90">
        <f>SUM(I6:I7)/SUM(I6)</f>
        <v>0.54999999999999993</v>
      </c>
      <c r="J19" s="90">
        <f>SUM(J6:J7)/SUM(J6)</f>
        <v>0.54999999999999993</v>
      </c>
      <c r="K19" s="90">
        <f>SUM(K6:K7)/SUM(K6)</f>
        <v>0.54999999999999993</v>
      </c>
      <c r="L19" s="90">
        <f>SUM(L6:L7)/SUM(L6)</f>
        <v>0.55000000000000004</v>
      </c>
      <c r="M19" s="90">
        <f>SUM(M6:M7)/SUM(M6)</f>
        <v>0.54999999999999993</v>
      </c>
    </row>
    <row r="20" spans="2:13" x14ac:dyDescent="0.2">
      <c r="B20" s="56" t="s">
        <v>178</v>
      </c>
      <c r="C20" s="56"/>
      <c r="D20" s="56"/>
      <c r="E20" s="56"/>
      <c r="F20" s="56"/>
      <c r="G20" s="56"/>
      <c r="H20" s="56"/>
      <c r="I20" s="90">
        <f>I12/I6</f>
        <v>0.18584752515041775</v>
      </c>
      <c r="J20" s="90">
        <f>J12/J6</f>
        <v>0.18596646263812097</v>
      </c>
      <c r="K20" s="90">
        <f>K12/K6</f>
        <v>0.18608440057442904</v>
      </c>
      <c r="L20" s="90">
        <f>L12/L6</f>
        <v>0.18620134735957813</v>
      </c>
      <c r="M20" s="90">
        <f>M12/M6</f>
        <v>0.18631731132320883</v>
      </c>
    </row>
    <row r="21" spans="2:13" x14ac:dyDescent="0.2">
      <c r="B21" s="56" t="s">
        <v>179</v>
      </c>
      <c r="C21" s="56"/>
      <c r="D21" s="56"/>
      <c r="E21" s="56"/>
      <c r="F21" s="56"/>
      <c r="G21" s="56"/>
      <c r="H21" s="56"/>
      <c r="I21" s="90">
        <f>I16/I6</f>
        <v>0.10949771684598308</v>
      </c>
      <c r="J21" s="90">
        <f>J16/J6</f>
        <v>0.1106265516469891</v>
      </c>
      <c r="K21" s="90">
        <f>K16/K6</f>
        <v>0.11176618590709446</v>
      </c>
      <c r="L21" s="90">
        <f>L16/L6</f>
        <v>0.11291874265178131</v>
      </c>
      <c r="M21" s="90">
        <f>M16/M6</f>
        <v>0.11408642596279399</v>
      </c>
    </row>
    <row r="22" spans="2:13" x14ac:dyDescent="0.2">
      <c r="B22" s="56" t="s">
        <v>180</v>
      </c>
      <c r="C22" s="56"/>
      <c r="D22" s="56"/>
      <c r="E22" s="56"/>
      <c r="F22" s="56"/>
      <c r="G22" s="56"/>
      <c r="H22" s="56"/>
      <c r="I22" s="91">
        <f>I16/BS!F9</f>
        <v>0.24480908155484446</v>
      </c>
      <c r="J22" s="91">
        <f>J16/BS!G9</f>
        <v>0.22658066471450358</v>
      </c>
      <c r="K22" s="91">
        <f>K16/BS!H9</f>
        <v>0.21171216181914215</v>
      </c>
      <c r="L22" s="91">
        <f>L16/BS!I9</f>
        <v>0.19939938843059274</v>
      </c>
      <c r="M22" s="91">
        <f>M16/BS!J9</f>
        <v>0.1890796173610661</v>
      </c>
    </row>
    <row r="23" spans="2:13" x14ac:dyDescent="0.2">
      <c r="B23" s="56" t="s">
        <v>181</v>
      </c>
      <c r="C23" s="56"/>
      <c r="D23" s="56"/>
      <c r="E23" s="56"/>
      <c r="F23" s="56"/>
      <c r="G23" s="56"/>
      <c r="H23" s="56"/>
      <c r="I23" s="91">
        <f>I16/BS!F15</f>
        <v>0.49616720013604904</v>
      </c>
      <c r="J23" s="91">
        <f>J16/BS!G15</f>
        <v>0.3942004381345896</v>
      </c>
      <c r="K23" s="91">
        <f>K16/BS!H15</f>
        <v>0.32918769671741793</v>
      </c>
      <c r="L23" s="91">
        <f>L16/BS!I15</f>
        <v>0.28415563822870821</v>
      </c>
      <c r="M23" s="91">
        <f>M16/BS!J15</f>
        <v>0.25114729816162595</v>
      </c>
    </row>
    <row r="24" spans="2:13" x14ac:dyDescent="0.2">
      <c r="B24" s="56"/>
      <c r="C24" s="56"/>
      <c r="D24" s="56"/>
      <c r="E24" s="56"/>
      <c r="F24" s="56"/>
      <c r="G24" s="56"/>
      <c r="H24" s="56"/>
      <c r="I24" s="91"/>
      <c r="J24" s="91"/>
      <c r="K24" s="91"/>
      <c r="L24" s="91"/>
      <c r="M24" s="91"/>
    </row>
    <row r="25" spans="2:13" x14ac:dyDescent="0.2">
      <c r="B25" s="54" t="s">
        <v>122</v>
      </c>
      <c r="C25" s="56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3" x14ac:dyDescent="0.2">
      <c r="B26" s="53" t="s">
        <v>125</v>
      </c>
      <c r="C26" s="56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2:13" x14ac:dyDescent="0.2">
      <c r="B27" s="54" t="s">
        <v>131</v>
      </c>
      <c r="C27" s="56"/>
      <c r="D27" s="53"/>
      <c r="E27" s="53"/>
      <c r="F27" s="53"/>
      <c r="G27" s="53"/>
      <c r="H27" s="59">
        <f>VLOOKUP($C$3,$B$28:$M$30,COLUMNS($B28:H30),FALSE)</f>
        <v>0.03</v>
      </c>
      <c r="I27" s="59">
        <f>VLOOKUP($C$3,$B$28:$M$30,COLUMNS($B28:I30),FALSE)</f>
        <v>0.03</v>
      </c>
      <c r="J27" s="59">
        <f>VLOOKUP($C$3,$B$28:$M$30,COLUMNS($B28:J30),FALSE)</f>
        <v>0.03</v>
      </c>
      <c r="K27" s="59">
        <f>VLOOKUP($C$3,$B$28:$M$30,COLUMNS($B28:K30),FALSE)</f>
        <v>0.03</v>
      </c>
      <c r="L27" s="59">
        <f>VLOOKUP($C$3,$B$28:$M$30,COLUMNS($B28:L30),FALSE)</f>
        <v>0.03</v>
      </c>
      <c r="M27" s="59">
        <f>VLOOKUP($C$3,$B$28:$M$30,COLUMNS($B28:M30),FALSE)</f>
        <v>0.03</v>
      </c>
    </row>
    <row r="28" spans="2:13" x14ac:dyDescent="0.2">
      <c r="B28" s="56" t="s">
        <v>126</v>
      </c>
      <c r="C28" s="57"/>
      <c r="D28" s="58"/>
      <c r="E28" s="58"/>
      <c r="F28" s="53"/>
      <c r="G28" s="53"/>
      <c r="H28" s="60">
        <f t="shared" ref="H28:M28" si="2">3/100</f>
        <v>0.03</v>
      </c>
      <c r="I28" s="60">
        <f t="shared" si="2"/>
        <v>0.03</v>
      </c>
      <c r="J28" s="60">
        <f t="shared" si="2"/>
        <v>0.03</v>
      </c>
      <c r="K28" s="60">
        <f t="shared" si="2"/>
        <v>0.03</v>
      </c>
      <c r="L28" s="60">
        <f t="shared" si="2"/>
        <v>0.03</v>
      </c>
      <c r="M28" s="60">
        <f t="shared" si="2"/>
        <v>0.03</v>
      </c>
    </row>
    <row r="29" spans="2:13" x14ac:dyDescent="0.2">
      <c r="B29" s="56" t="s">
        <v>127</v>
      </c>
      <c r="C29" s="57"/>
      <c r="D29" s="58"/>
      <c r="E29" s="58"/>
      <c r="F29" s="53"/>
      <c r="G29" s="53"/>
      <c r="H29" s="60">
        <v>0.02</v>
      </c>
      <c r="I29" s="60">
        <v>0.02</v>
      </c>
      <c r="J29" s="60">
        <v>0.02</v>
      </c>
      <c r="K29" s="60">
        <v>0.02</v>
      </c>
      <c r="L29" s="60">
        <v>0.02</v>
      </c>
      <c r="M29" s="60">
        <v>0.02</v>
      </c>
    </row>
    <row r="30" spans="2:13" x14ac:dyDescent="0.2">
      <c r="B30" s="56" t="s">
        <v>128</v>
      </c>
      <c r="C30" s="57"/>
      <c r="D30" s="58"/>
      <c r="E30" s="58"/>
      <c r="F30" s="53"/>
      <c r="G30" s="53"/>
      <c r="H30" s="60">
        <v>0.01</v>
      </c>
      <c r="I30" s="60">
        <v>0.01</v>
      </c>
      <c r="J30" s="60">
        <v>0.01</v>
      </c>
      <c r="K30" s="60">
        <v>0.01</v>
      </c>
      <c r="L30" s="60">
        <v>0.01</v>
      </c>
      <c r="M30" s="60">
        <v>0.01</v>
      </c>
    </row>
    <row r="31" spans="2:13" x14ac:dyDescent="0.2">
      <c r="B31" s="56"/>
      <c r="C31" s="56"/>
      <c r="D31" s="53"/>
      <c r="E31" s="53"/>
      <c r="F31" s="53"/>
      <c r="G31" s="53"/>
      <c r="H31" s="61"/>
      <c r="I31" s="61"/>
      <c r="J31" s="61"/>
      <c r="K31" s="61"/>
      <c r="L31" s="61"/>
      <c r="M31" s="61"/>
    </row>
    <row r="32" spans="2:13" x14ac:dyDescent="0.2">
      <c r="B32" s="56" t="s">
        <v>129</v>
      </c>
      <c r="C32" s="56"/>
      <c r="D32" s="53"/>
      <c r="E32" s="53"/>
      <c r="F32" s="53"/>
      <c r="G32" s="53"/>
      <c r="H32" s="61"/>
      <c r="I32" s="61"/>
      <c r="J32" s="61"/>
      <c r="K32" s="61"/>
      <c r="L32" s="61"/>
      <c r="M32" s="61"/>
    </row>
    <row r="33" spans="2:13" x14ac:dyDescent="0.2">
      <c r="B33" s="54" t="s">
        <v>131</v>
      </c>
      <c r="C33" s="56"/>
      <c r="D33" s="53"/>
      <c r="E33" s="53"/>
      <c r="F33" s="53"/>
      <c r="G33" s="53"/>
      <c r="H33" s="59">
        <f>VLOOKUP($C$3,$B34:$M36,COLUMNS($B34:H36),FALSE)</f>
        <v>-0.45</v>
      </c>
      <c r="I33" s="59">
        <f>VLOOKUP($C$3,$B34:$M36,COLUMNS($B34:I36),FALSE)</f>
        <v>-0.45</v>
      </c>
      <c r="J33" s="59">
        <f>VLOOKUP($C$3,$B34:$M36,COLUMNS($B34:J36),FALSE)</f>
        <v>-0.45</v>
      </c>
      <c r="K33" s="59">
        <f>VLOOKUP($C$3,$B34:$M36,COLUMNS($B34:K36),FALSE)</f>
        <v>-0.45</v>
      </c>
      <c r="L33" s="59">
        <f>VLOOKUP($C$3,$B34:$M36,COLUMNS($B34:L36),FALSE)</f>
        <v>-0.45</v>
      </c>
      <c r="M33" s="59">
        <f>VLOOKUP($C$3,$B34:$M36,COLUMNS($B34:M36),FALSE)</f>
        <v>-0.45</v>
      </c>
    </row>
    <row r="34" spans="2:13" x14ac:dyDescent="0.2">
      <c r="B34" s="56" t="s">
        <v>126</v>
      </c>
      <c r="C34" s="60">
        <f>C$7/C$6</f>
        <v>-0.47946611909650921</v>
      </c>
      <c r="D34" s="60">
        <f t="shared" ref="D34:E36" si="3">D$7/D$6</f>
        <v>-0.46347184986595175</v>
      </c>
      <c r="E34" s="60">
        <f t="shared" si="3"/>
        <v>-0.44967105263157897</v>
      </c>
      <c r="F34" s="53"/>
      <c r="G34" s="53"/>
      <c r="H34" s="60">
        <v>-0.45</v>
      </c>
      <c r="I34" s="60">
        <v>-0.45</v>
      </c>
      <c r="J34" s="60">
        <v>-0.45</v>
      </c>
      <c r="K34" s="60">
        <v>-0.45</v>
      </c>
      <c r="L34" s="60">
        <v>-0.45</v>
      </c>
      <c r="M34" s="60">
        <v>-0.45</v>
      </c>
    </row>
    <row r="35" spans="2:13" x14ac:dyDescent="0.2">
      <c r="B35" s="56" t="s">
        <v>127</v>
      </c>
      <c r="C35" s="60">
        <f>C$7/C$6</f>
        <v>-0.47946611909650921</v>
      </c>
      <c r="D35" s="60">
        <f t="shared" si="3"/>
        <v>-0.46347184986595175</v>
      </c>
      <c r="E35" s="60">
        <f t="shared" si="3"/>
        <v>-0.44967105263157897</v>
      </c>
      <c r="F35" s="53"/>
      <c r="G35" s="53"/>
      <c r="H35" s="60">
        <v>-0.46</v>
      </c>
      <c r="I35" s="60">
        <v>-0.46</v>
      </c>
      <c r="J35" s="60">
        <v>-0.46</v>
      </c>
      <c r="K35" s="60">
        <v>-0.46</v>
      </c>
      <c r="L35" s="60">
        <v>-0.46</v>
      </c>
      <c r="M35" s="60">
        <v>-0.46</v>
      </c>
    </row>
    <row r="36" spans="2:13" x14ac:dyDescent="0.2">
      <c r="B36" s="56" t="s">
        <v>128</v>
      </c>
      <c r="C36" s="60">
        <f>C$7/C$6</f>
        <v>-0.47946611909650921</v>
      </c>
      <c r="D36" s="60">
        <f t="shared" si="3"/>
        <v>-0.46347184986595175</v>
      </c>
      <c r="E36" s="60">
        <f t="shared" si="3"/>
        <v>-0.44967105263157897</v>
      </c>
      <c r="F36" s="53"/>
      <c r="G36" s="53"/>
      <c r="H36" s="60">
        <v>-0.47</v>
      </c>
      <c r="I36" s="60">
        <v>-0.47</v>
      </c>
      <c r="J36" s="60">
        <v>-0.47</v>
      </c>
      <c r="K36" s="60">
        <v>-0.47</v>
      </c>
      <c r="L36" s="60">
        <v>-0.47</v>
      </c>
      <c r="M36" s="60">
        <v>-0.47</v>
      </c>
    </row>
    <row r="37" spans="2:13" x14ac:dyDescent="0.2">
      <c r="B37" s="56"/>
      <c r="C37" s="61"/>
      <c r="D37" s="61"/>
      <c r="E37" s="61"/>
      <c r="F37" s="53"/>
      <c r="G37" s="53"/>
      <c r="H37" s="61"/>
      <c r="I37" s="61"/>
      <c r="J37" s="61"/>
      <c r="K37" s="61"/>
      <c r="L37" s="61"/>
      <c r="M37" s="61"/>
    </row>
    <row r="38" spans="2:13" x14ac:dyDescent="0.2">
      <c r="B38" s="56" t="s">
        <v>130</v>
      </c>
      <c r="C38" s="61"/>
      <c r="D38" s="61"/>
      <c r="E38" s="61"/>
      <c r="F38" s="53"/>
      <c r="G38" s="53"/>
      <c r="H38" s="61"/>
      <c r="I38" s="61"/>
      <c r="J38" s="61"/>
      <c r="K38" s="61"/>
      <c r="L38" s="61"/>
      <c r="M38" s="61"/>
    </row>
    <row r="39" spans="2:13" x14ac:dyDescent="0.2">
      <c r="B39" s="54" t="s">
        <v>131</v>
      </c>
      <c r="C39" s="61"/>
      <c r="D39" s="61"/>
      <c r="E39" s="61"/>
      <c r="F39" s="53"/>
      <c r="G39" s="53"/>
      <c r="H39" s="59">
        <f>VLOOKUP($C$3,$B40:$M42,COLUMNS($B40:H42),FALSE)</f>
        <v>-0.35</v>
      </c>
      <c r="I39" s="59">
        <f>VLOOKUP($C$3,$B40:$M42,COLUMNS($B40:I42),FALSE)</f>
        <v>-0.35</v>
      </c>
      <c r="J39" s="59">
        <f>VLOOKUP($C$3,$B40:$M42,COLUMNS($B40:J42),FALSE)</f>
        <v>-0.35</v>
      </c>
      <c r="K39" s="59">
        <f>VLOOKUP($C$3,$B40:$M42,COLUMNS($B40:K42),FALSE)</f>
        <v>-0.35</v>
      </c>
      <c r="L39" s="59">
        <f>VLOOKUP($C$3,$B40:$M42,COLUMNS($B40:L42),FALSE)</f>
        <v>-0.35</v>
      </c>
      <c r="M39" s="59">
        <f>VLOOKUP($C$3,$B40:$M42,COLUMNS($B40:M42),FALSE)</f>
        <v>-0.35</v>
      </c>
    </row>
    <row r="40" spans="2:13" x14ac:dyDescent="0.2">
      <c r="B40" s="56" t="s">
        <v>126</v>
      </c>
      <c r="C40" s="60">
        <f>C$9/C$6</f>
        <v>-0.41484599589322374</v>
      </c>
      <c r="D40" s="60">
        <f t="shared" ref="D40:E42" si="4">D$9/D$6</f>
        <v>-0.4173391420911528</v>
      </c>
      <c r="E40" s="60">
        <f t="shared" si="4"/>
        <v>-0.35139473684210526</v>
      </c>
      <c r="F40" s="53"/>
      <c r="G40" s="53"/>
      <c r="H40" s="60">
        <v>-0.35</v>
      </c>
      <c r="I40" s="60">
        <v>-0.35</v>
      </c>
      <c r="J40" s="60">
        <v>-0.35</v>
      </c>
      <c r="K40" s="60">
        <v>-0.35</v>
      </c>
      <c r="L40" s="60">
        <v>-0.35</v>
      </c>
      <c r="M40" s="60">
        <v>-0.35</v>
      </c>
    </row>
    <row r="41" spans="2:13" x14ac:dyDescent="0.2">
      <c r="B41" s="56" t="s">
        <v>127</v>
      </c>
      <c r="C41" s="60">
        <f>C$9/C$6</f>
        <v>-0.41484599589322374</v>
      </c>
      <c r="D41" s="60">
        <f t="shared" si="4"/>
        <v>-0.4173391420911528</v>
      </c>
      <c r="E41" s="60">
        <f t="shared" si="4"/>
        <v>-0.35139473684210526</v>
      </c>
      <c r="F41" s="53"/>
      <c r="G41" s="53"/>
      <c r="H41" s="60">
        <v>-0.39</v>
      </c>
      <c r="I41" s="60">
        <v>-0.39</v>
      </c>
      <c r="J41" s="60">
        <v>-0.39</v>
      </c>
      <c r="K41" s="60">
        <v>-0.39</v>
      </c>
      <c r="L41" s="60">
        <v>-0.39</v>
      </c>
      <c r="M41" s="60">
        <v>-0.39</v>
      </c>
    </row>
    <row r="42" spans="2:13" x14ac:dyDescent="0.2">
      <c r="B42" s="56" t="s">
        <v>128</v>
      </c>
      <c r="C42" s="60">
        <f>C$9/C$6</f>
        <v>-0.41484599589322374</v>
      </c>
      <c r="D42" s="60">
        <f t="shared" si="4"/>
        <v>-0.4173391420911528</v>
      </c>
      <c r="E42" s="60">
        <f t="shared" si="4"/>
        <v>-0.35139473684210526</v>
      </c>
      <c r="F42" s="53"/>
      <c r="G42" s="53"/>
      <c r="H42" s="60">
        <v>-0.41</v>
      </c>
      <c r="I42" s="60">
        <v>-0.41</v>
      </c>
      <c r="J42" s="60">
        <v>-0.41</v>
      </c>
      <c r="K42" s="60">
        <v>-0.41</v>
      </c>
      <c r="L42" s="60">
        <v>-0.41</v>
      </c>
      <c r="M42" s="60">
        <v>-0.41</v>
      </c>
    </row>
    <row r="43" spans="2:13" x14ac:dyDescent="0.2">
      <c r="B43" s="56"/>
      <c r="C43" s="56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2:13" x14ac:dyDescent="0.2">
      <c r="B44" s="56" t="s">
        <v>157</v>
      </c>
      <c r="C44" s="56"/>
      <c r="D44" s="53"/>
      <c r="E44" s="53"/>
      <c r="F44" s="53"/>
      <c r="G44" s="53"/>
      <c r="H44" s="81">
        <v>-0.35</v>
      </c>
      <c r="I44" s="81">
        <v>-0.35</v>
      </c>
      <c r="J44" s="81">
        <v>-0.35</v>
      </c>
      <c r="K44" s="81">
        <v>-0.35</v>
      </c>
      <c r="L44" s="81">
        <v>-0.35</v>
      </c>
      <c r="M44" s="81">
        <v>-0.35</v>
      </c>
    </row>
    <row r="45" spans="2:13" x14ac:dyDescent="0.2">
      <c r="B45" s="56"/>
      <c r="C45" s="56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2:13" x14ac:dyDescent="0.2">
      <c r="B46" s="56"/>
      <c r="C46" s="56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 spans="2:13" x14ac:dyDescent="0.2">
      <c r="B47" s="56"/>
      <c r="C47" s="56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2:13" ht="14.25" x14ac:dyDescent="0.2">
      <c r="B48" s="16"/>
      <c r="C48" s="16"/>
    </row>
    <row r="49" spans="2:3" ht="14.25" x14ac:dyDescent="0.2">
      <c r="B49" s="16"/>
      <c r="C49" s="16"/>
    </row>
    <row r="50" spans="2:3" ht="14.25" x14ac:dyDescent="0.2">
      <c r="B50" s="16"/>
      <c r="C50" s="16"/>
    </row>
    <row r="51" spans="2:3" ht="14.25" x14ac:dyDescent="0.2">
      <c r="B51" s="16"/>
      <c r="C51" s="16"/>
    </row>
    <row r="52" spans="2:3" ht="14.25" x14ac:dyDescent="0.2">
      <c r="B52" s="16"/>
      <c r="C52" s="16"/>
    </row>
    <row r="53" spans="2:3" ht="14.25" x14ac:dyDescent="0.2">
      <c r="B53" s="16"/>
      <c r="C53" s="16"/>
    </row>
    <row r="54" spans="2:3" ht="14.25" x14ac:dyDescent="0.2">
      <c r="B54" s="16"/>
      <c r="C54" s="16"/>
    </row>
    <row r="55" spans="2:3" ht="14.25" x14ac:dyDescent="0.2">
      <c r="B55" s="16"/>
      <c r="C55" s="16"/>
    </row>
    <row r="56" spans="2:3" ht="14.25" x14ac:dyDescent="0.2">
      <c r="B56" s="16"/>
      <c r="C56" s="16"/>
    </row>
    <row r="57" spans="2:3" ht="14.25" x14ac:dyDescent="0.2">
      <c r="B57" s="16"/>
      <c r="C57" s="16"/>
    </row>
    <row r="58" spans="2:3" ht="14.25" x14ac:dyDescent="0.2">
      <c r="B58" s="16"/>
      <c r="C58" s="16"/>
    </row>
    <row r="59" spans="2:3" ht="14.25" x14ac:dyDescent="0.2">
      <c r="B59" s="16"/>
      <c r="C59" s="16"/>
    </row>
    <row r="60" spans="2:3" ht="14.25" x14ac:dyDescent="0.2">
      <c r="B60" s="16"/>
      <c r="C60" s="16"/>
    </row>
    <row r="61" spans="2:3" ht="14.25" x14ac:dyDescent="0.2">
      <c r="B61" s="16"/>
      <c r="C61" s="16"/>
    </row>
    <row r="62" spans="2:3" ht="14.25" x14ac:dyDescent="0.2">
      <c r="B62" s="16"/>
      <c r="C62" s="16"/>
    </row>
    <row r="63" spans="2:3" ht="14.25" x14ac:dyDescent="0.2">
      <c r="B63" s="16"/>
      <c r="C63" s="16"/>
    </row>
    <row r="64" spans="2:3" ht="14.25" x14ac:dyDescent="0.2">
      <c r="B64" s="16"/>
      <c r="C64" s="16"/>
    </row>
    <row r="65" spans="2:3" ht="14.25" x14ac:dyDescent="0.2">
      <c r="B65" s="16"/>
      <c r="C65" s="16"/>
    </row>
    <row r="66" spans="2:3" ht="14.25" x14ac:dyDescent="0.2">
      <c r="B66" s="16"/>
      <c r="C66" s="16"/>
    </row>
    <row r="67" spans="2:3" ht="14.25" x14ac:dyDescent="0.2">
      <c r="B67" s="16"/>
      <c r="C67" s="16"/>
    </row>
    <row r="68" spans="2:3" ht="14.25" x14ac:dyDescent="0.2">
      <c r="B68" s="16"/>
      <c r="C68" s="16"/>
    </row>
    <row r="69" spans="2:3" ht="14.25" x14ac:dyDescent="0.2">
      <c r="B69" s="16"/>
      <c r="C69" s="16"/>
    </row>
    <row r="70" spans="2:3" ht="14.25" x14ac:dyDescent="0.2">
      <c r="B70" s="16"/>
      <c r="C70" s="16"/>
    </row>
    <row r="71" spans="2:3" ht="14.25" x14ac:dyDescent="0.2">
      <c r="B71" s="16"/>
      <c r="C71" s="16"/>
    </row>
    <row r="72" spans="2:3" ht="14.25" x14ac:dyDescent="0.2">
      <c r="B72" s="16"/>
      <c r="C72" s="16"/>
    </row>
    <row r="73" spans="2:3" ht="14.25" x14ac:dyDescent="0.2">
      <c r="B73" s="16"/>
      <c r="C73" s="16"/>
    </row>
    <row r="74" spans="2:3" ht="14.25" x14ac:dyDescent="0.2">
      <c r="B74" s="16"/>
      <c r="C74" s="16"/>
    </row>
    <row r="75" spans="2:3" ht="14.25" x14ac:dyDescent="0.2">
      <c r="B75" s="16"/>
      <c r="C75" s="16"/>
    </row>
    <row r="76" spans="2:3" ht="14.25" x14ac:dyDescent="0.2">
      <c r="B76" s="16"/>
      <c r="C76" s="16"/>
    </row>
    <row r="77" spans="2:3" ht="14.25" x14ac:dyDescent="0.2">
      <c r="B77" s="16"/>
      <c r="C77" s="16"/>
    </row>
    <row r="78" spans="2:3" ht="14.25" x14ac:dyDescent="0.2">
      <c r="B78" s="16"/>
      <c r="C78" s="16"/>
    </row>
    <row r="79" spans="2:3" ht="14.25" x14ac:dyDescent="0.2">
      <c r="B79" s="16"/>
      <c r="C79" s="16"/>
    </row>
    <row r="80" spans="2:3" ht="14.25" x14ac:dyDescent="0.2">
      <c r="B80" s="16"/>
      <c r="C80" s="16"/>
    </row>
    <row r="81" spans="2:3" ht="14.25" x14ac:dyDescent="0.2">
      <c r="B81" s="16"/>
      <c r="C81" s="16"/>
    </row>
    <row r="82" spans="2:3" ht="14.25" x14ac:dyDescent="0.2">
      <c r="B82" s="16"/>
      <c r="C82" s="16"/>
    </row>
    <row r="83" spans="2:3" ht="14.25" x14ac:dyDescent="0.2">
      <c r="B83" s="16"/>
      <c r="C83" s="16"/>
    </row>
    <row r="84" spans="2:3" ht="14.25" x14ac:dyDescent="0.2">
      <c r="B84" s="16"/>
      <c r="C84" s="16"/>
    </row>
    <row r="85" spans="2:3" ht="14.25" x14ac:dyDescent="0.2">
      <c r="B85" s="16"/>
      <c r="C85" s="16"/>
    </row>
    <row r="86" spans="2:3" ht="14.25" x14ac:dyDescent="0.2">
      <c r="B86" s="16"/>
      <c r="C86" s="16"/>
    </row>
    <row r="87" spans="2:3" ht="14.25" x14ac:dyDescent="0.2">
      <c r="B87" s="16"/>
      <c r="C87" s="16"/>
    </row>
    <row r="88" spans="2:3" ht="14.25" x14ac:dyDescent="0.2">
      <c r="B88" s="16"/>
      <c r="C88" s="16"/>
    </row>
    <row r="89" spans="2:3" ht="14.25" x14ac:dyDescent="0.2">
      <c r="B89" s="16"/>
      <c r="C89" s="16"/>
    </row>
    <row r="90" spans="2:3" ht="14.25" x14ac:dyDescent="0.2">
      <c r="B90" s="16"/>
      <c r="C90" s="16"/>
    </row>
    <row r="91" spans="2:3" ht="14.25" x14ac:dyDescent="0.2">
      <c r="B91" s="16"/>
      <c r="C91" s="16"/>
    </row>
    <row r="92" spans="2:3" ht="14.25" x14ac:dyDescent="0.2">
      <c r="B92" s="16"/>
      <c r="C92" s="16"/>
    </row>
    <row r="93" spans="2:3" ht="14.25" x14ac:dyDescent="0.2">
      <c r="B93" s="16"/>
      <c r="C93" s="16"/>
    </row>
    <row r="94" spans="2:3" ht="14.25" x14ac:dyDescent="0.2">
      <c r="B94" s="16"/>
      <c r="C94" s="16"/>
    </row>
    <row r="95" spans="2:3" ht="14.25" x14ac:dyDescent="0.2">
      <c r="B95" s="16"/>
      <c r="C95" s="16"/>
    </row>
    <row r="96" spans="2:3" ht="14.25" x14ac:dyDescent="0.2">
      <c r="B96" s="16"/>
      <c r="C96" s="16"/>
    </row>
    <row r="97" spans="2:3" ht="14.25" x14ac:dyDescent="0.2">
      <c r="B97" s="16"/>
      <c r="C97" s="16"/>
    </row>
    <row r="98" spans="2:3" ht="14.25" x14ac:dyDescent="0.2">
      <c r="B98" s="16"/>
      <c r="C98" s="16"/>
    </row>
    <row r="99" spans="2:3" ht="14.25" x14ac:dyDescent="0.2">
      <c r="B99" s="16"/>
      <c r="C99" s="16"/>
    </row>
    <row r="100" spans="2:3" ht="14.25" x14ac:dyDescent="0.2">
      <c r="B100" s="16"/>
      <c r="C100" s="16"/>
    </row>
    <row r="101" spans="2:3" ht="14.25" x14ac:dyDescent="0.2">
      <c r="B101" s="16"/>
      <c r="C101" s="16"/>
    </row>
    <row r="102" spans="2:3" ht="14.25" x14ac:dyDescent="0.2">
      <c r="B102" s="16"/>
      <c r="C102" s="16"/>
    </row>
    <row r="103" spans="2:3" ht="14.25" x14ac:dyDescent="0.2">
      <c r="B103" s="16"/>
      <c r="C103" s="16"/>
    </row>
    <row r="104" spans="2:3" ht="14.25" x14ac:dyDescent="0.2">
      <c r="B104" s="16"/>
      <c r="C104" s="16"/>
    </row>
    <row r="105" spans="2:3" ht="14.25" x14ac:dyDescent="0.2">
      <c r="B105" s="16"/>
      <c r="C105" s="16"/>
    </row>
    <row r="106" spans="2:3" ht="14.25" x14ac:dyDescent="0.2">
      <c r="B106" s="16"/>
      <c r="C106" s="16"/>
    </row>
    <row r="107" spans="2:3" ht="14.25" x14ac:dyDescent="0.2">
      <c r="B107" s="16"/>
      <c r="C107" s="16"/>
    </row>
    <row r="108" spans="2:3" ht="14.25" x14ac:dyDescent="0.2">
      <c r="B108" s="16"/>
      <c r="C108" s="16"/>
    </row>
    <row r="109" spans="2:3" ht="14.25" x14ac:dyDescent="0.2">
      <c r="B109" s="16"/>
      <c r="C109" s="16"/>
    </row>
    <row r="110" spans="2:3" ht="14.25" x14ac:dyDescent="0.2">
      <c r="B110" s="16"/>
      <c r="C110" s="16"/>
    </row>
    <row r="111" spans="2:3" ht="14.25" x14ac:dyDescent="0.2">
      <c r="B111" s="16"/>
      <c r="C111" s="16"/>
    </row>
    <row r="112" spans="2:3" ht="14.25" x14ac:dyDescent="0.2">
      <c r="B112" s="16"/>
      <c r="C112" s="16"/>
    </row>
    <row r="113" spans="2:3" ht="14.25" x14ac:dyDescent="0.2">
      <c r="B113" s="16"/>
      <c r="C113" s="16"/>
    </row>
    <row r="114" spans="2:3" ht="14.25" x14ac:dyDescent="0.2">
      <c r="B114" s="16"/>
      <c r="C114" s="16"/>
    </row>
    <row r="115" spans="2:3" ht="14.25" x14ac:dyDescent="0.2">
      <c r="B115" s="16"/>
      <c r="C115" s="16"/>
    </row>
    <row r="116" spans="2:3" ht="14.25" x14ac:dyDescent="0.2">
      <c r="B116" s="16"/>
      <c r="C116" s="16"/>
    </row>
    <row r="117" spans="2:3" ht="14.25" x14ac:dyDescent="0.2">
      <c r="B117" s="16"/>
      <c r="C117" s="16"/>
    </row>
    <row r="118" spans="2:3" ht="14.25" x14ac:dyDescent="0.2">
      <c r="B118" s="16"/>
      <c r="C118" s="16"/>
    </row>
    <row r="119" spans="2:3" ht="14.25" x14ac:dyDescent="0.2">
      <c r="B119" s="16"/>
      <c r="C119" s="16"/>
    </row>
    <row r="120" spans="2:3" ht="14.25" x14ac:dyDescent="0.2">
      <c r="B120" s="16"/>
      <c r="C120" s="16"/>
    </row>
    <row r="121" spans="2:3" ht="14.25" x14ac:dyDescent="0.2">
      <c r="B121" s="16"/>
      <c r="C121" s="16"/>
    </row>
    <row r="122" spans="2:3" ht="14.25" x14ac:dyDescent="0.2">
      <c r="B122" s="16"/>
      <c r="C122" s="16"/>
    </row>
    <row r="123" spans="2:3" ht="14.25" x14ac:dyDescent="0.2">
      <c r="B123" s="16"/>
      <c r="C123" s="16"/>
    </row>
    <row r="124" spans="2:3" ht="14.25" x14ac:dyDescent="0.2">
      <c r="B124" s="16"/>
      <c r="C124" s="16"/>
    </row>
    <row r="125" spans="2:3" ht="14.25" x14ac:dyDescent="0.2">
      <c r="B125" s="16"/>
      <c r="C125" s="16"/>
    </row>
    <row r="126" spans="2:3" ht="14.25" x14ac:dyDescent="0.2">
      <c r="B126" s="16"/>
      <c r="C126" s="16"/>
    </row>
    <row r="127" spans="2:3" ht="14.25" x14ac:dyDescent="0.2">
      <c r="B127" s="16"/>
      <c r="C127" s="16"/>
    </row>
    <row r="128" spans="2:3" ht="14.25" x14ac:dyDescent="0.2">
      <c r="B128" s="16"/>
      <c r="C128" s="16"/>
    </row>
    <row r="129" spans="2:3" ht="14.25" x14ac:dyDescent="0.2">
      <c r="B129" s="16"/>
      <c r="C129" s="16"/>
    </row>
    <row r="130" spans="2:3" ht="14.25" x14ac:dyDescent="0.2">
      <c r="B130" s="16"/>
      <c r="C130" s="16"/>
    </row>
    <row r="131" spans="2:3" ht="14.25" x14ac:dyDescent="0.2">
      <c r="B131" s="16"/>
      <c r="C131" s="16"/>
    </row>
    <row r="132" spans="2:3" ht="14.25" x14ac:dyDescent="0.2">
      <c r="B132" s="16"/>
      <c r="C132" s="16"/>
    </row>
    <row r="133" spans="2:3" ht="14.25" x14ac:dyDescent="0.2">
      <c r="B133" s="16"/>
      <c r="C133" s="16"/>
    </row>
    <row r="134" spans="2:3" ht="14.25" x14ac:dyDescent="0.2">
      <c r="B134" s="16"/>
      <c r="C134" s="16"/>
    </row>
    <row r="135" spans="2:3" ht="14.25" x14ac:dyDescent="0.2">
      <c r="B135" s="16"/>
      <c r="C135" s="16"/>
    </row>
    <row r="136" spans="2:3" ht="14.25" x14ac:dyDescent="0.2">
      <c r="B136" s="16"/>
      <c r="C136" s="16"/>
    </row>
    <row r="137" spans="2:3" ht="14.25" x14ac:dyDescent="0.2">
      <c r="B137" s="16"/>
      <c r="C137" s="16"/>
    </row>
    <row r="138" spans="2:3" ht="14.25" x14ac:dyDescent="0.2">
      <c r="B138" s="16"/>
      <c r="C138" s="16"/>
    </row>
    <row r="139" spans="2:3" ht="14.25" x14ac:dyDescent="0.2">
      <c r="B139" s="16"/>
      <c r="C139" s="16"/>
    </row>
    <row r="140" spans="2:3" ht="14.25" x14ac:dyDescent="0.2">
      <c r="B140" s="16"/>
      <c r="C140" s="16"/>
    </row>
    <row r="141" spans="2:3" ht="14.25" x14ac:dyDescent="0.2">
      <c r="B141" s="16"/>
      <c r="C141" s="16"/>
    </row>
    <row r="142" spans="2:3" ht="14.25" x14ac:dyDescent="0.2">
      <c r="B142" s="16"/>
      <c r="C142" s="16"/>
    </row>
    <row r="143" spans="2:3" ht="14.25" x14ac:dyDescent="0.2">
      <c r="B143" s="16"/>
      <c r="C143" s="16"/>
    </row>
    <row r="144" spans="2:3" ht="14.25" x14ac:dyDescent="0.2">
      <c r="B144" s="16"/>
      <c r="C144" s="16"/>
    </row>
    <row r="145" spans="2:3" ht="14.25" x14ac:dyDescent="0.2">
      <c r="B145" s="16"/>
      <c r="C145" s="16"/>
    </row>
    <row r="146" spans="2:3" ht="14.25" x14ac:dyDescent="0.2">
      <c r="B146" s="16"/>
      <c r="C146" s="16"/>
    </row>
    <row r="147" spans="2:3" ht="14.25" x14ac:dyDescent="0.2">
      <c r="B147" s="16"/>
      <c r="C147" s="16"/>
    </row>
    <row r="148" spans="2:3" ht="14.25" x14ac:dyDescent="0.2">
      <c r="B148" s="16"/>
      <c r="C148" s="16"/>
    </row>
    <row r="149" spans="2:3" ht="14.25" x14ac:dyDescent="0.2">
      <c r="B149" s="16"/>
      <c r="C149" s="16"/>
    </row>
    <row r="150" spans="2:3" ht="14.25" x14ac:dyDescent="0.2">
      <c r="B150" s="16"/>
      <c r="C150" s="16"/>
    </row>
    <row r="151" spans="2:3" ht="14.25" x14ac:dyDescent="0.2">
      <c r="B151" s="16"/>
      <c r="C151" s="16"/>
    </row>
    <row r="152" spans="2:3" ht="14.25" x14ac:dyDescent="0.2">
      <c r="B152" s="16"/>
      <c r="C152" s="16"/>
    </row>
    <row r="153" spans="2:3" ht="14.25" x14ac:dyDescent="0.2">
      <c r="B153" s="16"/>
      <c r="C153" s="16"/>
    </row>
    <row r="154" spans="2:3" ht="14.25" x14ac:dyDescent="0.2">
      <c r="B154" s="16"/>
      <c r="C154" s="16"/>
    </row>
    <row r="155" spans="2:3" ht="14.25" x14ac:dyDescent="0.2">
      <c r="B155" s="16"/>
      <c r="C155" s="16"/>
    </row>
    <row r="156" spans="2:3" ht="14.25" x14ac:dyDescent="0.2">
      <c r="B156" s="16"/>
      <c r="C156" s="16"/>
    </row>
    <row r="157" spans="2:3" ht="14.25" x14ac:dyDescent="0.2">
      <c r="B157" s="16"/>
      <c r="C157" s="16"/>
    </row>
    <row r="158" spans="2:3" ht="14.25" x14ac:dyDescent="0.2">
      <c r="B158" s="16"/>
      <c r="C158" s="16"/>
    </row>
    <row r="159" spans="2:3" ht="14.25" x14ac:dyDescent="0.2">
      <c r="B159" s="16"/>
      <c r="C159" s="16"/>
    </row>
    <row r="160" spans="2:3" ht="14.25" x14ac:dyDescent="0.2">
      <c r="B160" s="16"/>
      <c r="C160" s="16"/>
    </row>
    <row r="161" spans="2:3" ht="14.25" x14ac:dyDescent="0.2">
      <c r="B161" s="16"/>
      <c r="C161" s="16"/>
    </row>
    <row r="162" spans="2:3" ht="14.25" x14ac:dyDescent="0.2">
      <c r="B162" s="16"/>
      <c r="C162" s="16"/>
    </row>
    <row r="163" spans="2:3" ht="14.25" x14ac:dyDescent="0.2">
      <c r="B163" s="16"/>
      <c r="C163" s="16"/>
    </row>
    <row r="164" spans="2:3" ht="14.25" x14ac:dyDescent="0.2">
      <c r="B164" s="16"/>
      <c r="C164" s="16"/>
    </row>
    <row r="165" spans="2:3" ht="14.25" x14ac:dyDescent="0.2">
      <c r="B165" s="16"/>
      <c r="C165" s="16"/>
    </row>
    <row r="166" spans="2:3" ht="14.25" x14ac:dyDescent="0.2">
      <c r="B166" s="16"/>
      <c r="C166" s="16"/>
    </row>
    <row r="167" spans="2:3" ht="14.25" x14ac:dyDescent="0.2">
      <c r="B167" s="16"/>
      <c r="C167" s="16"/>
    </row>
    <row r="168" spans="2:3" ht="14.25" x14ac:dyDescent="0.2">
      <c r="B168" s="16"/>
      <c r="C168" s="16"/>
    </row>
    <row r="169" spans="2:3" ht="14.25" x14ac:dyDescent="0.2">
      <c r="B169" s="16"/>
      <c r="C169" s="16"/>
    </row>
    <row r="170" spans="2:3" ht="14.25" x14ac:dyDescent="0.2">
      <c r="B170" s="16"/>
      <c r="C170" s="16"/>
    </row>
    <row r="171" spans="2:3" ht="14.25" x14ac:dyDescent="0.2">
      <c r="B171" s="16"/>
      <c r="C171" s="16"/>
    </row>
    <row r="172" spans="2:3" ht="14.25" x14ac:dyDescent="0.2">
      <c r="B172" s="16"/>
      <c r="C172" s="16"/>
    </row>
    <row r="173" spans="2:3" ht="14.25" x14ac:dyDescent="0.2">
      <c r="B173" s="16"/>
      <c r="C173" s="16"/>
    </row>
    <row r="174" spans="2:3" ht="14.25" x14ac:dyDescent="0.2">
      <c r="B174" s="16"/>
      <c r="C174" s="16"/>
    </row>
    <row r="175" spans="2:3" ht="14.25" x14ac:dyDescent="0.2">
      <c r="B175" s="16"/>
      <c r="C175" s="16"/>
    </row>
    <row r="176" spans="2:3" ht="14.25" x14ac:dyDescent="0.2">
      <c r="B176" s="16"/>
      <c r="C176" s="16"/>
    </row>
    <row r="177" spans="2:3" ht="14.25" x14ac:dyDescent="0.2">
      <c r="B177" s="16"/>
      <c r="C177" s="16"/>
    </row>
    <row r="178" spans="2:3" ht="14.25" x14ac:dyDescent="0.2">
      <c r="B178" s="16"/>
      <c r="C178" s="16"/>
    </row>
    <row r="179" spans="2:3" ht="14.25" x14ac:dyDescent="0.2">
      <c r="B179" s="16"/>
      <c r="C179" s="16"/>
    </row>
    <row r="180" spans="2:3" ht="14.25" x14ac:dyDescent="0.2">
      <c r="B180" s="16"/>
      <c r="C180" s="16"/>
    </row>
    <row r="181" spans="2:3" ht="14.25" x14ac:dyDescent="0.2">
      <c r="B181" s="16"/>
      <c r="C181" s="16"/>
    </row>
    <row r="182" spans="2:3" ht="14.25" x14ac:dyDescent="0.2">
      <c r="B182" s="16"/>
      <c r="C182" s="16"/>
    </row>
    <row r="183" spans="2:3" ht="14.25" x14ac:dyDescent="0.2">
      <c r="B183" s="16"/>
      <c r="C183" s="16"/>
    </row>
    <row r="184" spans="2:3" ht="14.25" x14ac:dyDescent="0.2">
      <c r="B184" s="16"/>
      <c r="C184" s="16"/>
    </row>
    <row r="185" spans="2:3" ht="14.25" x14ac:dyDescent="0.2">
      <c r="B185" s="16"/>
      <c r="C185" s="16"/>
    </row>
    <row r="186" spans="2:3" ht="14.25" x14ac:dyDescent="0.2">
      <c r="B186" s="16"/>
      <c r="C186" s="16"/>
    </row>
    <row r="187" spans="2:3" ht="14.25" x14ac:dyDescent="0.2">
      <c r="B187" s="16"/>
      <c r="C187" s="16"/>
    </row>
    <row r="188" spans="2:3" ht="14.25" x14ac:dyDescent="0.2">
      <c r="B188" s="16"/>
      <c r="C188" s="16"/>
    </row>
    <row r="189" spans="2:3" ht="14.25" x14ac:dyDescent="0.2">
      <c r="B189" s="16"/>
      <c r="C189" s="16"/>
    </row>
    <row r="190" spans="2:3" ht="14.25" x14ac:dyDescent="0.2">
      <c r="B190" s="16"/>
      <c r="C190" s="16"/>
    </row>
    <row r="191" spans="2:3" ht="14.25" x14ac:dyDescent="0.2">
      <c r="B191" s="16"/>
      <c r="C191" s="16"/>
    </row>
    <row r="192" spans="2:3" ht="14.25" x14ac:dyDescent="0.2">
      <c r="B192" s="16"/>
      <c r="C192" s="16"/>
    </row>
    <row r="193" spans="2:3" ht="14.25" x14ac:dyDescent="0.2">
      <c r="B193" s="16"/>
      <c r="C193" s="16"/>
    </row>
    <row r="194" spans="2:3" ht="14.25" x14ac:dyDescent="0.2">
      <c r="B194" s="16"/>
      <c r="C194" s="16"/>
    </row>
    <row r="195" spans="2:3" ht="14.25" x14ac:dyDescent="0.2">
      <c r="B195" s="16"/>
      <c r="C195" s="16"/>
    </row>
    <row r="196" spans="2:3" ht="14.25" x14ac:dyDescent="0.2">
      <c r="B196" s="16"/>
      <c r="C196" s="16"/>
    </row>
    <row r="197" spans="2:3" ht="14.25" x14ac:dyDescent="0.2">
      <c r="B197" s="16"/>
      <c r="C197" s="16"/>
    </row>
    <row r="198" spans="2:3" ht="14.25" x14ac:dyDescent="0.2">
      <c r="B198" s="16"/>
      <c r="C198" s="16"/>
    </row>
    <row r="199" spans="2:3" ht="14.25" x14ac:dyDescent="0.2">
      <c r="B199" s="16"/>
      <c r="C199" s="16"/>
    </row>
    <row r="200" spans="2:3" ht="14.25" x14ac:dyDescent="0.2">
      <c r="B200" s="16"/>
      <c r="C200" s="16"/>
    </row>
    <row r="201" spans="2:3" ht="14.25" x14ac:dyDescent="0.2">
      <c r="B201" s="16"/>
      <c r="C201" s="16"/>
    </row>
    <row r="202" spans="2:3" ht="14.25" x14ac:dyDescent="0.2">
      <c r="B202" s="16"/>
      <c r="C202" s="16"/>
    </row>
    <row r="203" spans="2:3" ht="14.25" x14ac:dyDescent="0.2">
      <c r="B203" s="16"/>
      <c r="C203" s="16"/>
    </row>
    <row r="204" spans="2:3" ht="14.25" x14ac:dyDescent="0.2">
      <c r="B204" s="16"/>
      <c r="C204" s="16"/>
    </row>
    <row r="205" spans="2:3" ht="14.25" x14ac:dyDescent="0.2">
      <c r="B205" s="16"/>
      <c r="C205" s="16"/>
    </row>
    <row r="206" spans="2:3" ht="14.25" x14ac:dyDescent="0.2">
      <c r="B206" s="16"/>
      <c r="C206" s="16"/>
    </row>
    <row r="207" spans="2:3" ht="14.25" x14ac:dyDescent="0.2">
      <c r="B207" s="16"/>
      <c r="C207" s="16"/>
    </row>
    <row r="208" spans="2:3" ht="14.25" x14ac:dyDescent="0.2">
      <c r="B208" s="16"/>
      <c r="C208" s="16"/>
    </row>
    <row r="209" spans="2:3" ht="14.25" x14ac:dyDescent="0.2">
      <c r="B209" s="16"/>
      <c r="C209" s="16"/>
    </row>
    <row r="210" spans="2:3" ht="14.25" x14ac:dyDescent="0.2">
      <c r="B210" s="16"/>
      <c r="C210" s="16"/>
    </row>
    <row r="211" spans="2:3" ht="14.25" x14ac:dyDescent="0.2">
      <c r="B211" s="16"/>
      <c r="C211" s="16"/>
    </row>
    <row r="212" spans="2:3" ht="14.25" x14ac:dyDescent="0.2">
      <c r="B212" s="16"/>
      <c r="C212" s="16"/>
    </row>
    <row r="213" spans="2:3" ht="14.25" x14ac:dyDescent="0.2">
      <c r="B213" s="16"/>
      <c r="C213" s="16"/>
    </row>
    <row r="214" spans="2:3" ht="14.25" x14ac:dyDescent="0.2">
      <c r="B214" s="16"/>
      <c r="C214" s="16"/>
    </row>
    <row r="215" spans="2:3" ht="14.25" x14ac:dyDescent="0.2">
      <c r="B215" s="16"/>
      <c r="C215" s="16"/>
    </row>
    <row r="216" spans="2:3" ht="14.25" x14ac:dyDescent="0.2">
      <c r="B216" s="16"/>
      <c r="C216" s="16"/>
    </row>
    <row r="217" spans="2:3" ht="14.25" x14ac:dyDescent="0.2">
      <c r="B217" s="16"/>
      <c r="C217" s="16"/>
    </row>
    <row r="218" spans="2:3" ht="14.25" x14ac:dyDescent="0.2">
      <c r="B218" s="16"/>
      <c r="C218" s="16"/>
    </row>
    <row r="219" spans="2:3" ht="14.25" x14ac:dyDescent="0.2">
      <c r="B219" s="16"/>
      <c r="C219" s="16"/>
    </row>
    <row r="220" spans="2:3" ht="14.25" x14ac:dyDescent="0.2">
      <c r="B220" s="16"/>
      <c r="C220" s="16"/>
    </row>
    <row r="221" spans="2:3" ht="14.25" x14ac:dyDescent="0.2">
      <c r="B221" s="16"/>
      <c r="C221" s="16"/>
    </row>
    <row r="222" spans="2:3" ht="14.25" x14ac:dyDescent="0.2">
      <c r="B222" s="16"/>
      <c r="C222" s="16"/>
    </row>
    <row r="223" spans="2:3" ht="14.25" x14ac:dyDescent="0.2">
      <c r="B223" s="16"/>
      <c r="C223" s="16"/>
    </row>
    <row r="224" spans="2:3" ht="14.25" x14ac:dyDescent="0.2">
      <c r="B224" s="16"/>
      <c r="C224" s="16"/>
    </row>
    <row r="225" spans="2:3" ht="14.25" x14ac:dyDescent="0.2">
      <c r="B225" s="16"/>
      <c r="C225" s="16"/>
    </row>
    <row r="226" spans="2:3" ht="14.25" x14ac:dyDescent="0.2">
      <c r="B226" s="16"/>
      <c r="C226" s="16"/>
    </row>
    <row r="227" spans="2:3" ht="14.25" x14ac:dyDescent="0.2">
      <c r="B227" s="16"/>
      <c r="C227" s="16"/>
    </row>
    <row r="228" spans="2:3" ht="14.25" x14ac:dyDescent="0.2">
      <c r="B228" s="16"/>
      <c r="C228" s="16"/>
    </row>
    <row r="229" spans="2:3" ht="14.25" x14ac:dyDescent="0.2">
      <c r="B229" s="16"/>
      <c r="C229" s="16"/>
    </row>
    <row r="230" spans="2:3" ht="14.25" x14ac:dyDescent="0.2">
      <c r="B230" s="16"/>
      <c r="C230" s="16"/>
    </row>
    <row r="231" spans="2:3" ht="14.25" x14ac:dyDescent="0.2">
      <c r="B231" s="16"/>
      <c r="C231" s="16"/>
    </row>
    <row r="232" spans="2:3" ht="14.25" x14ac:dyDescent="0.2">
      <c r="B232" s="16"/>
      <c r="C232" s="16"/>
    </row>
    <row r="233" spans="2:3" ht="14.25" x14ac:dyDescent="0.2">
      <c r="B233" s="16"/>
      <c r="C233" s="16"/>
    </row>
    <row r="234" spans="2:3" ht="14.25" x14ac:dyDescent="0.2">
      <c r="B234" s="16"/>
      <c r="C234" s="16"/>
    </row>
    <row r="235" spans="2:3" ht="14.25" x14ac:dyDescent="0.2">
      <c r="B235" s="16"/>
      <c r="C235" s="16"/>
    </row>
    <row r="236" spans="2:3" ht="14.25" x14ac:dyDescent="0.2">
      <c r="B236" s="16"/>
      <c r="C236" s="16"/>
    </row>
    <row r="237" spans="2:3" ht="14.25" x14ac:dyDescent="0.2">
      <c r="B237" s="16"/>
      <c r="C237" s="16"/>
    </row>
    <row r="238" spans="2:3" ht="14.25" x14ac:dyDescent="0.2">
      <c r="B238" s="16"/>
      <c r="C238" s="16"/>
    </row>
    <row r="239" spans="2:3" ht="14.25" x14ac:dyDescent="0.2">
      <c r="B239" s="16"/>
      <c r="C239" s="16"/>
    </row>
    <row r="240" spans="2:3" ht="14.25" x14ac:dyDescent="0.2">
      <c r="B240" s="16"/>
      <c r="C240" s="16"/>
    </row>
    <row r="241" spans="2:3" ht="14.25" x14ac:dyDescent="0.2">
      <c r="B241" s="16"/>
      <c r="C241" s="16"/>
    </row>
    <row r="242" spans="2:3" ht="14.25" x14ac:dyDescent="0.2">
      <c r="B242" s="16"/>
      <c r="C242" s="16"/>
    </row>
    <row r="243" spans="2:3" ht="14.25" x14ac:dyDescent="0.2">
      <c r="B243" s="16"/>
      <c r="C243" s="16"/>
    </row>
    <row r="244" spans="2:3" ht="14.25" x14ac:dyDescent="0.2">
      <c r="B244" s="16"/>
      <c r="C244" s="16"/>
    </row>
    <row r="245" spans="2:3" ht="14.25" x14ac:dyDescent="0.2">
      <c r="B245" s="16"/>
      <c r="C245" s="16"/>
    </row>
    <row r="246" spans="2:3" ht="14.25" x14ac:dyDescent="0.2">
      <c r="B246" s="16"/>
      <c r="C246" s="16"/>
    </row>
    <row r="247" spans="2:3" ht="14.25" x14ac:dyDescent="0.2">
      <c r="B247" s="16"/>
      <c r="C247" s="16"/>
    </row>
    <row r="248" spans="2:3" ht="14.25" x14ac:dyDescent="0.2">
      <c r="B248" s="16"/>
      <c r="C248" s="16"/>
    </row>
    <row r="249" spans="2:3" ht="14.25" x14ac:dyDescent="0.2">
      <c r="B249" s="16"/>
      <c r="C249" s="16"/>
    </row>
    <row r="250" spans="2:3" ht="14.25" x14ac:dyDescent="0.2">
      <c r="B250" s="16"/>
      <c r="C250" s="16"/>
    </row>
    <row r="251" spans="2:3" ht="14.25" x14ac:dyDescent="0.2">
      <c r="B251" s="16"/>
      <c r="C251" s="16"/>
    </row>
    <row r="252" spans="2:3" ht="14.25" x14ac:dyDescent="0.2">
      <c r="B252" s="16"/>
      <c r="C252" s="16"/>
    </row>
    <row r="253" spans="2:3" ht="14.25" x14ac:dyDescent="0.2">
      <c r="B253" s="16"/>
      <c r="C253" s="16"/>
    </row>
    <row r="254" spans="2:3" ht="14.25" x14ac:dyDescent="0.2">
      <c r="B254" s="16"/>
      <c r="C254" s="16"/>
    </row>
    <row r="255" spans="2:3" ht="14.25" x14ac:dyDescent="0.2">
      <c r="B255" s="16"/>
      <c r="C255" s="16"/>
    </row>
    <row r="256" spans="2:3" ht="14.25" x14ac:dyDescent="0.2">
      <c r="B256" s="16"/>
      <c r="C256" s="16"/>
    </row>
    <row r="257" spans="2:3" ht="14.25" x14ac:dyDescent="0.2">
      <c r="B257" s="16"/>
      <c r="C257" s="16"/>
    </row>
    <row r="258" spans="2:3" ht="14.25" x14ac:dyDescent="0.2">
      <c r="B258" s="16"/>
      <c r="C258" s="16"/>
    </row>
    <row r="259" spans="2:3" ht="14.25" x14ac:dyDescent="0.2">
      <c r="B259" s="16"/>
      <c r="C259" s="16"/>
    </row>
    <row r="260" spans="2:3" ht="14.25" x14ac:dyDescent="0.2">
      <c r="B260" s="16"/>
      <c r="C260" s="16"/>
    </row>
    <row r="261" spans="2:3" ht="14.25" x14ac:dyDescent="0.2">
      <c r="B261" s="16"/>
      <c r="C261" s="16"/>
    </row>
    <row r="262" spans="2:3" ht="14.25" x14ac:dyDescent="0.2">
      <c r="B262" s="16"/>
      <c r="C262" s="16"/>
    </row>
    <row r="263" spans="2:3" ht="14.25" x14ac:dyDescent="0.2">
      <c r="B263" s="16"/>
      <c r="C263" s="16"/>
    </row>
    <row r="264" spans="2:3" ht="14.25" x14ac:dyDescent="0.2">
      <c r="B264" s="16"/>
      <c r="C264" s="16"/>
    </row>
    <row r="265" spans="2:3" ht="14.25" x14ac:dyDescent="0.2">
      <c r="B265" s="16"/>
      <c r="C265" s="16"/>
    </row>
    <row r="266" spans="2:3" ht="14.25" x14ac:dyDescent="0.2">
      <c r="B266" s="16"/>
      <c r="C266" s="16"/>
    </row>
    <row r="267" spans="2:3" ht="14.25" x14ac:dyDescent="0.2">
      <c r="B267" s="16"/>
      <c r="C267" s="16"/>
    </row>
    <row r="268" spans="2:3" ht="14.25" x14ac:dyDescent="0.2">
      <c r="B268" s="16"/>
      <c r="C268" s="16"/>
    </row>
    <row r="269" spans="2:3" ht="14.25" x14ac:dyDescent="0.2">
      <c r="B269" s="16"/>
      <c r="C269" s="16"/>
    </row>
    <row r="270" spans="2:3" ht="14.25" x14ac:dyDescent="0.2">
      <c r="B270" s="16"/>
      <c r="C270" s="16"/>
    </row>
    <row r="271" spans="2:3" ht="14.25" x14ac:dyDescent="0.2">
      <c r="B271" s="16"/>
      <c r="C271" s="16"/>
    </row>
    <row r="272" spans="2:3" ht="14.25" x14ac:dyDescent="0.2">
      <c r="B272" s="16"/>
      <c r="C272" s="16"/>
    </row>
    <row r="273" spans="2:3" ht="14.25" x14ac:dyDescent="0.2">
      <c r="B273" s="16"/>
      <c r="C273" s="16"/>
    </row>
    <row r="274" spans="2:3" ht="14.25" x14ac:dyDescent="0.2">
      <c r="B274" s="16"/>
      <c r="C274" s="16"/>
    </row>
    <row r="275" spans="2:3" ht="14.25" x14ac:dyDescent="0.2">
      <c r="B275" s="16"/>
      <c r="C275" s="16"/>
    </row>
    <row r="276" spans="2:3" ht="14.25" x14ac:dyDescent="0.2">
      <c r="B276" s="16"/>
      <c r="C276" s="16"/>
    </row>
    <row r="277" spans="2:3" ht="14.25" x14ac:dyDescent="0.2">
      <c r="B277" s="16"/>
      <c r="C277" s="16"/>
    </row>
    <row r="278" spans="2:3" ht="14.25" x14ac:dyDescent="0.2">
      <c r="B278" s="16"/>
      <c r="C278" s="16"/>
    </row>
    <row r="279" spans="2:3" ht="14.25" x14ac:dyDescent="0.2">
      <c r="B279" s="16"/>
      <c r="C279" s="16"/>
    </row>
    <row r="280" spans="2:3" ht="14.25" x14ac:dyDescent="0.2">
      <c r="B280" s="16"/>
      <c r="C280" s="16"/>
    </row>
    <row r="281" spans="2:3" ht="14.25" x14ac:dyDescent="0.2">
      <c r="B281" s="16"/>
      <c r="C281" s="16"/>
    </row>
    <row r="282" spans="2:3" ht="14.25" x14ac:dyDescent="0.2">
      <c r="B282" s="16"/>
      <c r="C282" s="16"/>
    </row>
    <row r="283" spans="2:3" ht="14.25" x14ac:dyDescent="0.2">
      <c r="B283" s="16"/>
      <c r="C283" s="16"/>
    </row>
    <row r="284" spans="2:3" ht="14.25" x14ac:dyDescent="0.2">
      <c r="B284" s="16"/>
      <c r="C284" s="16"/>
    </row>
    <row r="285" spans="2:3" ht="14.25" x14ac:dyDescent="0.2">
      <c r="B285" s="16"/>
      <c r="C285" s="16"/>
    </row>
    <row r="286" spans="2:3" ht="14.25" x14ac:dyDescent="0.2">
      <c r="B286" s="16"/>
      <c r="C286" s="16"/>
    </row>
    <row r="287" spans="2:3" ht="14.25" x14ac:dyDescent="0.2">
      <c r="B287" s="16"/>
      <c r="C287" s="16"/>
    </row>
    <row r="288" spans="2:3" ht="14.25" x14ac:dyDescent="0.2">
      <c r="B288" s="16"/>
      <c r="C288" s="16"/>
    </row>
    <row r="289" spans="2:3" ht="14.25" x14ac:dyDescent="0.2">
      <c r="B289" s="16"/>
      <c r="C289" s="16"/>
    </row>
    <row r="290" spans="2:3" ht="14.25" x14ac:dyDescent="0.2">
      <c r="B290" s="16"/>
      <c r="C290" s="16"/>
    </row>
    <row r="291" spans="2:3" ht="14.25" x14ac:dyDescent="0.2">
      <c r="B291" s="16"/>
      <c r="C291" s="16"/>
    </row>
    <row r="292" spans="2:3" ht="14.25" x14ac:dyDescent="0.2">
      <c r="B292" s="16"/>
      <c r="C292" s="16"/>
    </row>
    <row r="293" spans="2:3" ht="14.25" x14ac:dyDescent="0.2">
      <c r="B293" s="16"/>
      <c r="C293" s="16"/>
    </row>
    <row r="294" spans="2:3" ht="14.25" x14ac:dyDescent="0.2">
      <c r="B294" s="16"/>
      <c r="C294" s="16"/>
    </row>
    <row r="295" spans="2:3" ht="14.25" x14ac:dyDescent="0.2">
      <c r="B295" s="16"/>
      <c r="C295" s="16"/>
    </row>
    <row r="296" spans="2:3" ht="14.25" x14ac:dyDescent="0.2">
      <c r="B296" s="16"/>
      <c r="C296" s="16"/>
    </row>
    <row r="297" spans="2:3" ht="14.25" x14ac:dyDescent="0.2">
      <c r="B297" s="16"/>
      <c r="C297" s="16"/>
    </row>
    <row r="298" spans="2:3" ht="14.25" x14ac:dyDescent="0.2">
      <c r="B298" s="16"/>
      <c r="C298" s="16"/>
    </row>
    <row r="299" spans="2:3" ht="14.25" x14ac:dyDescent="0.2">
      <c r="B299" s="16"/>
      <c r="C299" s="16"/>
    </row>
    <row r="300" spans="2:3" ht="14.25" x14ac:dyDescent="0.2">
      <c r="B300" s="16"/>
      <c r="C300" s="16"/>
    </row>
    <row r="301" spans="2:3" ht="14.25" x14ac:dyDescent="0.2">
      <c r="B301" s="16"/>
      <c r="C301" s="16"/>
    </row>
    <row r="302" spans="2:3" ht="14.25" x14ac:dyDescent="0.2">
      <c r="B302" s="16"/>
      <c r="C302" s="16"/>
    </row>
    <row r="303" spans="2:3" ht="14.25" x14ac:dyDescent="0.2">
      <c r="B303" s="16"/>
      <c r="C303" s="16"/>
    </row>
    <row r="304" spans="2:3" ht="14.25" x14ac:dyDescent="0.2">
      <c r="B304" s="16"/>
      <c r="C304" s="16"/>
    </row>
    <row r="305" spans="2:3" ht="14.25" x14ac:dyDescent="0.2">
      <c r="B305" s="16"/>
      <c r="C305" s="16"/>
    </row>
    <row r="306" spans="2:3" ht="14.25" x14ac:dyDescent="0.2">
      <c r="B306" s="16"/>
      <c r="C306" s="16"/>
    </row>
    <row r="307" spans="2:3" ht="14.25" x14ac:dyDescent="0.2">
      <c r="B307" s="16"/>
      <c r="C307" s="16"/>
    </row>
    <row r="308" spans="2:3" ht="14.25" x14ac:dyDescent="0.2">
      <c r="B308" s="16"/>
      <c r="C308" s="16"/>
    </row>
    <row r="309" spans="2:3" ht="14.25" x14ac:dyDescent="0.2">
      <c r="B309" s="16"/>
      <c r="C309" s="16"/>
    </row>
    <row r="310" spans="2:3" ht="14.25" x14ac:dyDescent="0.2">
      <c r="B310" s="16"/>
      <c r="C310" s="16"/>
    </row>
    <row r="311" spans="2:3" ht="14.25" x14ac:dyDescent="0.2">
      <c r="B311" s="16"/>
      <c r="C311" s="16"/>
    </row>
    <row r="312" spans="2:3" ht="14.25" x14ac:dyDescent="0.2">
      <c r="B312" s="16"/>
      <c r="C312" s="16"/>
    </row>
    <row r="313" spans="2:3" ht="14.25" x14ac:dyDescent="0.2">
      <c r="B313" s="16"/>
      <c r="C313" s="16"/>
    </row>
    <row r="314" spans="2:3" ht="14.25" x14ac:dyDescent="0.2">
      <c r="B314" s="16"/>
      <c r="C314" s="16"/>
    </row>
    <row r="315" spans="2:3" ht="14.25" x14ac:dyDescent="0.2">
      <c r="B315" s="16"/>
      <c r="C315" s="16"/>
    </row>
    <row r="316" spans="2:3" ht="14.25" x14ac:dyDescent="0.2">
      <c r="B316" s="16"/>
      <c r="C316" s="16"/>
    </row>
    <row r="317" spans="2:3" ht="14.25" x14ac:dyDescent="0.2">
      <c r="B317" s="16"/>
      <c r="C317" s="16"/>
    </row>
    <row r="318" spans="2:3" ht="14.25" x14ac:dyDescent="0.2">
      <c r="B318" s="16"/>
      <c r="C318" s="16"/>
    </row>
    <row r="319" spans="2:3" ht="14.25" x14ac:dyDescent="0.2">
      <c r="B319" s="16"/>
      <c r="C319" s="16"/>
    </row>
    <row r="320" spans="2:3" ht="14.25" x14ac:dyDescent="0.2">
      <c r="B320" s="16"/>
      <c r="C320" s="16"/>
    </row>
    <row r="321" spans="2:3" ht="14.25" x14ac:dyDescent="0.2">
      <c r="B321" s="16"/>
      <c r="C321" s="16"/>
    </row>
    <row r="322" spans="2:3" ht="14.25" x14ac:dyDescent="0.2">
      <c r="B322" s="16"/>
      <c r="C322" s="16"/>
    </row>
    <row r="323" spans="2:3" ht="14.25" x14ac:dyDescent="0.2">
      <c r="B323" s="16"/>
      <c r="C323" s="16"/>
    </row>
    <row r="324" spans="2:3" ht="14.25" x14ac:dyDescent="0.2">
      <c r="B324" s="16"/>
      <c r="C324" s="16"/>
    </row>
    <row r="325" spans="2:3" ht="14.25" x14ac:dyDescent="0.2">
      <c r="B325" s="16"/>
      <c r="C325" s="16"/>
    </row>
    <row r="326" spans="2:3" ht="14.25" x14ac:dyDescent="0.2">
      <c r="B326" s="16"/>
      <c r="C326" s="16"/>
    </row>
    <row r="327" spans="2:3" ht="14.25" x14ac:dyDescent="0.2">
      <c r="B327" s="16"/>
      <c r="C327" s="16"/>
    </row>
    <row r="328" spans="2:3" ht="14.25" x14ac:dyDescent="0.2">
      <c r="B328" s="16"/>
      <c r="C328" s="16"/>
    </row>
    <row r="329" spans="2:3" ht="14.25" x14ac:dyDescent="0.2">
      <c r="B329" s="16"/>
      <c r="C329" s="16"/>
    </row>
    <row r="330" spans="2:3" ht="14.25" x14ac:dyDescent="0.2">
      <c r="B330" s="16"/>
      <c r="C330" s="16"/>
    </row>
    <row r="331" spans="2:3" ht="14.25" x14ac:dyDescent="0.2">
      <c r="B331" s="16"/>
      <c r="C331" s="16"/>
    </row>
    <row r="332" spans="2:3" ht="14.25" x14ac:dyDescent="0.2">
      <c r="B332" s="16"/>
      <c r="C332" s="16"/>
    </row>
    <row r="333" spans="2:3" ht="14.25" x14ac:dyDescent="0.2">
      <c r="B333" s="16"/>
      <c r="C333" s="16"/>
    </row>
    <row r="334" spans="2:3" ht="14.25" x14ac:dyDescent="0.2">
      <c r="B334" s="16"/>
      <c r="C334" s="16"/>
    </row>
    <row r="335" spans="2:3" ht="14.25" x14ac:dyDescent="0.2">
      <c r="B335" s="16"/>
      <c r="C335" s="16"/>
    </row>
    <row r="336" spans="2:3" ht="14.25" x14ac:dyDescent="0.2">
      <c r="B336" s="16"/>
      <c r="C336" s="16"/>
    </row>
    <row r="337" spans="2:3" ht="14.25" x14ac:dyDescent="0.2">
      <c r="B337" s="16"/>
      <c r="C337" s="16"/>
    </row>
    <row r="338" spans="2:3" ht="14.25" x14ac:dyDescent="0.2">
      <c r="B338" s="16"/>
      <c r="C338" s="16"/>
    </row>
    <row r="339" spans="2:3" ht="14.25" x14ac:dyDescent="0.2">
      <c r="B339" s="16"/>
      <c r="C339" s="16"/>
    </row>
    <row r="340" spans="2:3" ht="14.25" x14ac:dyDescent="0.2">
      <c r="B340" s="16"/>
      <c r="C340" s="16"/>
    </row>
    <row r="341" spans="2:3" ht="14.25" x14ac:dyDescent="0.2">
      <c r="B341" s="16"/>
      <c r="C341" s="16"/>
    </row>
    <row r="342" spans="2:3" ht="14.25" x14ac:dyDescent="0.2">
      <c r="B342" s="16"/>
      <c r="C342" s="16"/>
    </row>
    <row r="343" spans="2:3" ht="14.25" x14ac:dyDescent="0.2">
      <c r="B343" s="16"/>
      <c r="C343" s="16"/>
    </row>
    <row r="344" spans="2:3" ht="14.25" x14ac:dyDescent="0.2">
      <c r="B344" s="16"/>
      <c r="C344" s="16"/>
    </row>
    <row r="345" spans="2:3" ht="14.25" x14ac:dyDescent="0.2">
      <c r="B345" s="16"/>
      <c r="C345" s="16"/>
    </row>
    <row r="346" spans="2:3" ht="14.25" x14ac:dyDescent="0.2">
      <c r="B346" s="16"/>
      <c r="C346" s="16"/>
    </row>
    <row r="347" spans="2:3" ht="14.25" x14ac:dyDescent="0.2">
      <c r="B347" s="16"/>
      <c r="C347" s="16"/>
    </row>
    <row r="348" spans="2:3" ht="14.25" x14ac:dyDescent="0.2">
      <c r="B348" s="16"/>
      <c r="C348" s="16"/>
    </row>
    <row r="349" spans="2:3" ht="14.25" x14ac:dyDescent="0.2">
      <c r="B349" s="16"/>
      <c r="C349" s="16"/>
    </row>
    <row r="350" spans="2:3" ht="14.25" x14ac:dyDescent="0.2">
      <c r="B350" s="16"/>
      <c r="C350" s="16"/>
    </row>
    <row r="351" spans="2:3" ht="14.25" x14ac:dyDescent="0.2">
      <c r="B351" s="16"/>
      <c r="C351" s="16"/>
    </row>
    <row r="352" spans="2:3" ht="14.25" x14ac:dyDescent="0.2">
      <c r="B352" s="16"/>
      <c r="C352" s="16"/>
    </row>
    <row r="353" spans="2:3" ht="14.25" x14ac:dyDescent="0.2">
      <c r="B353" s="16"/>
      <c r="C353" s="16"/>
    </row>
    <row r="354" spans="2:3" ht="14.25" x14ac:dyDescent="0.2">
      <c r="B354" s="16"/>
      <c r="C354" s="16"/>
    </row>
    <row r="355" spans="2:3" ht="14.25" x14ac:dyDescent="0.2">
      <c r="B355" s="16"/>
      <c r="C355" s="16"/>
    </row>
    <row r="356" spans="2:3" ht="14.25" x14ac:dyDescent="0.2">
      <c r="B356" s="16"/>
      <c r="C356" s="16"/>
    </row>
    <row r="357" spans="2:3" ht="14.25" x14ac:dyDescent="0.2">
      <c r="B357" s="16"/>
      <c r="C357" s="16"/>
    </row>
    <row r="358" spans="2:3" ht="14.25" x14ac:dyDescent="0.2">
      <c r="B358" s="16"/>
      <c r="C358" s="16"/>
    </row>
    <row r="359" spans="2:3" ht="14.25" x14ac:dyDescent="0.2">
      <c r="B359" s="16"/>
      <c r="C359" s="16"/>
    </row>
    <row r="360" spans="2:3" ht="14.25" x14ac:dyDescent="0.2">
      <c r="B360" s="16"/>
      <c r="C360" s="16"/>
    </row>
    <row r="361" spans="2:3" ht="14.25" x14ac:dyDescent="0.2">
      <c r="B361" s="16"/>
      <c r="C361" s="16"/>
    </row>
    <row r="362" spans="2:3" ht="14.25" x14ac:dyDescent="0.2">
      <c r="B362" s="16"/>
      <c r="C362" s="16"/>
    </row>
    <row r="363" spans="2:3" ht="14.25" x14ac:dyDescent="0.2">
      <c r="B363" s="16"/>
      <c r="C363" s="16"/>
    </row>
    <row r="364" spans="2:3" ht="14.25" x14ac:dyDescent="0.2">
      <c r="B364" s="16"/>
      <c r="C364" s="16"/>
    </row>
    <row r="365" spans="2:3" ht="14.25" x14ac:dyDescent="0.2">
      <c r="B365" s="16"/>
      <c r="C365" s="16"/>
    </row>
    <row r="366" spans="2:3" ht="14.25" x14ac:dyDescent="0.2">
      <c r="B366" s="16"/>
      <c r="C366" s="16"/>
    </row>
    <row r="367" spans="2:3" ht="14.25" x14ac:dyDescent="0.2">
      <c r="B367" s="16"/>
      <c r="C367" s="16"/>
    </row>
    <row r="368" spans="2:3" ht="14.25" x14ac:dyDescent="0.2">
      <c r="B368" s="16"/>
      <c r="C368" s="16"/>
    </row>
    <row r="369" spans="2:3" ht="14.25" x14ac:dyDescent="0.2">
      <c r="B369" s="16"/>
      <c r="C369" s="16"/>
    </row>
    <row r="370" spans="2:3" ht="14.25" x14ac:dyDescent="0.2">
      <c r="B370" s="16"/>
      <c r="C370" s="16"/>
    </row>
    <row r="371" spans="2:3" ht="14.25" x14ac:dyDescent="0.2">
      <c r="B371" s="16"/>
      <c r="C371" s="16"/>
    </row>
    <row r="372" spans="2:3" ht="14.25" x14ac:dyDescent="0.2">
      <c r="B372" s="16"/>
      <c r="C372" s="16"/>
    </row>
    <row r="373" spans="2:3" ht="14.25" x14ac:dyDescent="0.2">
      <c r="B373" s="16"/>
      <c r="C373" s="16"/>
    </row>
    <row r="374" spans="2:3" ht="14.25" x14ac:dyDescent="0.2">
      <c r="B374" s="16"/>
      <c r="C374" s="16"/>
    </row>
    <row r="375" spans="2:3" ht="14.25" x14ac:dyDescent="0.2">
      <c r="B375" s="16"/>
      <c r="C375" s="16"/>
    </row>
    <row r="376" spans="2:3" ht="14.25" x14ac:dyDescent="0.2">
      <c r="B376" s="16"/>
      <c r="C376" s="16"/>
    </row>
    <row r="377" spans="2:3" ht="14.25" x14ac:dyDescent="0.2">
      <c r="B377" s="16"/>
      <c r="C377" s="16"/>
    </row>
    <row r="378" spans="2:3" ht="14.25" x14ac:dyDescent="0.2">
      <c r="B378" s="16"/>
      <c r="C378" s="16"/>
    </row>
    <row r="379" spans="2:3" ht="14.25" x14ac:dyDescent="0.2">
      <c r="B379" s="16"/>
      <c r="C379" s="16"/>
    </row>
    <row r="380" spans="2:3" ht="14.25" x14ac:dyDescent="0.2">
      <c r="B380" s="16"/>
      <c r="C380" s="16"/>
    </row>
    <row r="381" spans="2:3" ht="14.25" x14ac:dyDescent="0.2">
      <c r="B381" s="16"/>
      <c r="C381" s="16"/>
    </row>
    <row r="382" spans="2:3" ht="14.25" x14ac:dyDescent="0.2">
      <c r="B382" s="16"/>
      <c r="C382" s="16"/>
    </row>
    <row r="383" spans="2:3" ht="14.25" x14ac:dyDescent="0.2">
      <c r="B383" s="16"/>
      <c r="C383" s="16"/>
    </row>
    <row r="384" spans="2:3" ht="14.25" x14ac:dyDescent="0.2">
      <c r="B384" s="16"/>
      <c r="C384" s="16"/>
    </row>
    <row r="385" spans="2:3" ht="14.25" x14ac:dyDescent="0.2">
      <c r="B385" s="16"/>
      <c r="C385" s="16"/>
    </row>
    <row r="386" spans="2:3" ht="14.25" x14ac:dyDescent="0.2">
      <c r="B386" s="16"/>
      <c r="C386" s="16"/>
    </row>
    <row r="387" spans="2:3" ht="14.25" x14ac:dyDescent="0.2">
      <c r="B387" s="16"/>
      <c r="C387" s="16"/>
    </row>
    <row r="388" spans="2:3" ht="14.25" x14ac:dyDescent="0.2">
      <c r="B388" s="16"/>
      <c r="C388" s="16"/>
    </row>
    <row r="389" spans="2:3" ht="14.25" x14ac:dyDescent="0.2">
      <c r="B389" s="16"/>
      <c r="C389" s="16"/>
    </row>
    <row r="390" spans="2:3" ht="14.25" x14ac:dyDescent="0.2">
      <c r="B390" s="16"/>
      <c r="C390" s="16"/>
    </row>
    <row r="391" spans="2:3" ht="14.25" x14ac:dyDescent="0.2">
      <c r="B391" s="16"/>
      <c r="C391" s="16"/>
    </row>
    <row r="392" spans="2:3" ht="14.25" x14ac:dyDescent="0.2">
      <c r="B392" s="16"/>
      <c r="C392" s="16"/>
    </row>
    <row r="393" spans="2:3" ht="14.25" x14ac:dyDescent="0.2">
      <c r="B393" s="16"/>
      <c r="C393" s="16"/>
    </row>
    <row r="394" spans="2:3" ht="14.25" x14ac:dyDescent="0.2">
      <c r="B394" s="16"/>
      <c r="C394" s="16"/>
    </row>
    <row r="395" spans="2:3" ht="14.25" x14ac:dyDescent="0.2">
      <c r="B395" s="16"/>
      <c r="C395" s="16"/>
    </row>
    <row r="396" spans="2:3" ht="14.25" x14ac:dyDescent="0.2">
      <c r="B396" s="16"/>
      <c r="C396" s="16"/>
    </row>
    <row r="397" spans="2:3" ht="14.25" x14ac:dyDescent="0.2">
      <c r="B397" s="16"/>
      <c r="C397" s="16"/>
    </row>
    <row r="398" spans="2:3" ht="14.25" x14ac:dyDescent="0.2">
      <c r="B398" s="16"/>
      <c r="C398" s="16"/>
    </row>
    <row r="399" spans="2:3" ht="14.25" x14ac:dyDescent="0.2">
      <c r="B399" s="16"/>
      <c r="C399" s="16"/>
    </row>
    <row r="400" spans="2:3" ht="14.25" x14ac:dyDescent="0.2">
      <c r="B400" s="16"/>
      <c r="C400" s="16"/>
    </row>
    <row r="401" spans="2:3" ht="14.25" x14ac:dyDescent="0.2">
      <c r="B401" s="16"/>
      <c r="C401" s="16"/>
    </row>
    <row r="402" spans="2:3" ht="14.25" x14ac:dyDescent="0.2">
      <c r="B402" s="16"/>
      <c r="C402" s="16"/>
    </row>
    <row r="403" spans="2:3" ht="14.25" x14ac:dyDescent="0.2">
      <c r="B403" s="16"/>
      <c r="C403" s="16"/>
    </row>
    <row r="404" spans="2:3" ht="14.25" x14ac:dyDescent="0.2">
      <c r="B404" s="16"/>
      <c r="C404" s="16"/>
    </row>
    <row r="405" spans="2:3" ht="14.25" x14ac:dyDescent="0.2">
      <c r="B405" s="16"/>
      <c r="C405" s="16"/>
    </row>
    <row r="406" spans="2:3" ht="14.25" x14ac:dyDescent="0.2">
      <c r="B406" s="16"/>
      <c r="C406" s="16"/>
    </row>
    <row r="407" spans="2:3" ht="14.25" x14ac:dyDescent="0.2">
      <c r="B407" s="16"/>
      <c r="C407" s="16"/>
    </row>
    <row r="408" spans="2:3" ht="14.25" x14ac:dyDescent="0.2">
      <c r="B408" s="16"/>
      <c r="C408" s="16"/>
    </row>
    <row r="409" spans="2:3" ht="14.25" x14ac:dyDescent="0.2">
      <c r="B409" s="16"/>
      <c r="C409" s="16"/>
    </row>
    <row r="410" spans="2:3" ht="14.25" x14ac:dyDescent="0.2">
      <c r="B410" s="16"/>
      <c r="C410" s="16"/>
    </row>
    <row r="411" spans="2:3" ht="14.25" x14ac:dyDescent="0.2">
      <c r="B411" s="16"/>
      <c r="C411" s="16"/>
    </row>
    <row r="412" spans="2:3" ht="14.25" x14ac:dyDescent="0.2">
      <c r="B412" s="16"/>
      <c r="C412" s="16"/>
    </row>
    <row r="413" spans="2:3" ht="14.25" x14ac:dyDescent="0.2">
      <c r="B413" s="16"/>
      <c r="C413" s="16"/>
    </row>
    <row r="414" spans="2:3" ht="14.25" x14ac:dyDescent="0.2">
      <c r="B414" s="16"/>
      <c r="C414" s="16"/>
    </row>
    <row r="415" spans="2:3" ht="14.25" x14ac:dyDescent="0.2">
      <c r="B415" s="16"/>
      <c r="C415" s="16"/>
    </row>
    <row r="416" spans="2:3" ht="14.25" x14ac:dyDescent="0.2">
      <c r="B416" s="16"/>
      <c r="C416" s="16"/>
    </row>
    <row r="417" spans="2:3" ht="14.25" x14ac:dyDescent="0.2">
      <c r="B417" s="16"/>
      <c r="C417" s="16"/>
    </row>
    <row r="418" spans="2:3" ht="14.25" x14ac:dyDescent="0.2">
      <c r="B418" s="16"/>
      <c r="C418" s="16"/>
    </row>
    <row r="419" spans="2:3" ht="14.25" x14ac:dyDescent="0.2">
      <c r="B419" s="16"/>
      <c r="C419" s="16"/>
    </row>
    <row r="420" spans="2:3" ht="14.25" x14ac:dyDescent="0.2">
      <c r="B420" s="16"/>
      <c r="C420" s="16"/>
    </row>
    <row r="421" spans="2:3" ht="14.25" x14ac:dyDescent="0.2">
      <c r="B421" s="16"/>
      <c r="C421" s="16"/>
    </row>
    <row r="422" spans="2:3" ht="14.25" x14ac:dyDescent="0.2">
      <c r="B422" s="16"/>
      <c r="C422" s="16"/>
    </row>
    <row r="423" spans="2:3" ht="14.25" x14ac:dyDescent="0.2">
      <c r="B423" s="16"/>
      <c r="C423" s="16"/>
    </row>
    <row r="424" spans="2:3" ht="14.25" x14ac:dyDescent="0.2">
      <c r="B424" s="16"/>
      <c r="C424" s="16"/>
    </row>
    <row r="425" spans="2:3" ht="14.25" x14ac:dyDescent="0.2">
      <c r="B425" s="16"/>
      <c r="C425" s="16"/>
    </row>
    <row r="426" spans="2:3" ht="14.25" x14ac:dyDescent="0.2">
      <c r="B426" s="16"/>
      <c r="C426" s="16"/>
    </row>
    <row r="427" spans="2:3" ht="14.25" x14ac:dyDescent="0.2">
      <c r="B427" s="16"/>
      <c r="C427" s="16"/>
    </row>
    <row r="428" spans="2:3" ht="14.25" x14ac:dyDescent="0.2">
      <c r="B428" s="16"/>
      <c r="C428" s="16"/>
    </row>
    <row r="429" spans="2:3" ht="14.25" x14ac:dyDescent="0.2">
      <c r="B429" s="16"/>
      <c r="C429" s="16"/>
    </row>
    <row r="430" spans="2:3" ht="14.25" x14ac:dyDescent="0.2">
      <c r="B430" s="16"/>
      <c r="C430" s="16"/>
    </row>
    <row r="431" spans="2:3" ht="14.25" x14ac:dyDescent="0.2">
      <c r="B431" s="16"/>
      <c r="C431" s="16"/>
    </row>
    <row r="432" spans="2:3" ht="14.25" x14ac:dyDescent="0.2">
      <c r="B432" s="16"/>
      <c r="C432" s="16"/>
    </row>
    <row r="433" spans="2:3" ht="14.25" x14ac:dyDescent="0.2">
      <c r="B433" s="16"/>
      <c r="C433" s="16"/>
    </row>
    <row r="434" spans="2:3" ht="14.25" x14ac:dyDescent="0.2">
      <c r="B434" s="16"/>
      <c r="C434" s="16"/>
    </row>
    <row r="435" spans="2:3" ht="14.25" x14ac:dyDescent="0.2">
      <c r="B435" s="16"/>
      <c r="C435" s="16"/>
    </row>
    <row r="436" spans="2:3" ht="14.25" x14ac:dyDescent="0.2">
      <c r="B436" s="16"/>
      <c r="C436" s="16"/>
    </row>
    <row r="437" spans="2:3" ht="14.25" x14ac:dyDescent="0.2">
      <c r="B437" s="16"/>
      <c r="C437" s="16"/>
    </row>
    <row r="438" spans="2:3" ht="14.25" x14ac:dyDescent="0.2">
      <c r="B438" s="16"/>
      <c r="C438" s="16"/>
    </row>
    <row r="439" spans="2:3" ht="14.25" x14ac:dyDescent="0.2">
      <c r="B439" s="16"/>
      <c r="C439" s="16"/>
    </row>
    <row r="440" spans="2:3" ht="14.25" x14ac:dyDescent="0.2">
      <c r="B440" s="16"/>
      <c r="C440" s="16"/>
    </row>
    <row r="441" spans="2:3" ht="14.25" x14ac:dyDescent="0.2">
      <c r="B441" s="16"/>
      <c r="C441" s="16"/>
    </row>
    <row r="442" spans="2:3" ht="14.25" x14ac:dyDescent="0.2">
      <c r="B442" s="16"/>
      <c r="C442" s="16"/>
    </row>
    <row r="443" spans="2:3" ht="14.25" x14ac:dyDescent="0.2">
      <c r="B443" s="16"/>
      <c r="C443" s="16"/>
    </row>
    <row r="444" spans="2:3" ht="14.25" x14ac:dyDescent="0.2">
      <c r="B444" s="16"/>
      <c r="C444" s="16"/>
    </row>
    <row r="445" spans="2:3" ht="14.25" x14ac:dyDescent="0.2">
      <c r="B445" s="16"/>
      <c r="C445" s="16"/>
    </row>
    <row r="446" spans="2:3" ht="14.25" x14ac:dyDescent="0.2">
      <c r="B446" s="16"/>
      <c r="C446" s="16"/>
    </row>
    <row r="447" spans="2:3" ht="14.25" x14ac:dyDescent="0.2">
      <c r="B447" s="16"/>
      <c r="C447" s="16"/>
    </row>
    <row r="448" spans="2:3" ht="14.25" x14ac:dyDescent="0.2">
      <c r="B448" s="16"/>
      <c r="C448" s="16"/>
    </row>
    <row r="449" spans="2:3" ht="14.25" x14ac:dyDescent="0.2">
      <c r="B449" s="16"/>
      <c r="C449" s="16"/>
    </row>
    <row r="450" spans="2:3" x14ac:dyDescent="0.2">
      <c r="C450" s="22"/>
    </row>
    <row r="451" spans="2:3" x14ac:dyDescent="0.2">
      <c r="C451" s="22"/>
    </row>
    <row r="452" spans="2:3" x14ac:dyDescent="0.2">
      <c r="C452" s="22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7F83BCEC-3991-44EC-AD02-AA473CBC1B41}">
      <formula1>"Base case, Best case, Worst case"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C3B3-F835-4CB8-8DE2-CAE61FE29864}">
  <dimension ref="B1:J33"/>
  <sheetViews>
    <sheetView workbookViewId="0">
      <selection activeCell="F29" sqref="F29"/>
    </sheetView>
  </sheetViews>
  <sheetFormatPr defaultRowHeight="12.75" x14ac:dyDescent="0.2"/>
  <cols>
    <col min="1" max="1" width="2.140625" style="5" customWidth="1"/>
    <col min="2" max="2" width="19.42578125" style="5" bestFit="1" customWidth="1"/>
    <col min="3" max="5" width="9.5703125" style="5" bestFit="1" customWidth="1"/>
    <col min="6" max="6" width="9.42578125" style="5" bestFit="1" customWidth="1"/>
    <col min="7" max="10" width="9.5703125" style="5" bestFit="1" customWidth="1"/>
    <col min="11" max="16384" width="9.140625" style="5"/>
  </cols>
  <sheetData>
    <row r="1" spans="2:10" ht="15.75" x14ac:dyDescent="0.25">
      <c r="B1" s="18" t="s">
        <v>66</v>
      </c>
    </row>
    <row r="2" spans="2:10" x14ac:dyDescent="0.2">
      <c r="F2" s="95" t="s">
        <v>132</v>
      </c>
      <c r="G2" s="95"/>
      <c r="H2" s="95"/>
      <c r="I2" s="95"/>
      <c r="J2" s="95"/>
    </row>
    <row r="3" spans="2:10" ht="15.75" customHeight="1" thickBot="1" x14ac:dyDescent="0.25">
      <c r="B3" s="19" t="s">
        <v>62</v>
      </c>
      <c r="C3" s="45">
        <v>42004</v>
      </c>
      <c r="D3" s="45">
        <v>42369</v>
      </c>
      <c r="E3" s="45">
        <v>42735</v>
      </c>
      <c r="F3" s="45">
        <v>43100</v>
      </c>
      <c r="G3" s="45">
        <v>43465</v>
      </c>
      <c r="H3" s="45">
        <v>43830</v>
      </c>
      <c r="I3" s="45">
        <v>44196</v>
      </c>
      <c r="J3" s="45">
        <v>44561</v>
      </c>
    </row>
    <row r="4" spans="2:10" x14ac:dyDescent="0.2">
      <c r="B4" s="5" t="s">
        <v>73</v>
      </c>
      <c r="C4" s="5">
        <f>INDEX('BS 2014'!$1:$1048576,MATCH($B4,'BS 2014'!$A:$A,0),MATCH(BS!C$3,'BS 2014'!$1:$1,0))</f>
        <v>143.9</v>
      </c>
      <c r="D4" s="5">
        <f>INDEX('BS 2015'!$1:$1048576,MATCH($B4,'BS 2015'!$A:$A,0),MATCH(BS!D$3,'BS 2015'!$1:$1,0))</f>
        <v>154.80000000000001</v>
      </c>
      <c r="E4" s="5">
        <f>INDEX('BS 2016'!$1:$1048576,MATCH($B4,'BS 2016'!$A:$A,0),MATCH(BS!E$3,'BS 2016'!$1:$1,0))</f>
        <v>169.3</v>
      </c>
      <c r="F4" s="40">
        <f>F22*'P&amp;L'!I$6/360</f>
        <v>163.67257936433663</v>
      </c>
      <c r="G4" s="40">
        <f>G22*'P&amp;L'!J$6/360</f>
        <v>168.58275674526672</v>
      </c>
      <c r="H4" s="40">
        <f>H22*'P&amp;L'!K$6/360</f>
        <v>173.64023944762474</v>
      </c>
      <c r="I4" s="40">
        <f>I22*'P&amp;L'!L$6/360</f>
        <v>178.8494466310535</v>
      </c>
      <c r="J4" s="40">
        <f>J22*'P&amp;L'!M$6/360</f>
        <v>184.21493002998508</v>
      </c>
    </row>
    <row r="5" spans="2:10" x14ac:dyDescent="0.2">
      <c r="B5" s="5" t="s">
        <v>79</v>
      </c>
      <c r="C5" s="5">
        <f>INDEX('BS 2014'!$1:$1048576,MATCH($B5,'BS 2014'!$A:$A,0),MATCH(BS!C$3,'BS 2014'!$1:$1,0))</f>
        <v>84.999999999999986</v>
      </c>
      <c r="D5" s="5">
        <f>INDEX('BS 2015'!$1:$1048576,MATCH($B5,'BS 2015'!$A:$A,0),MATCH(BS!D$3,'BS 2015'!$1:$1,0))</f>
        <v>92.000000000000014</v>
      </c>
      <c r="E5" s="5">
        <f>INDEX('BS 2016'!$1:$1048576,MATCH($B5,'BS 2016'!$A:$A,0),MATCH(BS!E$3,'BS 2016'!$1:$1,0))</f>
        <v>110</v>
      </c>
      <c r="F5" s="65">
        <f>-F23*'P&amp;L'!I$7/360</f>
        <v>97.534303643238303</v>
      </c>
      <c r="G5" s="65">
        <f>-G23*'P&amp;L'!J$7/360</f>
        <v>100.46033275253548</v>
      </c>
      <c r="H5" s="65">
        <f>-H23*'P&amp;L'!K$7/360</f>
        <v>103.47414273511156</v>
      </c>
      <c r="I5" s="65">
        <f>-I23*'P&amp;L'!L$7/360</f>
        <v>106.57836701716488</v>
      </c>
      <c r="J5" s="65">
        <f>-J23*'P&amp;L'!M$7/360</f>
        <v>109.77571802767983</v>
      </c>
    </row>
    <row r="6" spans="2:10" x14ac:dyDescent="0.2">
      <c r="B6" s="5" t="s">
        <v>84</v>
      </c>
      <c r="C6" s="5">
        <f>INDEX('BS 2014'!$1:$1048576,MATCH($B6,'BS 2014'!$A:$A,0),MATCH(BS!C$3,'BS 2014'!$1:$1,0))</f>
        <v>632.5</v>
      </c>
      <c r="D6" s="5">
        <f>INDEX('BS 2015'!$1:$1048576,MATCH($B6,'BS 2015'!$A:$A,0),MATCH(BS!D$3,'BS 2015'!$1:$1,0))</f>
        <v>632.5</v>
      </c>
      <c r="E6" s="5">
        <f>INDEX('BS 2016'!$1:$1048576,MATCH($B6,'BS 2016'!$A:$A,0),MATCH(BS!E$3,'BS 2016'!$1:$1,0))</f>
        <v>659.5</v>
      </c>
      <c r="F6" s="40">
        <f>'Fixed Asset Roll Forward'!F8</f>
        <v>673.57628458498027</v>
      </c>
      <c r="G6" s="40">
        <f>'Fixed Asset Roll Forward'!G8</f>
        <v>687.95301160774272</v>
      </c>
      <c r="H6" s="40">
        <f>'Fixed Asset Roll Forward'!H8</f>
        <v>702.6365936736787</v>
      </c>
      <c r="I6" s="40">
        <f>'Fixed Asset Roll Forward'!I8</f>
        <v>717.63358025801801</v>
      </c>
      <c r="J6" s="40">
        <f>'Fixed Asset Roll Forward'!J8</f>
        <v>732.95066062716148</v>
      </c>
    </row>
    <row r="7" spans="2:10" x14ac:dyDescent="0.2">
      <c r="B7" s="5" t="s">
        <v>88</v>
      </c>
      <c r="C7" s="5">
        <f>INDEX('BS 2014'!$1:$1048576,MATCH($B7,'BS 2014'!$A:$A,0),MATCH(BS!C$3,'BS 2014'!$1:$1,0))</f>
        <v>24.8</v>
      </c>
      <c r="D7" s="5">
        <f>INDEX('BS 2015'!$1:$1048576,MATCH($B7,'BS 2015'!$A:$A,0),MATCH(BS!D$3,'BS 2015'!$1:$1,0))</f>
        <v>21.8</v>
      </c>
      <c r="E7" s="5">
        <f>INDEX('BS 2016'!$1:$1048576,MATCH($B7,'BS 2016'!$A:$A,0),MATCH(BS!E$3,'BS 2016'!$1:$1,0))</f>
        <v>220</v>
      </c>
      <c r="F7" s="40">
        <f>E7+'Cash fLow'!C18</f>
        <v>409.58712299964463</v>
      </c>
      <c r="G7" s="40">
        <f>F7+'Cash fLow'!D18</f>
        <v>559.82481259150927</v>
      </c>
      <c r="H7" s="40">
        <f>G7+'Cash fLow'!E18</f>
        <v>714.36121998729175</v>
      </c>
      <c r="I7" s="40">
        <f>H7+'Cash fLow'!F18</f>
        <v>873.18824782911304</v>
      </c>
      <c r="J7" s="40">
        <f>I7+'Cash fLow'!G18</f>
        <v>1036.2848142743742</v>
      </c>
    </row>
    <row r="8" spans="2:10" ht="13.5" thickBot="1" x14ac:dyDescent="0.25">
      <c r="B8" s="5" t="s">
        <v>89</v>
      </c>
      <c r="C8" s="5">
        <f>INDEX('BS 2014'!$1:$1048576,MATCH($B8,'BS 2014'!$A:$A,0),MATCH(BS!C$3,'BS 2014'!$1:$1,0))</f>
        <v>45.9</v>
      </c>
      <c r="D8" s="5">
        <f>INDEX('BS 2015'!$1:$1048576,MATCH($B8,'BS 2015'!$A:$A,0),MATCH(BS!D$3,'BS 2015'!$1:$1,0))</f>
        <v>46.9</v>
      </c>
      <c r="E8" s="5">
        <f>INDEX('BS 2016'!$1:$1048576,MATCH($B8,'BS 2016'!$A:$A,0),MATCH(BS!E$3,'BS 2016'!$1:$1,0))</f>
        <v>68</v>
      </c>
      <c r="F8" s="40">
        <f>F26*'P&amp;L'!I$6</f>
        <v>56.146588971892989</v>
      </c>
      <c r="G8" s="40">
        <f>G26*'P&amp;L'!J$6</f>
        <v>57.830986641049783</v>
      </c>
      <c r="H8" s="40">
        <f>H26*'P&amp;L'!K$6</f>
        <v>59.565916240281283</v>
      </c>
      <c r="I8" s="40">
        <f>I26*'P&amp;L'!L$6</f>
        <v>61.352893727489722</v>
      </c>
      <c r="J8" s="40">
        <f>J26*'P&amp;L'!M$6</f>
        <v>63.193480539314415</v>
      </c>
    </row>
    <row r="9" spans="2:10" ht="13.5" thickBot="1" x14ac:dyDescent="0.25">
      <c r="B9" s="46" t="s">
        <v>90</v>
      </c>
      <c r="C9" s="47">
        <f t="shared" ref="C9:J9" si="0">SUM(C4:C8)</f>
        <v>932.09999999999991</v>
      </c>
      <c r="D9" s="47">
        <f t="shared" si="0"/>
        <v>947.99999999999989</v>
      </c>
      <c r="E9" s="47">
        <f t="shared" si="0"/>
        <v>1226.8</v>
      </c>
      <c r="F9" s="47">
        <f t="shared" si="0"/>
        <v>1400.5168795640927</v>
      </c>
      <c r="G9" s="47">
        <f t="shared" si="0"/>
        <v>1574.651900338104</v>
      </c>
      <c r="H9" s="47">
        <f t="shared" si="0"/>
        <v>1753.6781120839878</v>
      </c>
      <c r="I9" s="47">
        <f t="shared" si="0"/>
        <v>1937.6025354628393</v>
      </c>
      <c r="J9" s="47">
        <f t="shared" si="0"/>
        <v>2126.4196034985148</v>
      </c>
    </row>
    <row r="11" spans="2:10" x14ac:dyDescent="0.2">
      <c r="B11" s="5" t="s">
        <v>96</v>
      </c>
      <c r="C11" s="5">
        <f>INDEX('BS 2014'!$1:$1048576,MATCH($B11,'BS 2014'!$A:$A,0),MATCH(BS!C$3,'BS 2014'!$1:$1,0))</f>
        <v>68</v>
      </c>
      <c r="D11" s="5">
        <f>INDEX('BS 2015'!$1:$1048576,MATCH($B11,'BS 2015'!$A:$A,0),MATCH(BS!D$3,'BS 2015'!$1:$1,0))</f>
        <v>68.900000000000006</v>
      </c>
      <c r="E11" s="5">
        <f>INDEX('BS 2016'!$1:$1048576,MATCH($B11,'BS 2016'!$A:$A,0),MATCH(BS!E$3,'BS 2016'!$1:$1,0))</f>
        <v>68.900000000000006</v>
      </c>
      <c r="F11" s="40">
        <f>-F24*'P&amp;L'!I$7/360</f>
        <v>69.868814266268799</v>
      </c>
      <c r="G11" s="40">
        <f>-G24*'P&amp;L'!J$7/360</f>
        <v>71.964878694256868</v>
      </c>
      <c r="H11" s="40">
        <f>-H24*'P&amp;L'!K$7/360</f>
        <v>74.123825055084566</v>
      </c>
      <c r="I11" s="40">
        <f>-I24*'P&amp;L'!L$7/360</f>
        <v>76.347539806737103</v>
      </c>
      <c r="J11" s="40">
        <f>-J24*'P&amp;L'!M$7/360</f>
        <v>78.63796600093923</v>
      </c>
    </row>
    <row r="12" spans="2:10" x14ac:dyDescent="0.2">
      <c r="B12" s="5" t="s">
        <v>100</v>
      </c>
      <c r="C12" s="5">
        <f>INDEX('BS 2014'!$1:$1048576,MATCH($B12,'BS 2014'!$A:$A,0),MATCH(BS!C$3,'BS 2014'!$1:$1,0))</f>
        <v>32.5</v>
      </c>
      <c r="D12" s="5">
        <f>INDEX('BS 2015'!$1:$1048576,MATCH($B12,'BS 2015'!$A:$A,0),MATCH(BS!D$3,'BS 2015'!$1:$1,0))</f>
        <v>28.699999999999996</v>
      </c>
      <c r="E12" s="5">
        <f>INDEX('BS 2016'!$1:$1048576,MATCH($B12,'BS 2016'!$A:$A,0),MATCH(BS!E$3,'BS 2016'!$1:$1,0))</f>
        <v>28.699999999999996</v>
      </c>
      <c r="F12" s="5">
        <f>$E$12</f>
        <v>28.699999999999996</v>
      </c>
      <c r="G12" s="5">
        <f>$E$12</f>
        <v>28.699999999999996</v>
      </c>
      <c r="H12" s="5">
        <f>$E$12</f>
        <v>28.699999999999996</v>
      </c>
      <c r="I12" s="5">
        <f>$E$12</f>
        <v>28.699999999999996</v>
      </c>
      <c r="J12" s="5">
        <f>$E$12</f>
        <v>28.699999999999996</v>
      </c>
    </row>
    <row r="13" spans="2:10" x14ac:dyDescent="0.2">
      <c r="B13" s="5" t="s">
        <v>102</v>
      </c>
      <c r="C13" s="5">
        <f>INDEX('BS 2014'!$1:$1048576,MATCH($B13,'BS 2014'!$A:$A,0),MATCH(BS!C$3,'BS 2014'!$1:$1,0))</f>
        <v>615.79999999999995</v>
      </c>
      <c r="D13" s="5">
        <f>INDEX('BS 2015'!$1:$1048576,MATCH($B13,'BS 2015'!$A:$A,0),MATCH(BS!D$3,'BS 2015'!$1:$1,0))</f>
        <v>610.4</v>
      </c>
      <c r="E13" s="5">
        <f>INDEX('BS 2016'!$1:$1048576,MATCH($B13,'BS 2016'!$A:$A,0),MATCH(BS!E$3,'BS 2016'!$1:$1,0))</f>
        <v>605</v>
      </c>
      <c r="F13" s="40">
        <f>'Financial Liabilities'!F8</f>
        <v>565.17884560503455</v>
      </c>
      <c r="G13" s="40">
        <f>'Financial Liabilities'!G8</f>
        <v>521.77378731452222</v>
      </c>
      <c r="H13" s="40">
        <f>'Financial Liabilities'!H8</f>
        <v>474.4622737778638</v>
      </c>
      <c r="I13" s="40">
        <f>'Financial Liabilities'!I8</f>
        <v>422.89272402290612</v>
      </c>
      <c r="J13" s="40">
        <f>'Financial Liabilities'!J8</f>
        <v>366.68191479000222</v>
      </c>
    </row>
    <row r="14" spans="2:10" x14ac:dyDescent="0.2">
      <c r="B14" s="5" t="s">
        <v>103</v>
      </c>
      <c r="C14" s="5">
        <f>INDEX('BS 2014'!$1:$1048576,MATCH($B14,'BS 2014'!$A:$A,0),MATCH(BS!C$3,'BS 2014'!$1:$1,0))</f>
        <v>48.3</v>
      </c>
      <c r="D14" s="5">
        <f>INDEX('BS 2015'!$1:$1048576,MATCH($B14,'BS 2015'!$A:$A,0),MATCH(BS!D$3,'BS 2015'!$1:$1,0))</f>
        <v>43.3</v>
      </c>
      <c r="E14" s="5">
        <f>INDEX('BS 2016'!$1:$1048576,MATCH($B14,'BS 2016'!$A:$A,0),MATCH(BS!E$3,'BS 2016'!$1:$1,0))</f>
        <v>38.9</v>
      </c>
      <c r="F14" s="40">
        <f>F27*'P&amp;L'!I$6</f>
        <v>45.75366909990403</v>
      </c>
      <c r="G14" s="40">
        <f>G27*'P&amp;L'!J$6</f>
        <v>47.12627917290115</v>
      </c>
      <c r="H14" s="40">
        <f>H27*'P&amp;L'!K$6</f>
        <v>48.540067548088189</v>
      </c>
      <c r="I14" s="40">
        <f>I27*'P&amp;L'!L$6</f>
        <v>49.996269574530835</v>
      </c>
      <c r="J14" s="40">
        <f>J27*'P&amp;L'!M$6</f>
        <v>51.496157661766766</v>
      </c>
    </row>
    <row r="15" spans="2:10" ht="13.5" thickBot="1" x14ac:dyDescent="0.25">
      <c r="B15" s="5" t="s">
        <v>107</v>
      </c>
      <c r="C15" s="5">
        <f>INDEX('BS 2014'!$1:$1048576,MATCH($B15,'BS 2014'!$A:$A,0),MATCH(BS!C$3,'BS 2014'!$1:$1,0))</f>
        <v>167.50000000000003</v>
      </c>
      <c r="D15" s="5">
        <f>INDEX('BS 2015'!$1:$1048576,MATCH($B15,'BS 2015'!$A:$A,0),MATCH(BS!D$3,'BS 2015'!$1:$1,0))</f>
        <v>196.7</v>
      </c>
      <c r="E15" s="5">
        <f>INDEX('BS 2016'!$1:$1048576,MATCH($B15,'BS 2016'!$A:$A,0),MATCH(BS!E$3,'BS 2016'!$1:$1,0))</f>
        <v>485.3</v>
      </c>
      <c r="F15" s="40">
        <f>'Equity Schedule'!F9</f>
        <v>691.01555059288535</v>
      </c>
      <c r="G15" s="40">
        <f>'Equity Schedule'!G9</f>
        <v>905.08695515642376</v>
      </c>
      <c r="H15" s="40">
        <f>'Equity Schedule'!H9</f>
        <v>1127.8519457029515</v>
      </c>
      <c r="I15" s="40">
        <f>'Equity Schedule'!I9</f>
        <v>1359.6660020586651</v>
      </c>
      <c r="J15" s="40">
        <f>'Equity Schedule'!J9</f>
        <v>1600.9035650458065</v>
      </c>
    </row>
    <row r="16" spans="2:10" ht="13.5" thickBot="1" x14ac:dyDescent="0.25">
      <c r="B16" s="46" t="s">
        <v>108</v>
      </c>
      <c r="C16" s="47">
        <f t="shared" ref="C16:J16" si="1">SUM(C11:C15)</f>
        <v>932.09999999999991</v>
      </c>
      <c r="D16" s="47">
        <f t="shared" si="1"/>
        <v>948</v>
      </c>
      <c r="E16" s="47">
        <f t="shared" si="1"/>
        <v>1226.8</v>
      </c>
      <c r="F16" s="47">
        <f t="shared" si="1"/>
        <v>1400.5168795640927</v>
      </c>
      <c r="G16" s="47">
        <f t="shared" si="1"/>
        <v>1574.651900338104</v>
      </c>
      <c r="H16" s="47">
        <f t="shared" si="1"/>
        <v>1753.678112083988</v>
      </c>
      <c r="I16" s="47">
        <f t="shared" si="1"/>
        <v>1937.6025354628391</v>
      </c>
      <c r="J16" s="47">
        <f t="shared" si="1"/>
        <v>2126.4196034985148</v>
      </c>
    </row>
    <row r="18" spans="2:10" x14ac:dyDescent="0.2">
      <c r="B18" s="66" t="s">
        <v>182</v>
      </c>
      <c r="C18" s="56"/>
      <c r="D18" s="56"/>
      <c r="E18" s="56"/>
      <c r="F18" s="56"/>
      <c r="G18" s="56"/>
      <c r="H18" s="56"/>
      <c r="I18" s="56"/>
      <c r="J18" s="56"/>
    </row>
    <row r="19" spans="2:10" x14ac:dyDescent="0.2">
      <c r="B19" s="66" t="s">
        <v>183</v>
      </c>
      <c r="C19" s="56"/>
      <c r="D19" s="56"/>
      <c r="E19" s="56"/>
      <c r="F19" s="56"/>
      <c r="G19" s="56"/>
      <c r="H19" s="56"/>
      <c r="I19" s="56"/>
      <c r="J19" s="56"/>
    </row>
    <row r="20" spans="2:10" x14ac:dyDescent="0.2">
      <c r="B20" s="56" t="s">
        <v>184</v>
      </c>
      <c r="C20" s="92">
        <f>C7/SUM(C11:C14)</f>
        <v>3.2435260266806175E-2</v>
      </c>
      <c r="D20" s="92">
        <f t="shared" ref="D20:J20" si="2">D7/SUM(D11:D14)</f>
        <v>2.9016371622520968E-2</v>
      </c>
      <c r="E20" s="92">
        <f t="shared" si="2"/>
        <v>0.29669588671611596</v>
      </c>
      <c r="F20" s="92">
        <f t="shared" si="2"/>
        <v>0.57728873262796421</v>
      </c>
      <c r="G20" s="92">
        <f t="shared" si="2"/>
        <v>0.83610233274623713</v>
      </c>
      <c r="H20" s="92">
        <f t="shared" si="2"/>
        <v>1.1414690825700478</v>
      </c>
      <c r="I20" s="92">
        <f t="shared" si="2"/>
        <v>1.5108722106315742</v>
      </c>
      <c r="J20" s="92">
        <f t="shared" si="2"/>
        <v>1.971937559366479</v>
      </c>
    </row>
    <row r="21" spans="2:10" x14ac:dyDescent="0.2">
      <c r="B21" s="56" t="s">
        <v>185</v>
      </c>
      <c r="C21" s="92">
        <f>SUM(C4+C5+C7)/C11</f>
        <v>3.7308823529411761</v>
      </c>
      <c r="D21" s="92">
        <f t="shared" ref="D21:J21" si="3">SUM(D4+D5+D7)/D11</f>
        <v>3.8984034833091439</v>
      </c>
      <c r="E21" s="92">
        <f t="shared" si="3"/>
        <v>7.2467343976777938</v>
      </c>
      <c r="F21" s="92">
        <f t="shared" si="3"/>
        <v>9.6007641327765434</v>
      </c>
      <c r="G21" s="92">
        <f t="shared" si="3"/>
        <v>11.517672469243792</v>
      </c>
      <c r="H21" s="92">
        <f t="shared" si="3"/>
        <v>13.375936838570059</v>
      </c>
      <c r="I21" s="92">
        <f t="shared" si="3"/>
        <v>15.175552013990268</v>
      </c>
      <c r="J21" s="92">
        <f t="shared" si="3"/>
        <v>16.91645308216836</v>
      </c>
    </row>
    <row r="22" spans="2:10" x14ac:dyDescent="0.2">
      <c r="B22" s="53" t="s">
        <v>133</v>
      </c>
      <c r="C22" s="63">
        <f>C4/'P&amp;L'!C$6*360</f>
        <v>17.728952772073921</v>
      </c>
      <c r="D22" s="63">
        <f>D4/'P&amp;L'!D$6*360</f>
        <v>18.675603217158177</v>
      </c>
      <c r="E22" s="63">
        <f>E4/'P&amp;L'!E$6*360</f>
        <v>20.048684210526318</v>
      </c>
      <c r="F22" s="63">
        <f>AVERAGE($C22:$E22)</f>
        <v>18.817746733252804</v>
      </c>
      <c r="G22" s="63">
        <f t="shared" ref="G22:I27" si="4">AVERAGE($C22:$E22)</f>
        <v>18.817746733252804</v>
      </c>
      <c r="H22" s="63">
        <f t="shared" si="4"/>
        <v>18.817746733252804</v>
      </c>
      <c r="I22" s="63">
        <f t="shared" si="4"/>
        <v>18.817746733252804</v>
      </c>
      <c r="J22" s="63">
        <f>AVERAGE($C22:$E22)</f>
        <v>18.817746733252804</v>
      </c>
    </row>
    <row r="23" spans="2:10" x14ac:dyDescent="0.2">
      <c r="B23" s="53" t="s">
        <v>135</v>
      </c>
      <c r="C23" s="63">
        <f>-1*C5/'P&amp;L'!C$7*360</f>
        <v>21.841541755888645</v>
      </c>
      <c r="D23" s="63">
        <f>-1*D5/'P&amp;L'!D$7*360</f>
        <v>23.94793926247289</v>
      </c>
      <c r="E23" s="63">
        <f>-1*E5/'P&amp;L'!E$7*360</f>
        <v>28.96854425749817</v>
      </c>
      <c r="F23" s="63">
        <f>AVERAGE($C23:$E23)</f>
        <v>24.919341758619904</v>
      </c>
      <c r="G23" s="63">
        <f>AVERAGE($C23:$E23)</f>
        <v>24.919341758619904</v>
      </c>
      <c r="H23" s="63">
        <f>AVERAGE($C23:$E23)</f>
        <v>24.919341758619904</v>
      </c>
      <c r="I23" s="63">
        <f>AVERAGE($C23:$E23)</f>
        <v>24.919341758619904</v>
      </c>
      <c r="J23" s="63">
        <f>AVERAGE($C23:$E23)</f>
        <v>24.919341758619904</v>
      </c>
    </row>
    <row r="24" spans="2:10" x14ac:dyDescent="0.2">
      <c r="B24" s="53" t="s">
        <v>134</v>
      </c>
      <c r="C24" s="63">
        <f>-1*C11/'P&amp;L'!C$7*360</f>
        <v>17.473233404710921</v>
      </c>
      <c r="D24" s="63">
        <f>-1*D11/'P&amp;L'!D$7*360</f>
        <v>17.934924078091107</v>
      </c>
      <c r="E24" s="63">
        <f>-1*E11/'P&amp;L'!E$7*360</f>
        <v>18.144842721287493</v>
      </c>
      <c r="F24" s="63">
        <f>AVERAGE($C24:$E24)</f>
        <v>17.851000068029837</v>
      </c>
      <c r="G24" s="63">
        <f t="shared" si="4"/>
        <v>17.851000068029837</v>
      </c>
      <c r="H24" s="63">
        <f t="shared" si="4"/>
        <v>17.851000068029837</v>
      </c>
      <c r="I24" s="63">
        <f t="shared" si="4"/>
        <v>17.851000068029837</v>
      </c>
      <c r="J24" s="63">
        <f>AVERAGE($C24:$E24)</f>
        <v>17.851000068029837</v>
      </c>
    </row>
    <row r="25" spans="2:10" x14ac:dyDescent="0.2">
      <c r="B25" s="53" t="s">
        <v>186</v>
      </c>
      <c r="C25" s="93">
        <f>C22+C23-C24</f>
        <v>22.097261123251645</v>
      </c>
      <c r="D25" s="93">
        <f t="shared" ref="D25:J25" si="5">D22+D23-D24</f>
        <v>24.688618401539962</v>
      </c>
      <c r="E25" s="93">
        <f t="shared" si="5"/>
        <v>30.872385746736992</v>
      </c>
      <c r="F25" s="93">
        <f t="shared" si="5"/>
        <v>25.886088423842875</v>
      </c>
      <c r="G25" s="93">
        <f t="shared" si="5"/>
        <v>25.886088423842875</v>
      </c>
      <c r="H25" s="93">
        <f t="shared" si="5"/>
        <v>25.886088423842875</v>
      </c>
      <c r="I25" s="93">
        <f t="shared" si="5"/>
        <v>25.886088423842875</v>
      </c>
      <c r="J25" s="93">
        <f t="shared" si="5"/>
        <v>25.886088423842875</v>
      </c>
    </row>
    <row r="26" spans="2:10" x14ac:dyDescent="0.2">
      <c r="B26" s="53" t="s">
        <v>136</v>
      </c>
      <c r="C26" s="64">
        <f>C8/'P&amp;L'!C$6</f>
        <v>1.5708418891170431E-2</v>
      </c>
      <c r="D26" s="64">
        <f>D8/'P&amp;L'!D$6</f>
        <v>1.5717158176943698E-2</v>
      </c>
      <c r="E26" s="64">
        <f>E8/'P&amp;L'!E$6</f>
        <v>2.2368421052631579E-2</v>
      </c>
      <c r="F26" s="64">
        <f>AVERAGE($C26:$E26)</f>
        <v>1.7931332706915236E-2</v>
      </c>
      <c r="G26" s="64">
        <f>AVERAGE($C26:$E26)</f>
        <v>1.7931332706915236E-2</v>
      </c>
      <c r="H26" s="64">
        <f>AVERAGE($C26:$E26)</f>
        <v>1.7931332706915236E-2</v>
      </c>
      <c r="I26" s="64">
        <f>AVERAGE($C26:$E26)</f>
        <v>1.7931332706915236E-2</v>
      </c>
      <c r="J26" s="64">
        <f>AVERAGE($C26:$E26)</f>
        <v>1.7931332706915236E-2</v>
      </c>
    </row>
    <row r="27" spans="2:10" x14ac:dyDescent="0.2">
      <c r="B27" s="53" t="s">
        <v>137</v>
      </c>
      <c r="C27" s="64">
        <f>C14/'P&amp;L'!C$6</f>
        <v>1.6529774127310062E-2</v>
      </c>
      <c r="D27" s="64">
        <f>D14/'P&amp;L'!D$6</f>
        <v>1.4510723860589811E-2</v>
      </c>
      <c r="E27" s="64">
        <f>E14/'P&amp;L'!E$6</f>
        <v>1.2796052631578948E-2</v>
      </c>
      <c r="F27" s="64">
        <f>AVERAGE($C27:$E27)</f>
        <v>1.4612183539826273E-2</v>
      </c>
      <c r="G27" s="64">
        <f t="shared" si="4"/>
        <v>1.4612183539826273E-2</v>
      </c>
      <c r="H27" s="64">
        <f t="shared" si="4"/>
        <v>1.4612183539826273E-2</v>
      </c>
      <c r="I27" s="64">
        <f t="shared" si="4"/>
        <v>1.4612183539826273E-2</v>
      </c>
      <c r="J27" s="64">
        <f>AVERAGE($C27:$E27)</f>
        <v>1.4612183539826273E-2</v>
      </c>
    </row>
    <row r="28" spans="2:10" x14ac:dyDescent="0.2">
      <c r="B28" s="54" t="s">
        <v>187</v>
      </c>
      <c r="C28" s="93"/>
      <c r="D28" s="93"/>
      <c r="E28" s="93"/>
      <c r="F28" s="93"/>
      <c r="G28" s="93"/>
      <c r="H28" s="93"/>
      <c r="I28" s="93"/>
      <c r="J28" s="93"/>
    </row>
    <row r="29" spans="2:10" x14ac:dyDescent="0.2">
      <c r="B29" s="53" t="s">
        <v>188</v>
      </c>
      <c r="C29" s="93">
        <f>C9/SUM(C11:C14)</f>
        <v>1.2190687941407272</v>
      </c>
      <c r="D29" s="93">
        <f t="shared" ref="D29:J29" si="6">D9/SUM(D11:D14)</f>
        <v>1.261812857713297</v>
      </c>
      <c r="E29" s="93">
        <f t="shared" si="6"/>
        <v>1.654484153742414</v>
      </c>
      <c r="F29" s="93">
        <f t="shared" si="6"/>
        <v>1.9739453928787889</v>
      </c>
      <c r="G29" s="93">
        <f t="shared" si="6"/>
        <v>2.3517537942653743</v>
      </c>
      <c r="H29" s="93">
        <f t="shared" si="6"/>
        <v>2.802180871127486</v>
      </c>
      <c r="I29" s="93">
        <f t="shared" si="6"/>
        <v>3.3526216521560452</v>
      </c>
      <c r="J29" s="93">
        <f t="shared" si="6"/>
        <v>4.0463457780649135</v>
      </c>
    </row>
    <row r="30" spans="2:10" x14ac:dyDescent="0.2">
      <c r="B30" s="53" t="s">
        <v>189</v>
      </c>
      <c r="C30" s="93">
        <f>-'P&amp;L'!C12/'P&amp;L'!C13</f>
        <v>4.9610714285714312</v>
      </c>
      <c r="D30" s="93">
        <f>-'P&amp;L'!D12/'P&amp;L'!D13</f>
        <v>4.7947692307692318</v>
      </c>
      <c r="E30" s="93">
        <f>-'P&amp;L'!E12/'P&amp;L'!E13</f>
        <v>10.841538461538461</v>
      </c>
      <c r="F30" s="93">
        <f>-'P&amp;L'!I14/'P&amp;L'!I15</f>
        <v>2.8571428571428572</v>
      </c>
      <c r="G30" s="93">
        <f>-'P&amp;L'!J14/'P&amp;L'!J15</f>
        <v>2.8571428571428572</v>
      </c>
      <c r="H30" s="93">
        <f>-'P&amp;L'!K14/'P&amp;L'!K15</f>
        <v>2.8571428571428572</v>
      </c>
      <c r="I30" s="93">
        <f>-'P&amp;L'!L14/'P&amp;L'!L15</f>
        <v>2.8571428571428572</v>
      </c>
      <c r="J30" s="93">
        <f>-'P&amp;L'!M14/'P&amp;L'!M15</f>
        <v>2.8571428571428577</v>
      </c>
    </row>
    <row r="31" spans="2:10" x14ac:dyDescent="0.2">
      <c r="B31" s="53"/>
      <c r="C31" s="53" t="s">
        <v>138</v>
      </c>
      <c r="D31" s="53"/>
      <c r="E31" s="53"/>
      <c r="F31" s="53"/>
      <c r="G31" s="53"/>
      <c r="H31" s="53"/>
      <c r="I31" s="53"/>
      <c r="J31" s="53"/>
    </row>
    <row r="33" spans="2:10" x14ac:dyDescent="0.2">
      <c r="B33" s="48" t="s">
        <v>121</v>
      </c>
      <c r="C33" s="49">
        <f t="shared" ref="C33:J33" si="7">C9-C16</f>
        <v>0</v>
      </c>
      <c r="D33" s="49">
        <f t="shared" si="7"/>
        <v>0</v>
      </c>
      <c r="E33" s="49">
        <f t="shared" si="7"/>
        <v>0</v>
      </c>
      <c r="F33" s="49">
        <f t="shared" si="7"/>
        <v>0</v>
      </c>
      <c r="G33" s="49">
        <f t="shared" si="7"/>
        <v>0</v>
      </c>
      <c r="H33" s="49">
        <f t="shared" si="7"/>
        <v>0</v>
      </c>
      <c r="I33" s="49">
        <f t="shared" si="7"/>
        <v>0</v>
      </c>
      <c r="J33" s="49">
        <f t="shared" si="7"/>
        <v>0</v>
      </c>
    </row>
  </sheetData>
  <mergeCells count="1">
    <mergeCell ref="F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D089-91FA-4A35-BC76-A105B0B4B0D7}">
  <dimension ref="A1"/>
  <sheetViews>
    <sheetView zoomScale="78" zoomScaleNormal="78" workbookViewId="0">
      <selection activeCell="B58" sqref="B58"/>
    </sheetView>
  </sheetViews>
  <sheetFormatPr defaultRowHeight="12.75" x14ac:dyDescent="0.2"/>
  <cols>
    <col min="1" max="1" width="3.28515625" style="22" customWidth="1"/>
    <col min="2" max="16384" width="9.140625" style="22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BS 2014</vt:lpstr>
      <vt:lpstr>BS 2015</vt:lpstr>
      <vt:lpstr>BS 2016</vt:lpstr>
      <vt:lpstr>Data Source</vt:lpstr>
      <vt:lpstr>Mapping</vt:lpstr>
      <vt:lpstr>Overview</vt:lpstr>
      <vt:lpstr>P&amp;L</vt:lpstr>
      <vt:lpstr>BS</vt:lpstr>
      <vt:lpstr>Chart Visualization</vt:lpstr>
      <vt:lpstr>Fixed Asset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2016-02-10T00:20:36Z</dcterms:created>
  <dcterms:modified xsi:type="dcterms:W3CDTF">2025-05-31T01:26:37Z</dcterms:modified>
</cp:coreProperties>
</file>