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able_imedance. " sheetId="1" r:id="rId1"/>
  </sheets>
  <definedNames>
    <definedName name="BoardQty">'portable_imedance. '!$I$1</definedName>
    <definedName name="digikey_part_data">'portable_imedance. '!$J$5:$N$29</definedName>
    <definedName name="farnell_part_data">'portable_imedance. '!$O$5:$S$29</definedName>
    <definedName name="global_part_data">'portable_imedance. '!$A$5:$I$29</definedName>
    <definedName name="mouser_part_data">'portable_imedance. '!$T$5:$X$29</definedName>
    <definedName name="newark_part_data">'portable_imedance. '!$Y$5:$AC$29</definedName>
    <definedName name="rs_part_data">'portable_imedance. '!$AD$5:$AH$29</definedName>
    <definedName name="tme_part_data">'portable_imedance. '!$AI$5:$AM$29</definedName>
    <definedName name="TotalCost">'portable_imedance. 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R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W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B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G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
Red -&gt; No parts available.
Orange -&gt; Parts available, but not enough.
Yellow -&gt; Enough parts available, but haven't purchased enough.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Y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Z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V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50   $0.06      $3.00
   100   $0.05      $5.10
   500   $0.04     $20.00
  1000   $0.03     $28.00
 15000   $0.02    $270.00
 30000   $0.01    $330.00
 75000   $0.01    $525.00
150000   $0.01    $750.00</t>
        </r>
      </text>
    </comment>
    <comment ref="V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$0.11      $0.11
    50   $0.09      $4.55
   100   $0.07      $7.10
   500   $0.05     $25.50
  1000   $0.03     $31.00
 15000   $0.01    $195.00
 30000   $0.01    $360.00
 75000   $0.01    $825.00</t>
        </r>
      </text>
    </comment>
    <comment ref="V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50   $0.06      $3.00
   100   $0.05      $5.10
   500   $0.04     $20.00
  1000   $0.03     $28.00
 15000   $0.02    $270.00
 30000   $0.01    $330.00
 75000   $0.01    $525.00
150000   $0.01    $750.00</t>
        </r>
      </text>
    </comment>
    <comment ref="V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$0.11      $0.11
    50   $0.09      $4.55
   100   $0.07      $7.10
   500   $0.05     $25.50
  1000   $0.03     $31.00
 15000   $0.01    $195.00
 30000   $0.01    $360.00
 75000   $0.01    $825.00</t>
        </r>
      </text>
    </comment>
    <comment ref="T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50   $0.04      $2.00
   100   $0.03      $3.20
   500   $0.02     $11.00
  1000   $0.01     $12.00
 10000   $0.01     $80.00
 20000   $0.01    $140.00
 50000   $0.01    $300.00
100000   $0.01    $500.00</t>
        </r>
      </text>
    </comment>
    <comment ref="L1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$0.49      $0.49
    10   $0.46      $4.62
    25   $0.42     $10.40
    50   $0.37     $18.48
   100   $0.35     $35.42
   250   $0.32     $80.85
   500   $0.31    $154.00
  1000   $0.25    $254.10
  2500   $0.23    $577.50
  5000   $0.20   $1015.00
 10000   $0.19   $1890.00
 15000   $0.19   $2793.00
 25000   $0.18   $4550.00</t>
        </r>
      </text>
    </comment>
    <comment ref="O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1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$0.37      $0.37
    25   $0.37      $9.27
   500   $0.27    $134.36</t>
        </r>
      </text>
    </comment>
    <comment ref="V1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$0.51      $0.51
    10   $0.43      $4.28
   100   $0.36     $36.50
   500   $0.32    $158.50
  1000   $0.25    $254.00
  2500   $0.24    $595.00
  5000   $0.24   $1190.00
 10000   $0.22   $2190.00</t>
        </r>
      </text>
    </comment>
    <comment ref="Y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1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$0.18      $0.18
 30000   $0.18   $5400.00</t>
        </r>
      </text>
    </comment>
    <comment ref="J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$1.80      $1.80
    10   $1.63     $16.32
    25   $1.53     $38.30
    50   $1.47     $73.26
   100   $1.40    $139.86
   250   $1.27    $316.35
   500   $1.17    $582.75</t>
        </r>
      </text>
    </comment>
    <comment ref="V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$1.85      $1.85
    10   $1.65     $16.50
   100   $1.44    $144.00
   250   $1.31    $327.50
   500   $1.20    $600.00
  1000   $1.03   $1030.00
  2500   $0.96   $2392.50
  5000   $0.91   $4550.00
 10000   $0.89   $8890.00</t>
        </r>
      </text>
    </comment>
    <comment ref="Y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$1.70      $1.70
  2880   $1.70   $4896.00
  5000   $1.55   $7750.00
 10000   $1.47  $14700.00
 25000   $1.40  $35000.00</t>
        </r>
      </text>
    </comment>
    <comment ref="AD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$2.41      $2.41
     5   $2.41     $12.07
   100   $2.05    $205.22
   375   $1.69    $633.14
  1500   $1.33   $1993.95
  3000   $0.97   $2896.40</t>
        </r>
      </text>
    </comment>
    <comment ref="L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$0.17      $0.17
    10   $0.16      $1.62
   100   $0.11     $11.23
   500   $0.10     $47.52
  1000   $0.08     $77.76
  5000   $0.07    $345.60
 10000   $0.06    $626.40</t>
        </r>
      </text>
    </comment>
    <comment ref="O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$0.18      $0.18
    10   $0.12      $1.22
   100   $0.11     $11.30
   500   $0.10     $48.50
  1000   $0.08     $78.00
  2500   $0.07    $180.00
  5000   $0.07    $355.00
 10000   $0.06    $640.00
 25000   $0.06   $1575.00</t>
        </r>
      </text>
    </comment>
    <comment ref="AA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$0.11      $0.11
    10   $0.10      $1.02
    25   $0.09      $2.17
    50   $0.07      $3.70
   100   $0.07      $7.10
   250   $0.06     $16.00
   500   $0.06     $30.50
  1000   $0.05     $51.00</t>
        </r>
      </text>
    </comment>
    <comment ref="AD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$11.02     $11.02
     5  $10.97     $54.87
    10  $10.71    $107.13
    25  $10.08    $252.07
    50   $9.93    $496.41</t>
        </r>
      </text>
    </comment>
    <comment ref="J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$3.19      $3.19
    10   $3.06     $30.64
    25   $2.81     $70.22
    50   $2.68    $134.06
   100   $2.55    $255.35
   250   $2.23    $558.57
   500   $2.17   $1085.23</t>
        </r>
      </text>
    </comment>
    <comment ref="V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$1.77      $1.77
    10   $1.76     $17.60
   100   $1.68    $168.00
   250   $1.65    $412.50
   500   $1.63    $815.00
  1000   $1.60   $1600.00
  2500   $1.46   $3650.00</t>
        </r>
      </text>
    </comment>
    <comment ref="Y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$0.75      $0.75
  2800   $0.75   $2111.20</t>
        </r>
      </text>
    </comment>
    <comment ref="L1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$0.12      $0.12
    10   $0.11      $1.10
   100   $0.07      $6.82
   500   $0.06     $28.20
  1000   $0.05     $49.35
  5000   $0.04    $211.50
 10000   $0.04    $411.30</t>
        </r>
      </text>
    </comment>
    <comment ref="O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1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$0.61      $0.61
  5000   $0.61   $3026.01
 10000   $0.50   $5017.58</t>
        </r>
      </text>
    </comment>
    <comment ref="V1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$0.12      $0.12
    10   $0.08      $0.78
   100   $0.07      $7.00
   500   $0.06     $28.50
  1000   $0.05     $51.00
  2500   $0.04    $112.50
  5000   $0.04    $220.00
 10000   $0.04    $420.00
 25000   $0.04    $950.00</t>
        </r>
      </text>
    </comment>
    <comment ref="Y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1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$0.04      $0.04
  5000   $0.04    $210.00
 10000   $0.04    $370.00</t>
        </r>
      </text>
    </comment>
    <comment ref="AD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1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$6.48      $6.48
     5   $6.36     $31.81
    10   $6.10     $61.00
    25   $5.97    $149.22
    50   $5.86    $293.09</t>
        </r>
      </text>
    </comment>
    <comment ref="J1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1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$0.35
   100   $0.01      $1.42
  1000   $0.01      $6.37
  2500   $0.01     $13.83
  5000   $0.00     $20.75
 10000   $0.00     $36.10
 20000   $0.00     $72.20
 25000   $0.00     $79.25
 30000   $0.00     $95.10
 40000   $0.00    $126.80
 50000   $0.00    $145.50
 60000   $0.00    $174.60
100000   $0.00    $285.00
125000   $0.00    $356.25</t>
        </r>
      </text>
    </comment>
    <comment ref="O1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1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100   $0.02      $2.05
   500   $0.02      $8.80
  1000   $0.01      $8.68
  2500   $0.01     $15.46</t>
        </r>
      </text>
    </comment>
    <comment ref="T1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1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$0.44
   100   $0.03      $2.60
   500   $0.02     $10.50
  1000   $0.02     $18.00
  5000   $0.01     $30.00
 25000   $0.01    $125.00
 50000   $0.00    $200.00</t>
        </r>
      </text>
    </comment>
    <comment ref="Y1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1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25   $0.04      $1.10
    50   $0.04      $1.75
   100   $0.03      $2.60
   250   $0.02      $6.00
   500   $0.02     $10.50
  1000   $0.02     $18.00</t>
        </r>
      </text>
    </comment>
    <comment ref="AF1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 50   $0.02      $1.19
   500   $0.02     $11.30</t>
        </r>
      </text>
    </comment>
    <comment ref="J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$0.35
   100   $0.01      $1.42
  1000   $0.01      $6.37
  2500   $0.01     $13.83
  5000   $0.00     $20.75
 10000   $0.00     $36.10
 20000   $0.00     $72.20
 25000   $0.00     $79.25
 30000   $0.00     $95.10
 40000   $0.00    $126.80
 50000   $0.00    $145.50
 60000   $0.00    $174.60
100000   $0.00    $285.00
125000   $0.00    $356.25</t>
        </r>
      </text>
    </comment>
    <comment ref="O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100   $0.02      $2.05
   500   $0.02      $8.80
  1000   $0.01      $8.68
  2500   $0.01     $15.46</t>
        </r>
      </text>
    </comment>
    <comment ref="T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$0.44
   100   $0.03      $2.60
   500   $0.02     $10.50
  1000   $0.02     $18.00
  5000   $0.01     $30.00
 25000   $0.01    $125.00
 50000   $0.00    $200.00</t>
        </r>
      </text>
    </comment>
    <comment ref="AA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25   $0.04      $1.10
    50   $0.04      $1.75
   100   $0.03      $2.60
   250   $0.02      $6.00
   500   $0.02     $10.50
  1000   $0.02     $18.00</t>
        </r>
      </text>
    </comment>
    <comment ref="AF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 50   $0.02      $0.95
   500   $0.02      $8.92</t>
        </r>
      </text>
    </comment>
    <comment ref="J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$0.35
   100   $0.01      $1.42
  1000   $0.01      $6.37
  2500   $0.01     $13.83
  5000   $0.00     $22.85
 10000   $0.00     $36.10
 20000   $0.00     $72.20
 25000   $0.00     $79.25
 30000   $0.00     $95.10
 40000   $0.00    $126.80
 50000   $0.00    $145.50
 60000   $0.00    $174.60
100000   $0.00    $285.00
125000   $0.00    $356.25</t>
        </r>
      </text>
    </comment>
    <comment ref="Q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 100   $0.01      $1.45
   500   $0.01      $5.59
  1000   $0.01      $8.09
  2500   $0.01     $15.46</t>
        </r>
      </text>
    </comment>
    <comment ref="T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$0.44
   100   $0.03      $2.60
   500   $0.02     $10.50
  1000   $0.02     $18.00
  5000   $0.01     $30.00
 25000   $0.01    $125.00
 50000   $0.00    $200.00</t>
        </r>
      </text>
    </comment>
    <comment ref="Y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5000   $0.01     $30.00</t>
        </r>
      </text>
    </comment>
    <comment ref="AF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 50   $0.02      $1.19
   500   $0.02     $11.30</t>
        </r>
      </text>
    </comment>
    <comment ref="J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$0.35
   100   $0.01      $1.42
  1000   $0.01      $6.37
  2500   $0.01     $13.83
  5000   $0.00     $22.85
 10000   $0.00     $36.10
 20000   $0.00     $72.20
 25000   $0.00     $79.25
 30000   $0.00     $95.10
 40000   $0.00    $126.80
 50000   $0.00    $145.50
 60000   $0.00    $174.60
100000   $0.00    $285.00
125000   $0.00    $356.25</t>
        </r>
      </text>
    </comment>
    <comment ref="Q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100   $0.02      $2.05
   500   $0.02      $8.80
  1000   $0.01      $8.68
  2500   $0.01     $15.46</t>
        </r>
      </text>
    </comment>
    <comment ref="T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$0.44
   100   $0.03      $2.60
   500   $0.02     $10.50
  1000   $0.02     $18.00
  5000   $0.01     $30.00
 25000   $0.01    $125.00
 50000   $0.00    $200.00</t>
        </r>
      </text>
    </comment>
    <comment ref="Y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5000   $0.01     $30.00</t>
        </r>
      </text>
    </comment>
    <comment ref="AD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 50   $0.02      $1.19
   500   $0.02     $11.30</t>
        </r>
      </text>
    </comment>
    <comment ref="AK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 100   $0.01      $0.77
   500   $0.01      $2.55
  1000   $0.00      $3.82</t>
        </r>
      </text>
    </comment>
    <comment ref="J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 25   $0.02      $0.40
    50   $0.01      $0.62
   100   $0.01      $0.91
   250   $0.01      $1.73
   500   $0.01      $2.77
  1000   $0.00      $4.08
  5000   $0.00     $14.65
 10000   $0.00     $23.10
 20000   $0.00     $46.20
 25000   $0.00     $50.75
 40000   $0.00     $81.20
 50000   $0.01    $394.50
 60000   $0.00    $111.60
100000   $0.00    $182.00
125000   $0.00    $227.50</t>
        </r>
      </text>
    </comment>
    <comment ref="O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 100   $0.01      $1.27
   500   $0.01      $4.10
  1000   $0.01      $6.30
  2500   $0.00     $12.48</t>
        </r>
      </text>
    </comment>
    <comment ref="T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$0.40
   100   $0.02      $2.40
   500   $0.02     $10.50
  1000   $0.02     $17.00
  5000   $0.01     $25.00
 10000   $0.00     $40.00</t>
        </r>
      </text>
    </comment>
    <comment ref="Y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5000   $0.01     $25.00
 10000   $0.00     $40.00</t>
        </r>
      </text>
    </comment>
    <comment ref="AD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$0.68      $0.68
     4   $0.65      $2.62</t>
        </r>
      </text>
    </comment>
    <comment ref="J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$0.35
   100   $0.01      $1.42
  1000   $0.01      $6.37
  2500   $0.01     $13.83
  5000   $0.00     $20.75
 10000   $0.00     $36.10
 20000   $0.00     $72.20
 25000   $0.00     $79.25
 30000   $0.00     $95.10
 40000   $0.00    $126.80
 50000   $0.00    $145.50
 60000   $0.00    $174.60
100000   $0.00    $285.00
125000   $0.00    $356.25</t>
        </r>
      </text>
    </comment>
    <comment ref="Q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100   $0.02      $2.05
   500   $0.02      $8.80
  1000   $0.01      $8.68
  2500   $0.01     $15.46</t>
        </r>
      </text>
    </comment>
    <comment ref="T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$0.44
   100   $0.03      $2.60
   500   $0.02     $10.50
  1000   $0.02     $18.00
  5000   $0.01     $30.00
 25000   $0.01    $125.00
 50000   $0.00    $200.00</t>
        </r>
      </text>
    </comment>
    <comment ref="AA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25   $0.04      $1.10
    50   $0.04      $1.75
   100   $0.03      $2.60
   250   $0.02      $6.00
   500   $0.02     $10.50
  1000   $0.02     $18.00</t>
        </r>
      </text>
    </comment>
    <comment ref="AD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$0.35
   100   $0.01      $1.42
  1000   $0.01      $6.37
  2500   $0.01     $13.83
  5000   $0.00     $22.85
 10000   $0.02    $169.10
 20000   $0.00     $72.20
 25000   $0.00     $79.25
 30000   $0.00     $95.10
 40000   $0.00    $126.80
 50000   $0.00    $145.50
 60000   $0.00    $174.60
100000   $0.00    $285.00
125000   $0.00    $356.25</t>
        </r>
      </text>
    </comment>
    <comment ref="O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100   $0.02      $2.05
   500   $0.02      $8.80
  1000   $0.01      $8.68
  2500   $0.01     $15.46</t>
        </r>
      </text>
    </comment>
    <comment ref="T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$0.44
   100   $0.03      $2.60
   500   $0.02     $10.50
  1000   $0.02     $18.00
  5000   $0.01     $30.00
 25000   $0.01    $125.00
 50000   $0.00    $200.00</t>
        </r>
      </text>
    </comment>
    <comment ref="AA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25   $0.04      $1.10
    50   $0.04      $1.75
   100   $0.03      $2.60
   250   $0.02      $6.00
   500   $0.02     $10.50
  1000   $0.02     $18.00</t>
        </r>
      </text>
    </comment>
    <comment ref="AF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 50   $0.02      $1.19
   500   $0.02     $11.30</t>
        </r>
      </text>
    </comment>
    <comment ref="AK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 100   $0.01      $0.78
   500   $0.01      $2.60
  1000   $0.00      $3.90</t>
        </r>
      </text>
    </comment>
    <comment ref="J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$2.23      $2.23
   250   $2.23    $557.75</t>
        </r>
      </text>
    </comment>
    <comment ref="V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$2.91      $2.91
    10   $2.43     $24.30
   100   $2.24    $224.00
   250   $2.24    $560.00
   500   $1.68    $840.00
  2500   $1.44   $3600.00
  5000   $1.39   $6950.00
 10000   $1.31  $13100.00</t>
        </r>
      </text>
    </comment>
    <comment ref="L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$35.96     $35.96
    10  $34.50    $344.98
    77  $31.67   $2438.67
   100  $29.46   $2945.88
   154  $28.32   $4360.91
   500  $25.97  $12983.25</t>
        </r>
      </text>
    </comment>
    <comment ref="O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$40.00     $40.00
    10  $38.61    $386.07
    25  $36.75    $918.80
    50  $35.44   $1772.20
   100  $33.54   $3354.17
   200  $31.02   $6204.20
   400  $27.45  $10981.60</t>
        </r>
      </text>
    </comment>
    <comment ref="T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$33.64     $33.64
     5  $32.50    $162.50
    10  $31.34    $313.40
    25  $29.84    $746.00
    50  $28.76   $1438.00
   100  $27.21   $2721.00
   250  $25.16   $6290.00
   500  $24.30  $12150.00</t>
        </r>
      </text>
    </comment>
    <comment ref="AA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$35.96     $35.96
    77  $31.68   $2439.36
   154  $28.32   $4361.28</t>
        </r>
      </text>
    </comment>
    <comment ref="AF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$36.95     $36.95
    15  $34.86    $522.92</t>
        </r>
      </text>
    </comment>
    <comment ref="L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$7.04      $7.04
    10   $6.55     $65.53
    96   $6.07    $582.39
   100   $5.43    $542.56
   192   $5.27   $1011.37
   500   $4.72   $2362.26
   576   $4.59   $2642.06
  1000   $4.00   $3995.06
  1056   $4.00   $4218.78</t>
        </r>
      </text>
    </comment>
    <comment ref="Q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$8.99      $8.99
    10   $6.54     $65.40
   100   $6.21    $620.66
   250   $5.83   $1456.53
   500   $5.30   $2651.47
   900   $4.32   $3884.46
  2000   $4.23   $8465.68
  3000   $4.14  $12413.16</t>
        </r>
      </text>
    </comment>
    <comment ref="V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$6.62      $6.62
    10   $5.96     $59.60
    25   $5.61    $140.25
    50   $5.26    $263.00
   100   $4.99    $499.00
   250   $4.70   $1175.00
   500   $4.26   $2130.00
  1000   $3.82   $3820.00</t>
        </r>
      </text>
    </comment>
    <comment ref="Y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$6.60      $6.60
    10   $5.94     $59.40
    25   $5.59    $139.75
    50   $5.25    $262.50
   100   $4.98    $498.00
   250   $4.68   $1170.00
   500   $4.25   $2125.00</t>
        </r>
      </text>
    </comment>
    <comment ref="AF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$7.02      $7.02
    10   $5.35     $53.51</t>
        </r>
      </text>
    </comment>
    <comment ref="L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$0.77      $0.77
    10   $0.68      $6.80
   100   $0.52     $52.12
   500   $0.41    $206.00
  1000   $0.33    $329.60
  3000   $0.29    $870.00
  6000   $0.27   $1620.00
 15000   $0.26   $3900.00
 30000   $0.25   $7500.00</t>
        </r>
      </text>
    </comment>
    <comment ref="V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$0.41      $0.41
    10   $0.37      $3.73
   100   $0.32     $32.10
   250   $0.30     $76.00
   500   $0.29    $143.50
  1000   $0.26    $261.00
  3000   $0.26    $783.00</t>
        </r>
      </text>
    </comment>
    <comment ref="Y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$0.41      $0.41
  3000   $0.41   $1224.00
  6000   $0.38   $2292.00
  9000   $0.36   $3258.00</t>
        </r>
      </text>
    </comment>
    <comment ref="O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1 $170.03    $170.03</t>
        </r>
      </text>
    </comment>
    <comment ref="V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$3.94      $3.94
    10   $3.54     $35.40
    25   $3.41     $85.25
   100   $2.90    $290.00
   250   $2.75    $687.50
   500   $2.47   $1235.00
  1000   $2.03   $2030.00</t>
        </r>
      </text>
    </comment>
    <comment ref="Y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1 $153.41    $153.41</t>
        </r>
      </text>
    </comment>
    <comment ref="L2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$4.27      $4.27
    10   $3.99     $39.86
    98   $3.62    $355.01
   100   $3.27    $326.60
   196   $3.14    $615.34
   500   $2.78   $1390.15
   588   $2.67   $1571.49
  1000   $2.28   $2276.54
  1078   $2.25   $2429.81
  2000   $2.16   $4325.44
  2500   $2.16   $5406.78</t>
        </r>
      </text>
    </comment>
    <comment ref="Q2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$5.95      $5.95
    10   $3.85     $38.52
   100   $3.66    $366.21
   200   $2.94    $587.37
   600   $2.35   $1412.53
  2000   $2.31   $4613.32
  4000   $2.26   $9036.40</t>
        </r>
      </text>
    </comment>
    <comment ref="V2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$4.07      $4.07
    10   $3.65     $36.50
    25   $3.27     $81.75
    50   $3.12    $156.00
   100   $2.97    $297.00
   250   $2.71    $677.50
   500   $2.43   $1215.00
  1000   $2.10   $2100.00</t>
        </r>
      </text>
    </comment>
    <comment ref="AA2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$4.06      $4.06
    10   $3.63     $36.30
    25   $3.26     $81.50
    50   $3.11    $155.50
   100   $2.97    $297.00
   250   $2.70    $675.00
   500   $2.42   $1210.00</t>
        </r>
      </text>
    </comment>
    <comment ref="AF2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$3.85      $3.85
    20   $3.61     $72.29</t>
        </r>
      </text>
    </comment>
    <comment ref="AK2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$4.60      $4.60
     3   $4.24     $12.72
    10   $3.36     $33.60
    50   $2.88    $144.00</t>
        </r>
      </text>
    </comment>
    <comment ref="K3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P3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3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Z3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E3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J3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<sst xmlns="http://schemas.openxmlformats.org/spreadsheetml/2006/main" count="384" uniqueCount="198">
  <si>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</si>
  <si>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</si>
  <si>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</si>
  <si>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</si>
  <si>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</si>
  <si>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</si>
  <si>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</si>
  <si>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</si>
  <si>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</si>
  <si>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</si>
  <si>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C1,C2</t>
  </si>
  <si>
    <t>VJ0603V104ZXQPW1BC</t>
  </si>
  <si>
    <t>VISHAY</t>
  </si>
  <si>
    <t>Capacitors_SMD:C_0603_HandSoldering</t>
  </si>
  <si>
    <t>0.1uF</t>
  </si>
  <si>
    <t>C3</t>
  </si>
  <si>
    <t>VJ0603V105ZXQPW1BC</t>
  </si>
  <si>
    <t>10uF</t>
  </si>
  <si>
    <t>C5,C14,C18,C20</t>
  </si>
  <si>
    <t>0.1u</t>
  </si>
  <si>
    <t>C6,C10,C15,C16</t>
  </si>
  <si>
    <t>1u</t>
  </si>
  <si>
    <t>C8,C13</t>
  </si>
  <si>
    <t>VJ0402V333ZXQPW1BC</t>
  </si>
  <si>
    <t>Capacitors_SMD:C_0402</t>
  </si>
  <si>
    <t>33n</t>
  </si>
  <si>
    <t>J1-J16</t>
  </si>
  <si>
    <t>1909763-1</t>
  </si>
  <si>
    <t>TE</t>
  </si>
  <si>
    <t>Connectors_Molex:Molex_Microcoaxial_RF</t>
  </si>
  <si>
    <t>UMC</t>
  </si>
  <si>
    <t>J17</t>
  </si>
  <si>
    <t>90131-0132</t>
  </si>
  <si>
    <t>MOLEX</t>
  </si>
  <si>
    <t>Socket_Strips:Socket_Strip_Straight_2x12_Pitch2.54mm_SMD</t>
  </si>
  <si>
    <t>Conn_02x12_Odd_Even</t>
  </si>
  <si>
    <t>J18</t>
  </si>
  <si>
    <t>68001-403HLF</t>
  </si>
  <si>
    <t>Conn_01x03</t>
  </si>
  <si>
    <t>J19</t>
  </si>
  <si>
    <t>71764-0012</t>
  </si>
  <si>
    <t>Socket_Strips:Socket_Strip_Straight_2x06_Pitch2.54mm_SMD</t>
  </si>
  <si>
    <t>Conn_02x06_Odd_Even</t>
  </si>
  <si>
    <t>J20-J25</t>
  </si>
  <si>
    <t>68001-402HLF</t>
  </si>
  <si>
    <t>Socket_Strips:Socket_Strip_Straight_1x02_Pitch2.54mm</t>
  </si>
  <si>
    <t>Conn_01x02</t>
  </si>
  <si>
    <t>R1,R2</t>
  </si>
  <si>
    <t>CRCW06034K70FKEA</t>
  </si>
  <si>
    <t>KEMET</t>
  </si>
  <si>
    <t>Resistors_SMD:R_0603_HandSoldering</t>
  </si>
  <si>
    <t>4.7k</t>
  </si>
  <si>
    <t>R11</t>
  </si>
  <si>
    <t>CRCW060375R0FKEA</t>
  </si>
  <si>
    <t>75</t>
  </si>
  <si>
    <t>R12</t>
  </si>
  <si>
    <t>CRCW060310K0FKEA</t>
  </si>
  <si>
    <t>10k</t>
  </si>
  <si>
    <t>R3,R5,R6,R10,R15,R16</t>
  </si>
  <si>
    <t>CRCW06031K00FKEA</t>
  </si>
  <si>
    <t>1k</t>
  </si>
  <si>
    <t>R4,R13,R14,R17</t>
  </si>
  <si>
    <t>CRCW06030000Z0EA</t>
  </si>
  <si>
    <t>0</t>
  </si>
  <si>
    <t>R7</t>
  </si>
  <si>
    <t>CRCW060375K0FKEA</t>
  </si>
  <si>
    <t>75k</t>
  </si>
  <si>
    <t>R8,R9</t>
  </si>
  <si>
    <t>CRCW06031M00FKEA</t>
  </si>
  <si>
    <t>1M</t>
  </si>
  <si>
    <t>RV1</t>
  </si>
  <si>
    <t>3214W-2-203E</t>
  </si>
  <si>
    <t>BOURNS</t>
  </si>
  <si>
    <t>Potentiometers:Potentiometer_Trimmer_Bourns_3214W</t>
  </si>
  <si>
    <t>20K</t>
  </si>
  <si>
    <t>U2</t>
  </si>
  <si>
    <t>AD5933YRSZ</t>
  </si>
  <si>
    <t>Analog Devices</t>
  </si>
  <si>
    <t>Housings_SSOP:SSOP-16_5.3x6.2mm_Pitch0.65mm</t>
  </si>
  <si>
    <t>AD5933</t>
  </si>
  <si>
    <t>U3,U9</t>
  </si>
  <si>
    <t>ADG1209YRUZ</t>
  </si>
  <si>
    <t>Housings_SSOP:TSSOP-16_4.4x5mm_Pitch0.65mm</t>
  </si>
  <si>
    <t>ADG1209</t>
  </si>
  <si>
    <t>U5</t>
  </si>
  <si>
    <t>LDS3985M25R</t>
  </si>
  <si>
    <t>ST Microelectronics</t>
  </si>
  <si>
    <t>TO_SOT_Packages_SMD:TSOT-23-5</t>
  </si>
  <si>
    <t>U6,U7</t>
  </si>
  <si>
    <t>OPA2836IDGS</t>
  </si>
  <si>
    <t>TEXAS INSTRUMENTS</t>
  </si>
  <si>
    <t>Housings_SSOP:TSSOP-10_3x3mm_Pitch0.5mm</t>
  </si>
  <si>
    <t>OPA2836</t>
  </si>
  <si>
    <t>U8</t>
  </si>
  <si>
    <t>AD8130ARZ</t>
  </si>
  <si>
    <t>Housings_SOIC:SO-8_5.3x6.2mm_Pitch1.27mm</t>
  </si>
  <si>
    <t>AD8130</t>
  </si>
  <si>
    <t>Proj:</t>
  </si>
  <si>
    <t>Portable Impedance Tomography</t>
  </si>
  <si>
    <t>Co.:</t>
  </si>
  <si>
    <t>Ashton Johnson</t>
  </si>
  <si>
    <t>Date:</t>
  </si>
  <si>
    <t>2017-10-21 15:20:06</t>
  </si>
  <si>
    <t>Board Qty:</t>
  </si>
  <si>
    <t>Total Cost:</t>
  </si>
  <si>
    <t>Unit Cost:</t>
  </si>
  <si>
    <t>Digi-Key</t>
  </si>
  <si>
    <t>Avail</t>
  </si>
  <si>
    <t>Purch</t>
  </si>
  <si>
    <t>Cat#</t>
  </si>
  <si>
    <t>A118077CT-ND</t>
  </si>
  <si>
    <t>WM50035-24-ND</t>
  </si>
  <si>
    <t>NonStk</t>
  </si>
  <si>
    <t>609-3471-ND</t>
  </si>
  <si>
    <t>WM50028-12-ND</t>
  </si>
  <si>
    <t>609-3507-ND</t>
  </si>
  <si>
    <t>541-4.70KHCT-ND</t>
  </si>
  <si>
    <t>541-75.0HCT-ND</t>
  </si>
  <si>
    <t>541-10.0KHCT-ND</t>
  </si>
  <si>
    <t>541-1.00KHCT-ND</t>
  </si>
  <si>
    <t>541-0.0GCT-ND</t>
  </si>
  <si>
    <t>541-75.0KHCT-ND</t>
  </si>
  <si>
    <t>541-1.00MHCT-ND</t>
  </si>
  <si>
    <t>3214W-2-203E-ND</t>
  </si>
  <si>
    <t>AD5933YRSZ-ND</t>
  </si>
  <si>
    <t>ADG1209YRUZ-ND</t>
  </si>
  <si>
    <t>497-6147-1-ND</t>
  </si>
  <si>
    <t>AD8130ARZ-ND</t>
  </si>
  <si>
    <t>Farnell</t>
  </si>
  <si>
    <t>2781689</t>
  </si>
  <si>
    <t>1835553</t>
  </si>
  <si>
    <t>1835033</t>
  </si>
  <si>
    <t>1469807</t>
  </si>
  <si>
    <t>1469838</t>
  </si>
  <si>
    <t>1469748</t>
  </si>
  <si>
    <t>2122366</t>
  </si>
  <si>
    <t>1469739</t>
  </si>
  <si>
    <t>2138485</t>
  </si>
  <si>
    <t>1469746</t>
  </si>
  <si>
    <t>1438950</t>
  </si>
  <si>
    <t>2377065</t>
  </si>
  <si>
    <t>2379228</t>
  </si>
  <si>
    <t>9604278</t>
  </si>
  <si>
    <t>Mouser</t>
  </si>
  <si>
    <t>77-VJ0603V104ZXQPBC</t>
  </si>
  <si>
    <t>77-VJ0603V105ZXQPBC</t>
  </si>
  <si>
    <t>77-VJ0402V333ZXQPBC</t>
  </si>
  <si>
    <t>571-1909763-1</t>
  </si>
  <si>
    <t>538-90131-0132</t>
  </si>
  <si>
    <t>649-68001-403HLF</t>
  </si>
  <si>
    <t>538-71764-0012</t>
  </si>
  <si>
    <t>649-68001-402HLF</t>
  </si>
  <si>
    <t>71-CRCW0603-4.7K-E3</t>
  </si>
  <si>
    <t>71-CRCW0603-75-E3</t>
  </si>
  <si>
    <t>71-CRCW0603-10K-E3</t>
  </si>
  <si>
    <t>71-CRCW0603-1.0K-E3</t>
  </si>
  <si>
    <t>71-CRCW0603-0-E3</t>
  </si>
  <si>
    <t>71-CRCW0603-75K-E3</t>
  </si>
  <si>
    <t>71-CRCW0603-1.0M-E3</t>
  </si>
  <si>
    <t>652-3214W-2-203E</t>
  </si>
  <si>
    <t>584-AD5933YRSZ</t>
  </si>
  <si>
    <t>584-ADG1209YRUZ</t>
  </si>
  <si>
    <t>511-LDS3985M25R</t>
  </si>
  <si>
    <t>595-OPA2836IDGS</t>
  </si>
  <si>
    <t>584-AD8130ARZ</t>
  </si>
  <si>
    <t>Newark</t>
  </si>
  <si>
    <t>62X0488</t>
  </si>
  <si>
    <t>60H4451</t>
  </si>
  <si>
    <t>56K0149</t>
  </si>
  <si>
    <t>01J9357</t>
  </si>
  <si>
    <t>75K3882</t>
  </si>
  <si>
    <t>52K8494</t>
  </si>
  <si>
    <t>52K8710</t>
  </si>
  <si>
    <t>52K8063</t>
  </si>
  <si>
    <t>52K8016</t>
  </si>
  <si>
    <t>42K3627</t>
  </si>
  <si>
    <t>52K8708</t>
  </si>
  <si>
    <t>52K8053</t>
  </si>
  <si>
    <t>06M5088</t>
  </si>
  <si>
    <t>23X5938</t>
  </si>
  <si>
    <t>56P7686</t>
  </si>
  <si>
    <t>64T3761</t>
  </si>
  <si>
    <t>59K6397</t>
  </si>
  <si>
    <t>Rs Components</t>
  </si>
  <si>
    <t>670-3477</t>
  </si>
  <si>
    <t>863-2747</t>
  </si>
  <si>
    <t>863-3178</t>
  </si>
  <si>
    <t>679-0484</t>
  </si>
  <si>
    <t>679-0699</t>
  </si>
  <si>
    <t>678-9667</t>
  </si>
  <si>
    <t>678-9875</t>
  </si>
  <si>
    <t>820-6736</t>
  </si>
  <si>
    <t>679-0695</t>
  </si>
  <si>
    <t>678-9932</t>
  </si>
  <si>
    <t>709-4816</t>
  </si>
  <si>
    <t>759-0288</t>
  </si>
  <si>
    <t>497-2268</t>
  </si>
  <si>
    <t>Tme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</si>
</sst>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164" fontId="0" fillId="0" borderId="0" xfId="0" applyNumberFormat="1"/>
    <xf numFmtId="0" fontId="9" fillId="0" borderId="0" xfId="1" applyAlignment="1" applyProtection="1"/>
    <xf numFmtId="0" fontId="10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4"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ouser.com/Search/Refine.aspx?Keyword=VJ0603V104ZXQPW1BC%20" TargetMode="External"/><Relationship Id="rId2" Type="http://schemas.openxmlformats.org/officeDocument/2006/relationships/hyperlink" Target="http://www.mouser.com/Search/Refine.aspx?Keyword=VJ0603V105ZXQPW1BC%20" TargetMode="External"/><Relationship Id="rId3" Type="http://schemas.openxmlformats.org/officeDocument/2006/relationships/hyperlink" Target="http://www.mouser.com/Search/Refine.aspx?Keyword=VJ0603V104ZXQPW1BC%20" TargetMode="External"/><Relationship Id="rId4" Type="http://schemas.openxmlformats.org/officeDocument/2006/relationships/hyperlink" Target="http://www.mouser.com/Search/Refine.aspx?Keyword=VJ0603V105ZXQPW1BC%20" TargetMode="External"/><Relationship Id="rId5" Type="http://schemas.openxmlformats.org/officeDocument/2006/relationships/hyperlink" Target="http://www.mouser.com/Search/Refine.aspx?Keyword=VJ0402V333ZXQPW1BC%20" TargetMode="External"/><Relationship Id="rId6" Type="http://schemas.openxmlformats.org/officeDocument/2006/relationships/hyperlink" Target="http://www.digikey.com/product-detail/en/te-connectivity-amp-connectors/1909763-1/A118077CT-ND/4729711" TargetMode="External"/><Relationship Id="rId7" Type="http://schemas.openxmlformats.org/officeDocument/2006/relationships/hyperlink" Target="http://it.farnell.com/webapp/wcs/stores/servlet/Search?catalogId=15001&amp;langId=-4&amp;storeId=10165&amp;gs=true&amp;st=1909763-1%20" TargetMode="External"/><Relationship Id="rId8" Type="http://schemas.openxmlformats.org/officeDocument/2006/relationships/hyperlink" Target="http://www.mouser.com/Search/Refine.aspx?Keyword=1909763-1%20" TargetMode="External"/><Relationship Id="rId9" Type="http://schemas.openxmlformats.org/officeDocument/2006/relationships/hyperlink" Target="http://www.newark.com/webapp/wcs/stores/servlet/Search?catalogId=15003&amp;langId=-1&amp;storeId=10194&amp;gs=true&amp;st=1909763-1%20" TargetMode="External"/><Relationship Id="rId10" Type="http://schemas.openxmlformats.org/officeDocument/2006/relationships/hyperlink" Target="http://www.digikey.com/scripts/DkSearch/dksus.dll?WT.z_header=search_go&amp;lang=en&amp;keywords=90131-0132%20" TargetMode="External"/><Relationship Id="rId11" Type="http://schemas.openxmlformats.org/officeDocument/2006/relationships/hyperlink" Target="http://www.mouser.com/Search/Refine.aspx?Keyword=90131-0132%20" TargetMode="External"/><Relationship Id="rId12" Type="http://schemas.openxmlformats.org/officeDocument/2006/relationships/hyperlink" Target="http://www.newark.com/webapp/wcs/stores/servlet/Search?catalogId=15003&amp;langId=-1&amp;storeId=10194&amp;gs=true&amp;st=90131-0132%20" TargetMode="External"/><Relationship Id="rId13" Type="http://schemas.openxmlformats.org/officeDocument/2006/relationships/hyperlink" Target="http://it.rs-online.com/web/c/?searchTerm=90131-0132%20" TargetMode="External"/><Relationship Id="rId14" Type="http://schemas.openxmlformats.org/officeDocument/2006/relationships/hyperlink" Target="http://www.digikey.com/scripts/DkSearch/dksus.dll?WT.z_header=search_go&amp;lang=en&amp;keywords=68001-403HLF%20" TargetMode="External"/><Relationship Id="rId15" Type="http://schemas.openxmlformats.org/officeDocument/2006/relationships/hyperlink" Target="http://it.farnell.com/webapp/wcs/stores/servlet/Search?catalogId=15001&amp;langId=-4&amp;storeId=10165&amp;gs=true&amp;st=68001-403HLF%20" TargetMode="External"/><Relationship Id="rId16" Type="http://schemas.openxmlformats.org/officeDocument/2006/relationships/hyperlink" Target="http://www.mouser.com/Search/../ProductDetail/Amphenol-FCI/68001-403HLF/?qs=sGAEpiMZZMs%252bGHln7q6pm%2fK1Y9dcUIE1Zb6%2fMRCtGFY%3d" TargetMode="External"/><Relationship Id="rId17" Type="http://schemas.openxmlformats.org/officeDocument/2006/relationships/hyperlink" Target="http://www.newark.com/harwin/m20-9990346/connector-header-3-position-1row/dp/56K0149?rpsku=rel3%3A68001403HLF" TargetMode="External"/><Relationship Id="rId18" Type="http://schemas.openxmlformats.org/officeDocument/2006/relationships/hyperlink" Target="http://it.rs-online.com/web/c/?searchTerm=68001-403HLF%20" TargetMode="External"/><Relationship Id="rId19" Type="http://schemas.openxmlformats.org/officeDocument/2006/relationships/hyperlink" Target="http://www.digikey.com/scripts/DkSearch/dksus.dll?WT.z_header=search_go&amp;lang=en&amp;keywords=71764-0012%20" TargetMode="External"/><Relationship Id="rId20" Type="http://schemas.openxmlformats.org/officeDocument/2006/relationships/hyperlink" Target="http://www.mouser.com/Search/Refine.aspx?Keyword=71764-0012%20" TargetMode="External"/><Relationship Id="rId21" Type="http://schemas.openxmlformats.org/officeDocument/2006/relationships/hyperlink" Target="http://www.newark.com/webapp/wcs/stores/servlet/Search?catalogId=15003&amp;langId=-1&amp;storeId=10194&amp;gs=true&amp;st=71764-0012%20" TargetMode="External"/><Relationship Id="rId22" Type="http://schemas.openxmlformats.org/officeDocument/2006/relationships/hyperlink" Target="http://www.digikey.com/scripts/DkSearch/dksus.dll?WT.z_header=search_go&amp;lang=en&amp;keywords=68001-402HLF%20" TargetMode="External"/><Relationship Id="rId23" Type="http://schemas.openxmlformats.org/officeDocument/2006/relationships/hyperlink" Target="http://it.farnell.com/webapp/wcs/stores/servlet/Search?catalogId=15001&amp;langId=-4&amp;storeId=10165&amp;gs=true&amp;st=68001-402HLF%20" TargetMode="External"/><Relationship Id="rId24" Type="http://schemas.openxmlformats.org/officeDocument/2006/relationships/hyperlink" Target="http://www.mouser.com/Search/../ProductDetail/Amphenol-FCI/68001-402HLF/?qs=sGAEpiMZZMs%252bGHln7q6pm24n0txessAMsVeW4psgO%2f4%3d" TargetMode="External"/><Relationship Id="rId25" Type="http://schemas.openxmlformats.org/officeDocument/2006/relationships/hyperlink" Target="http://www.newark.com/webapp/wcs/stores/servlet/Search?catalogId=15003&amp;langId=-1&amp;storeId=10194&amp;gs=true&amp;st=68001-402HLF%20" TargetMode="External"/><Relationship Id="rId26" Type="http://schemas.openxmlformats.org/officeDocument/2006/relationships/hyperlink" Target="http://it.rs-online.com/web/c/?searchTerm=68001-402HLF%20" TargetMode="External"/><Relationship Id="rId27" Type="http://schemas.openxmlformats.org/officeDocument/2006/relationships/hyperlink" Target="http://www.digikey.com/product-detail/en/vishay-dale/CRCW06034K70FKEA/541-4.70KHCT-ND/1179885" TargetMode="External"/><Relationship Id="rId28" Type="http://schemas.openxmlformats.org/officeDocument/2006/relationships/hyperlink" Target="http://it.farnell.com/vishay/crcw06034k70fkea/res-film-spesso-4k7-1-0-1w-0603/dp/1469807" TargetMode="External"/><Relationship Id="rId29" Type="http://schemas.openxmlformats.org/officeDocument/2006/relationships/hyperlink" Target="http://www.mouser.com/Search/../ProductDetail/Vishay/CRCW06034K70FKEA/?qs=sGAEpiMZZMu61qfTUdNhG6VIbcZKTXAsq2o2JgXbnwE%3d" TargetMode="External"/><Relationship Id="rId30" Type="http://schemas.openxmlformats.org/officeDocument/2006/relationships/hyperlink" Target="http://www.newark.com/vishay/crcw06034k70fkea/res-thick-film-4k7-1-0-1w-0603/dp/52K8494" TargetMode="External"/><Relationship Id="rId31" Type="http://schemas.openxmlformats.org/officeDocument/2006/relationships/hyperlink" Target="http://it.rs-online.com/web/p/resistori-smd/6790484/" TargetMode="External"/><Relationship Id="rId32" Type="http://schemas.openxmlformats.org/officeDocument/2006/relationships/hyperlink" Target="http://www.digikey.com/product-detail/en/vishay-dale/CRCW060375R0FKEA/541-75.0HCT-ND/1179681" TargetMode="External"/><Relationship Id="rId33" Type="http://schemas.openxmlformats.org/officeDocument/2006/relationships/hyperlink" Target="http://it.farnell.com/vishay/crcw060375r0fkea/res-film-spesso-75r-1-0-1w-0603/dp/1469838" TargetMode="External"/><Relationship Id="rId34" Type="http://schemas.openxmlformats.org/officeDocument/2006/relationships/hyperlink" Target="http://www.mouser.com/Search/../ProductDetail/Vishay/CRCW060375R0FKEA/?qs=sGAEpiMZZMu61qfTUdNhG82Z6Ry1C7Aq%252bec1eQNk7As%3d" TargetMode="External"/><Relationship Id="rId35" Type="http://schemas.openxmlformats.org/officeDocument/2006/relationships/hyperlink" Target="http://www.newark.com/vishay/crcw060375r0fkea/res-thick-film-75r-1-0-1w-0603/dp/52K8710" TargetMode="External"/><Relationship Id="rId36" Type="http://schemas.openxmlformats.org/officeDocument/2006/relationships/hyperlink" Target="http://it.rs-online.com/web/p/resistori-smd/6790699/" TargetMode="External"/><Relationship Id="rId37" Type="http://schemas.openxmlformats.org/officeDocument/2006/relationships/hyperlink" Target="http://www.digikey.com/product-detail/en/vishay-dale/CRCW060310K0FKEA/541-10.0KHCT-ND/1179924" TargetMode="External"/><Relationship Id="rId38" Type="http://schemas.openxmlformats.org/officeDocument/2006/relationships/hyperlink" Target="http://it.farnell.com/vishay/crcw060310k0fkea/res-film-spesso-10k-1-0-1w-0603/dp/1469748" TargetMode="External"/><Relationship Id="rId39" Type="http://schemas.openxmlformats.org/officeDocument/2006/relationships/hyperlink" Target="http://www.mouser.com/Search/../ProductDetail/Vishay/CRCW060310K0FKEA/?qs=sGAEpiMZZMu61qfTUdNhGyptJL5EcUtREGTsEKG7Lak%3d" TargetMode="External"/><Relationship Id="rId40" Type="http://schemas.openxmlformats.org/officeDocument/2006/relationships/hyperlink" Target="http://www.newark.com/vishay/crcw060310k0fkea/res-thick-film-10k-1-0-1w-0603/dp/52K8063" TargetMode="External"/><Relationship Id="rId41" Type="http://schemas.openxmlformats.org/officeDocument/2006/relationships/hyperlink" Target="http://it.rs-online.com/web/p/resistori-smd/6789667/" TargetMode="External"/><Relationship Id="rId42" Type="http://schemas.openxmlformats.org/officeDocument/2006/relationships/hyperlink" Target="http://www.digikey.com/product-detail/en/vishay-dale/CRCW06031K00FKEA/541-1.00KHCT-ND/1179809" TargetMode="External"/><Relationship Id="rId43" Type="http://schemas.openxmlformats.org/officeDocument/2006/relationships/hyperlink" Target="http://it.farnell.com/vishay/crcw06031k00fkea/res-film-spesso-1k-1-0-1w-0603/dp/2122366" TargetMode="External"/><Relationship Id="rId44" Type="http://schemas.openxmlformats.org/officeDocument/2006/relationships/hyperlink" Target="http://www.mouser.com/Search/../ProductDetail/Vishay/CRCW06031K00FKEA/?qs=sGAEpiMZZMu61qfTUdNhG7Gzy2l2IcrzZW%252b7Dk5m234%3d" TargetMode="External"/><Relationship Id="rId45" Type="http://schemas.openxmlformats.org/officeDocument/2006/relationships/hyperlink" Target="http://www.newark.com/vishay/crcw06031k00fkea/res-thick-film-1k-1-0-1w-0603/dp/52K8016" TargetMode="External"/><Relationship Id="rId46" Type="http://schemas.openxmlformats.org/officeDocument/2006/relationships/hyperlink" Target="http://it.rs-online.com/web/p/resistori-smd/6789875/" TargetMode="External"/><Relationship Id="rId47" Type="http://schemas.openxmlformats.org/officeDocument/2006/relationships/hyperlink" Target="https://www.tme.eu/en/details/crcw06031k00fkea/0603-smd-resistors/vishay/" TargetMode="External"/><Relationship Id="rId48" Type="http://schemas.openxmlformats.org/officeDocument/2006/relationships/hyperlink" Target="http://www.digikey.com/product-detail/en/vishay-dale/CRCW06030000Z0EA/541-0.0GCT-ND/1179296" TargetMode="External"/><Relationship Id="rId49" Type="http://schemas.openxmlformats.org/officeDocument/2006/relationships/hyperlink" Target="http://it.farnell.com/vishay/crcw06030000z0ea/resistor-0r-0-1w-jumper-0603-smd/dp/1469739" TargetMode="External"/><Relationship Id="rId50" Type="http://schemas.openxmlformats.org/officeDocument/2006/relationships/hyperlink" Target="http://www.mouser.com/Search/../ProductDetail/Vishay/CRCW06030000Z0EA/?qs=sGAEpiMZZMu61qfTUdNhG2TmlP6XIPVRieH8x37lMMI%3d" TargetMode="External"/><Relationship Id="rId51" Type="http://schemas.openxmlformats.org/officeDocument/2006/relationships/hyperlink" Target="http://www.newark.com/vishay/crcw06030000z0ea/res-thick-film-0r-0-1w-0603-reel/dp/42K3627" TargetMode="External"/><Relationship Id="rId52" Type="http://schemas.openxmlformats.org/officeDocument/2006/relationships/hyperlink" Target="http://it.rs-online.com/web/p/resistori-smd/8206736/" TargetMode="External"/><Relationship Id="rId53" Type="http://schemas.openxmlformats.org/officeDocument/2006/relationships/hyperlink" Target="http://www.digikey.com/product-detail/en/vishay-dale/CRCW060375K0FKEA/541-75.0KHCT-ND/1180024" TargetMode="External"/><Relationship Id="rId54" Type="http://schemas.openxmlformats.org/officeDocument/2006/relationships/hyperlink" Target="http://it.farnell.com/vishay/crcw060375k0fkea/res-film-spesso-75k-1-0-1w-0603/dp/2138485" TargetMode="External"/><Relationship Id="rId55" Type="http://schemas.openxmlformats.org/officeDocument/2006/relationships/hyperlink" Target="http://www.mouser.com/Search/../ProductDetail/Vishay/CRCW060375K0FKEA/?qs=sGAEpiMZZMu61qfTUdNhG3XwnH6YDjgjmO5txCo3Lqc%3d" TargetMode="External"/><Relationship Id="rId56" Type="http://schemas.openxmlformats.org/officeDocument/2006/relationships/hyperlink" Target="http://www.newark.com/vishay/crcw060375k0fkea/res-thick-film-75k-1-0-1w-0603/dp/52K8708" TargetMode="External"/><Relationship Id="rId57" Type="http://schemas.openxmlformats.org/officeDocument/2006/relationships/hyperlink" Target="http://it.rs-online.com/web/p/resistori-smd/6790695/" TargetMode="External"/><Relationship Id="rId58" Type="http://schemas.openxmlformats.org/officeDocument/2006/relationships/hyperlink" Target="http://www.digikey.com/product-detail/en/vishay-dale/CRCW06031M00FKEA/541-1.00MHCT-ND/1180152" TargetMode="External"/><Relationship Id="rId59" Type="http://schemas.openxmlformats.org/officeDocument/2006/relationships/hyperlink" Target="http://it.farnell.com/vishay/crcw06031m00fkea/res-film-spesso-1m-1-0-1w-0603/dp/1469746" TargetMode="External"/><Relationship Id="rId60" Type="http://schemas.openxmlformats.org/officeDocument/2006/relationships/hyperlink" Target="http://www.mouser.com/Search/../ProductDetail/Vishay/CRCW06031M00FKEA/?qs=sGAEpiMZZMu61qfTUdNhG%2fy1ga03FwuGiX6Sd4sl%252bPo%3d" TargetMode="External"/><Relationship Id="rId61" Type="http://schemas.openxmlformats.org/officeDocument/2006/relationships/hyperlink" Target="http://www.newark.com/vishay/crcw06031m00fkea/res-thick-film-1m-1-0-1w-0603/dp/52K8053" TargetMode="External"/><Relationship Id="rId62" Type="http://schemas.openxmlformats.org/officeDocument/2006/relationships/hyperlink" Target="http://it.rs-online.com/web/p/resistori-smd/6789932/" TargetMode="External"/><Relationship Id="rId63" Type="http://schemas.openxmlformats.org/officeDocument/2006/relationships/hyperlink" Target="https://www.tme.eu/en/details/crcw06031m00fkea/0603-smd-resistors/vishay/" TargetMode="External"/><Relationship Id="rId64" Type="http://schemas.openxmlformats.org/officeDocument/2006/relationships/hyperlink" Target="http://www.digikey.com/scripts/DkSearch/dksus.dll?WT.z_header=search_go&amp;lang=en&amp;keywords=3214W-2-203E%20" TargetMode="External"/><Relationship Id="rId65" Type="http://schemas.openxmlformats.org/officeDocument/2006/relationships/hyperlink" Target="http://www.mouser.com/Search/Refine.aspx?Keyword=3214W-2-203E%20" TargetMode="External"/><Relationship Id="rId66" Type="http://schemas.openxmlformats.org/officeDocument/2006/relationships/hyperlink" Target="http://www.digikey.com/product-detail/en/analog-devices-inc/AD5933YRSZ/AD5933YRSZ-ND/756602" TargetMode="External"/><Relationship Id="rId67" Type="http://schemas.openxmlformats.org/officeDocument/2006/relationships/hyperlink" Target="http://it.farnell.com/analog-devices/ad5933yrsz/ic-convertitore-impedenza-12bit/dp/1438950" TargetMode="External"/><Relationship Id="rId68" Type="http://schemas.openxmlformats.org/officeDocument/2006/relationships/hyperlink" Target="http://www.mouser.com/Search/../ProductDetail/Analog-Devices/AD5933YRSZ/?qs=sGAEpiMZZMt%2foy9k%2f5obbU0YfL1ODTenstKrDQeu%2fV8%3d" TargetMode="External"/><Relationship Id="rId69" Type="http://schemas.openxmlformats.org/officeDocument/2006/relationships/hyperlink" Target="http://www.newark.com/webapp/wcs/stores/servlet/Search?catalogId=15003&amp;langId=-1&amp;storeId=10194&amp;gs=true&amp;st=AD5933YRSZ%20" TargetMode="External"/><Relationship Id="rId70" Type="http://schemas.openxmlformats.org/officeDocument/2006/relationships/hyperlink" Target="http://it.rs-online.com/web/p/sintetizzatori-digitali/7094816/" TargetMode="External"/><Relationship Id="rId71" Type="http://schemas.openxmlformats.org/officeDocument/2006/relationships/hyperlink" Target="http://www.digikey.com/product-detail/en/analog-devices-inc/ADG1209YRUZ/ADG1209YRUZ-ND/2606636" TargetMode="External"/><Relationship Id="rId72" Type="http://schemas.openxmlformats.org/officeDocument/2006/relationships/hyperlink" Target="http://it.farnell.com/webapp/wcs/stores/servlet/Search?catalogId=15001&amp;langId=-4&amp;storeId=10165&amp;gs=true&amp;st=ADG1209YRUZ%20" TargetMode="External"/><Relationship Id="rId73" Type="http://schemas.openxmlformats.org/officeDocument/2006/relationships/hyperlink" Target="http://www.mouser.com/Search/../ProductDetail/Analog-Devices/ADG1209YRUZ/?qs=sGAEpiMZZMtxrAS98ir%252bs4YpfXGcyaotJCypfnwhFS0%3d" TargetMode="External"/><Relationship Id="rId74" Type="http://schemas.openxmlformats.org/officeDocument/2006/relationships/hyperlink" Target="http://www.newark.com/webapp/wcs/stores/servlet/Search?catalogId=15003&amp;langId=-1&amp;storeId=10194&amp;gs=true&amp;st=ADG1209YRUZ%20" TargetMode="External"/><Relationship Id="rId75" Type="http://schemas.openxmlformats.org/officeDocument/2006/relationships/hyperlink" Target="http://it.rs-online.com/web/c/?searchTerm=ADG1209YRUZ%20" TargetMode="External"/><Relationship Id="rId76" Type="http://schemas.openxmlformats.org/officeDocument/2006/relationships/hyperlink" Target="http://www.digikey.com/product-detail/en/stmicroelectronics/LDS3985M25R/497-6147-1-ND/1654069" TargetMode="External"/><Relationship Id="rId77" Type="http://schemas.openxmlformats.org/officeDocument/2006/relationships/hyperlink" Target="http://www.mouser.com/Search/Refine.aspx?Keyword=LDS3985M25R%20" TargetMode="External"/><Relationship Id="rId78" Type="http://schemas.openxmlformats.org/officeDocument/2006/relationships/hyperlink" Target="http://www.newark.com/webapp/wcs/stores/servlet/Search?catalogId=15003&amp;langId=-1&amp;storeId=10194&amp;gs=true&amp;st=LDS3985M25R%20" TargetMode="External"/><Relationship Id="rId79" Type="http://schemas.openxmlformats.org/officeDocument/2006/relationships/hyperlink" Target="http://it.farnell.com/texas-instruments/opa2836idgsevm/mod-val-amplificatore-op/dp/2379228" TargetMode="External"/><Relationship Id="rId80" Type="http://schemas.openxmlformats.org/officeDocument/2006/relationships/hyperlink" Target="http://www.mouser.com/Search/../ProductDetail/Texas-Instruments/OPA2836IDGS/?qs=sGAEpiMZZMuBTSvypc%2fI8dloF%2f3C5bov" TargetMode="External"/><Relationship Id="rId81" Type="http://schemas.openxmlformats.org/officeDocument/2006/relationships/hyperlink" Target="http://www.newark.com/webapp/wcs/stores/servlet/Search?catalogId=15003&amp;langId=-1&amp;storeId=10194&amp;gs=true&amp;st=OPA2836IDGS%20" TargetMode="External"/><Relationship Id="rId82" Type="http://schemas.openxmlformats.org/officeDocument/2006/relationships/hyperlink" Target="http://www.digikey.com/product-detail/en/analog-devices-inc/AD8130ARZ/AD8130ARZ-ND/751140" TargetMode="External"/><Relationship Id="rId83" Type="http://schemas.openxmlformats.org/officeDocument/2006/relationships/hyperlink" Target="http://it.farnell.com/webapp/wcs/stores/servlet/Search?catalogId=15001&amp;langId=-4&amp;storeId=10165&amp;gs=true&amp;st=AD8130ARZ%20" TargetMode="External"/><Relationship Id="rId84" Type="http://schemas.openxmlformats.org/officeDocument/2006/relationships/hyperlink" Target="http://www.mouser.com/Search/../ProductDetail/Analog-Devices/AD8130ARZ/?qs=sGAEpiMZZMv9Q1JI0Mo%2ftZTekRn6kgHV" TargetMode="External"/><Relationship Id="rId85" Type="http://schemas.openxmlformats.org/officeDocument/2006/relationships/hyperlink" Target="http://www.newark.com/webapp/wcs/stores/servlet/Search?catalogId=15003&amp;langId=-1&amp;storeId=10194&amp;gs=true&amp;st=AD8130ARZ%20" TargetMode="External"/><Relationship Id="rId86" Type="http://schemas.openxmlformats.org/officeDocument/2006/relationships/hyperlink" Target="http://it.rs-online.com/web/p/ricevitori-differenziali/4972268/" TargetMode="External"/><Relationship Id="rId87" Type="http://schemas.openxmlformats.org/officeDocument/2006/relationships/hyperlink" Target="https://www.tme.eu/en/details/ad8130arz/smd-operational-amplifiers/analog-devices/" TargetMode="External"/><Relationship Id="rId88" Type="http://schemas.openxmlformats.org/officeDocument/2006/relationships/vmlDrawing" Target="../drawings/vmlDrawing1.vml"/><Relationship Id="rId8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4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15.7109375" customWidth="1" outlineLevel="2"/>
    <col min="15" max="15" width="9.140625" outlineLevel="1"/>
    <col min="16" max="16" width="9.140625" outlineLevel="2"/>
    <col min="17" max="17" width="9.140625" outlineLevel="2"/>
    <col min="18" max="18" width="15.7109375" customWidth="1"/>
    <col min="19" max="19" width="15.7109375" customWidth="1" outlineLevel="2"/>
    <col min="20" max="20" width="9.140625" outlineLevel="1"/>
    <col min="21" max="21" width="9.140625" outlineLevel="2"/>
    <col min="22" max="22" width="9.140625" outlineLevel="2"/>
    <col min="23" max="23" width="15.7109375" customWidth="1"/>
    <col min="24" max="24" width="15.7109375" customWidth="1" outlineLevel="2"/>
    <col min="25" max="25" width="9.140625" outlineLevel="1"/>
    <col min="26" max="26" width="9.140625" outlineLevel="2"/>
    <col min="27" max="27" width="9.140625" outlineLevel="2"/>
    <col min="28" max="28" width="15.7109375" customWidth="1"/>
    <col min="29" max="29" width="15.7109375" customWidth="1" outlineLevel="2"/>
    <col min="30" max="30" width="9.140625" outlineLevel="1"/>
    <col min="31" max="31" width="9.140625" outlineLevel="2"/>
    <col min="32" max="32" width="9.140625" outlineLevel="2"/>
    <col min="33" max="33" width="15.7109375" customWidth="1"/>
    <col min="34" max="34" width="15.7109375" customWidth="1" outlineLevel="2"/>
    <col min="35" max="35" width="9.140625" outlineLevel="1"/>
    <col min="36" max="36" width="9.140625" outlineLevel="2"/>
    <col min="37" max="37" width="9.140625" outlineLevel="2"/>
    <col min="38" max="38" width="15.7109375" customWidth="1"/>
    <col min="39" max="39" width="15.7109375" customWidth="1" outlineLevel="2"/>
  </cols>
  <sheetData>
    <row r="1" spans="1:39">
      <c r="A1" s="2" t="s">
        <v>97</v>
      </c>
      <c r="B1" s="3" t="s">
        <v>98</v>
      </c>
      <c r="H1" s="4" t="s">
        <v>103</v>
      </c>
      <c r="I1" s="4">
        <v>100</v>
      </c>
    </row>
    <row r="2" spans="1:39">
      <c r="A2" s="2" t="s">
        <v>99</v>
      </c>
      <c r="B2" s="3" t="s">
        <v>100</v>
      </c>
      <c r="H2" s="2" t="s">
        <v>104</v>
      </c>
      <c r="I2" s="5">
        <f>sum(I7:I29)</f>
        <v>0</v>
      </c>
      <c r="M2" s="5">
        <f>sum(M7:M29)</f>
        <v>0</v>
      </c>
      <c r="R2" s="5">
        <f>sum(R7:R29)</f>
        <v>0</v>
      </c>
      <c r="W2" s="5">
        <f>sum(W7:W29)</f>
        <v>0</v>
      </c>
      <c r="AB2" s="5">
        <f>sum(AB7:AB29)</f>
        <v>0</v>
      </c>
      <c r="AG2" s="5">
        <f>sum(AG7:AG29)</f>
        <v>0</v>
      </c>
      <c r="AL2" s="5">
        <f>sum(AL7:AL29)</f>
        <v>0</v>
      </c>
    </row>
    <row r="3" spans="1:39">
      <c r="A3" s="2" t="s">
        <v>101</v>
      </c>
      <c r="B3" s="3" t="s">
        <v>102</v>
      </c>
      <c r="H3" s="2" t="s">
        <v>105</v>
      </c>
      <c r="I3" s="6">
        <f>TotalCost/BoardQty</f>
        <v>0</v>
      </c>
      <c r="M3" s="7">
        <f>(ROWS(M7:M29)-COUNTBLANK(M7:M29))&amp;" of "&amp;ROWS(M7:M29)&amp;" parts found"</f>
        <v>0</v>
      </c>
      <c r="R3" s="7">
        <f>(ROWS(R7:R29)-COUNTBLANK(R7:R29))&amp;" of "&amp;ROWS(R7:R29)&amp;" parts found"</f>
        <v>0</v>
      </c>
      <c r="W3" s="7">
        <f>(ROWS(W7:W29)-COUNTBLANK(W7:W29))&amp;" of "&amp;ROWS(W7:W29)&amp;" parts found"</f>
        <v>0</v>
      </c>
      <c r="AB3" s="7">
        <f>(ROWS(AB7:AB29)-COUNTBLANK(AB7:AB29))&amp;" of "&amp;ROWS(AB7:AB29)&amp;" parts found"</f>
        <v>0</v>
      </c>
      <c r="AG3" s="7">
        <f>(ROWS(AG7:AG29)-COUNTBLANK(AG7:AG29))&amp;" of "&amp;ROWS(AG7:AG29)&amp;" parts found"</f>
        <v>0</v>
      </c>
      <c r="AL3" s="7">
        <f>(ROWS(AL7:AL29)-COUNTBLANK(AL7:AL29))&amp;" of "&amp;ROWS(AL7:AL29)&amp;" parts found"</f>
        <v>0</v>
      </c>
    </row>
    <row r="5" spans="1:39">
      <c r="A5" s="8" t="s">
        <v>0</v>
      </c>
      <c r="B5" s="8"/>
      <c r="C5" s="8"/>
      <c r="D5" s="8"/>
      <c r="E5" s="8"/>
      <c r="F5" s="8"/>
      <c r="G5" s="8"/>
      <c r="H5" s="8"/>
      <c r="I5" s="8"/>
      <c r="J5" s="9" t="s">
        <v>106</v>
      </c>
      <c r="K5" s="9"/>
      <c r="L5" s="9"/>
      <c r="M5" s="9"/>
      <c r="N5" s="9"/>
      <c r="O5" s="10" t="s">
        <v>128</v>
      </c>
      <c r="P5" s="10"/>
      <c r="Q5" s="10"/>
      <c r="R5" s="10"/>
      <c r="S5" s="10"/>
      <c r="T5" s="11" t="s">
        <v>143</v>
      </c>
      <c r="U5" s="11"/>
      <c r="V5" s="11"/>
      <c r="W5" s="11"/>
      <c r="X5" s="11"/>
      <c r="Y5" s="12" t="s">
        <v>165</v>
      </c>
      <c r="Z5" s="12"/>
      <c r="AA5" s="12"/>
      <c r="AB5" s="12"/>
      <c r="AC5" s="12"/>
      <c r="AD5" s="13" t="s">
        <v>183</v>
      </c>
      <c r="AE5" s="13"/>
      <c r="AF5" s="13"/>
      <c r="AG5" s="13"/>
      <c r="AH5" s="13"/>
      <c r="AI5" s="14" t="s">
        <v>197</v>
      </c>
      <c r="AJ5" s="14"/>
      <c r="AK5" s="14"/>
      <c r="AL5" s="14"/>
      <c r="AM5" s="14"/>
    </row>
    <row r="6" spans="1:39">
      <c r="A6" s="15" t="s">
        <v>6</v>
      </c>
      <c r="B6" s="15" t="s">
        <v>8</v>
      </c>
      <c r="C6" s="15" t="s">
        <v>9</v>
      </c>
      <c r="D6" s="15" t="s">
        <v>5</v>
      </c>
      <c r="E6" s="15" t="s">
        <v>4</v>
      </c>
      <c r="F6" s="15" t="s">
        <v>1</v>
      </c>
      <c r="G6" s="15" t="s">
        <v>7</v>
      </c>
      <c r="H6" s="15" t="s">
        <v>3</v>
      </c>
      <c r="I6" s="15" t="s">
        <v>2</v>
      </c>
      <c r="J6" s="15" t="s">
        <v>107</v>
      </c>
      <c r="K6" s="15" t="s">
        <v>108</v>
      </c>
      <c r="L6" s="15" t="s">
        <v>3</v>
      </c>
      <c r="M6" s="15" t="s">
        <v>2</v>
      </c>
      <c r="N6" s="15" t="s">
        <v>109</v>
      </c>
      <c r="O6" s="15" t="s">
        <v>107</v>
      </c>
      <c r="P6" s="15" t="s">
        <v>108</v>
      </c>
      <c r="Q6" s="15" t="s">
        <v>3</v>
      </c>
      <c r="R6" s="15" t="s">
        <v>2</v>
      </c>
      <c r="S6" s="15" t="s">
        <v>109</v>
      </c>
      <c r="T6" s="15" t="s">
        <v>107</v>
      </c>
      <c r="U6" s="15" t="s">
        <v>108</v>
      </c>
      <c r="V6" s="15" t="s">
        <v>3</v>
      </c>
      <c r="W6" s="15" t="s">
        <v>2</v>
      </c>
      <c r="X6" s="15" t="s">
        <v>109</v>
      </c>
      <c r="Y6" s="15" t="s">
        <v>107</v>
      </c>
      <c r="Z6" s="15" t="s">
        <v>108</v>
      </c>
      <c r="AA6" s="15" t="s">
        <v>3</v>
      </c>
      <c r="AB6" s="15" t="s">
        <v>2</v>
      </c>
      <c r="AC6" s="15" t="s">
        <v>109</v>
      </c>
      <c r="AD6" s="15" t="s">
        <v>107</v>
      </c>
      <c r="AE6" s="15" t="s">
        <v>108</v>
      </c>
      <c r="AF6" s="15" t="s">
        <v>3</v>
      </c>
      <c r="AG6" s="15" t="s">
        <v>2</v>
      </c>
      <c r="AH6" s="15" t="s">
        <v>109</v>
      </c>
      <c r="AI6" s="15" t="s">
        <v>107</v>
      </c>
      <c r="AJ6" s="15" t="s">
        <v>108</v>
      </c>
      <c r="AK6" s="15" t="s">
        <v>3</v>
      </c>
      <c r="AL6" s="15" t="s">
        <v>2</v>
      </c>
      <c r="AM6" s="15" t="s">
        <v>109</v>
      </c>
    </row>
    <row r="7" spans="1:39">
      <c r="A7" t="s">
        <v>10</v>
      </c>
      <c r="B7" t="s">
        <v>14</v>
      </c>
      <c r="D7" t="s">
        <v>13</v>
      </c>
      <c r="E7" t="s">
        <v>12</v>
      </c>
      <c r="F7" t="s">
        <v>11</v>
      </c>
      <c r="G7">
        <f>BoardQty*2</f>
        <v>0</v>
      </c>
      <c r="H7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7" s="16">
        <f>iferror(G7*H7,"")</f>
        <v>0</v>
      </c>
      <c r="T7">
        <v>26868</v>
      </c>
      <c r="V7" s="16">
        <f>iferror(lookup(if(U7="",G7,U7),{0,1,50,100,500,1000,15000,30000,75000,150000},{0.0,0.1,0.06,0.051,0.04,0.028,0.018,0.011,0.007,0.005}),"")</f>
        <v>0</v>
      </c>
      <c r="W7" s="16">
        <f>iferror(if(U7="",G7,U7)*V7,"")</f>
        <v>0</v>
      </c>
      <c r="X7" s="17" t="s">
        <v>144</v>
      </c>
    </row>
    <row r="8" spans="1:39">
      <c r="A8" t="s">
        <v>15</v>
      </c>
      <c r="B8" t="s">
        <v>17</v>
      </c>
      <c r="D8" t="s">
        <v>13</v>
      </c>
      <c r="E8" t="s">
        <v>12</v>
      </c>
      <c r="F8" t="s">
        <v>16</v>
      </c>
      <c r="G8">
        <f>BoardQty*1</f>
        <v>0</v>
      </c>
      <c r="H8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8" s="16">
        <f>iferror(G8*H8,"")</f>
        <v>0</v>
      </c>
      <c r="T8">
        <v>15000</v>
      </c>
      <c r="V8" s="16">
        <f>iferror(lookup(if(U8="",G8,U8),{0,1,50,100,500,1000,15000,30000,75000},{0.0,0.111,0.091,0.071,0.051,0.031,0.013,0.012,0.011}),"")</f>
        <v>0</v>
      </c>
      <c r="W8" s="16">
        <f>iferror(if(U8="",G8,U8)*V8,"")</f>
        <v>0</v>
      </c>
      <c r="X8" s="17" t="s">
        <v>145</v>
      </c>
    </row>
    <row r="9" spans="1:39">
      <c r="A9" t="s">
        <v>18</v>
      </c>
      <c r="B9" t="s">
        <v>19</v>
      </c>
      <c r="D9" t="s">
        <v>13</v>
      </c>
      <c r="E9" t="s">
        <v>12</v>
      </c>
      <c r="F9" t="s">
        <v>11</v>
      </c>
      <c r="G9">
        <f>BoardQty*4</f>
        <v>0</v>
      </c>
      <c r="H9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9" s="16">
        <f>iferror(G9*H9,"")</f>
        <v>0</v>
      </c>
      <c r="T9">
        <v>26868</v>
      </c>
      <c r="V9" s="16">
        <f>iferror(lookup(if(U9="",G9,U9),{0,1,50,100,500,1000,15000,30000,75000,150000},{0.0,0.1,0.06,0.051,0.04,0.028,0.018,0.011,0.007,0.005}),"")</f>
        <v>0</v>
      </c>
      <c r="W9" s="16">
        <f>iferror(if(U9="",G9,U9)*V9,"")</f>
        <v>0</v>
      </c>
      <c r="X9" s="17" t="s">
        <v>144</v>
      </c>
    </row>
    <row r="10" spans="1:39">
      <c r="A10" t="s">
        <v>20</v>
      </c>
      <c r="B10" t="s">
        <v>21</v>
      </c>
      <c r="D10" t="s">
        <v>13</v>
      </c>
      <c r="E10" t="s">
        <v>12</v>
      </c>
      <c r="F10" t="s">
        <v>16</v>
      </c>
      <c r="G10">
        <f>BoardQty*4</f>
        <v>0</v>
      </c>
      <c r="H10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0" s="16">
        <f>iferror(G10*H10,"")</f>
        <v>0</v>
      </c>
      <c r="T10">
        <v>15000</v>
      </c>
      <c r="V10" s="16">
        <f>iferror(lookup(if(U10="",G10,U10),{0,1,50,100,500,1000,15000,30000,75000},{0.0,0.111,0.091,0.071,0.051,0.031,0.013,0.012,0.011}),"")</f>
        <v>0</v>
      </c>
      <c r="W10" s="16">
        <f>iferror(if(U10="",G10,U10)*V10,"")</f>
        <v>0</v>
      </c>
      <c r="X10" s="17" t="s">
        <v>145</v>
      </c>
    </row>
    <row r="11" spans="1:39">
      <c r="A11" t="s">
        <v>22</v>
      </c>
      <c r="B11" t="s">
        <v>25</v>
      </c>
      <c r="D11" t="s">
        <v>24</v>
      </c>
      <c r="E11" t="s">
        <v>12</v>
      </c>
      <c r="F11" t="s">
        <v>23</v>
      </c>
      <c r="G11">
        <f>BoardQty*2</f>
        <v>0</v>
      </c>
      <c r="H11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1" s="16">
        <f>iferror(G11*H11,"")</f>
        <v>0</v>
      </c>
      <c r="T11" s="18" t="s">
        <v>112</v>
      </c>
      <c r="V11" s="16">
        <f>iferror(lookup(if(U11="",G11,U11),{0,1,50,100,500,1000,10000,20000,50000,100000},{0.0,0.1,0.04,0.032,0.022,0.012,0.008,0.007,0.006,0.005}),"")</f>
        <v>0</v>
      </c>
      <c r="W11" s="16">
        <f>iferror(if(U11="",G11,U11)*V11,"")</f>
        <v>0</v>
      </c>
      <c r="X11" s="17" t="s">
        <v>146</v>
      </c>
    </row>
    <row r="12" spans="1:39">
      <c r="A12" t="s">
        <v>26</v>
      </c>
      <c r="B12" t="s">
        <v>30</v>
      </c>
      <c r="D12" t="s">
        <v>29</v>
      </c>
      <c r="E12" t="s">
        <v>28</v>
      </c>
      <c r="F12" t="s">
        <v>27</v>
      </c>
      <c r="G12">
        <f>BoardQty*16</f>
        <v>0</v>
      </c>
      <c r="H12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2" s="16">
        <f>iferror(G12*H12,"")</f>
        <v>0</v>
      </c>
      <c r="J12">
        <v>63580</v>
      </c>
      <c r="L12" s="16">
        <f>iferror(lookup(if(K12="",G12,K12),{0,1,10,25,50,100,250,500,1000,2500,5000,10000,15000,25000},{0.0,0.49,0.462,0.416,0.3696,0.3542,0.3234,0.308,0.2541,0.231,0.203,0.189,0.1862,0.182}),"")</f>
        <v>0</v>
      </c>
      <c r="M12" s="16">
        <f>iferror(if(K12="",G12,K12)*L12,"")</f>
        <v>0</v>
      </c>
      <c r="N12" s="17" t="s">
        <v>110</v>
      </c>
      <c r="O12" s="18" t="s">
        <v>112</v>
      </c>
      <c r="Q12" s="16">
        <f>iferror(lookup(if(P12="",G12,P12),{0,1,25,500},{0.0,0.370968,0.370968,0.268714}),"")</f>
        <v>0</v>
      </c>
      <c r="R12" s="16">
        <f>iferror(if(P12="",G12,P12)*Q12,"")</f>
        <v>0</v>
      </c>
      <c r="S12" s="17" t="s">
        <v>129</v>
      </c>
      <c r="T12">
        <v>28851</v>
      </c>
      <c r="V12" s="16">
        <f>iferror(lookup(if(U12="",G12,U12),{0,1,10,100,500,1000,2500,5000,10000},{0.0,0.51,0.428,0.365,0.317,0.254,0.238,0.238,0.219}),"")</f>
        <v>0</v>
      </c>
      <c r="W12" s="16">
        <f>iferror(if(U12="",G12,U12)*V12,"")</f>
        <v>0</v>
      </c>
      <c r="X12" s="17" t="s">
        <v>147</v>
      </c>
      <c r="Y12" s="18" t="s">
        <v>112</v>
      </c>
      <c r="AA12" s="16">
        <f>iferror(lookup(if(Z12="",G12,Z12),{0,1,30000},{0.0,0.18,0.18}),"")</f>
        <v>0</v>
      </c>
      <c r="AB12" s="16">
        <f>iferror(if(Z12="",G12,Z12)*AA12,"")</f>
        <v>0</v>
      </c>
      <c r="AC12" s="17" t="s">
        <v>166</v>
      </c>
    </row>
    <row r="13" spans="1:39">
      <c r="A13" t="s">
        <v>31</v>
      </c>
      <c r="B13" t="s">
        <v>35</v>
      </c>
      <c r="D13" t="s">
        <v>34</v>
      </c>
      <c r="E13" t="s">
        <v>33</v>
      </c>
      <c r="F13" t="s">
        <v>32</v>
      </c>
      <c r="G13">
        <f>BoardQty*1</f>
        <v>0</v>
      </c>
      <c r="H13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3" s="16">
        <f>iferror(G13*H13,"")</f>
        <v>0</v>
      </c>
      <c r="J13" s="18" t="s">
        <v>112</v>
      </c>
      <c r="L13" s="16">
        <f>iferror(lookup(if(K13="",G13,K13),{0,1,10,25,50,100,250,500},{0.0,1.8,1.632,1.532,1.4652,1.3986,1.2654,1.1655}),"")</f>
        <v>0</v>
      </c>
      <c r="M13" s="16">
        <f>iferror(if(K13="",G13,K13)*L13,"")</f>
        <v>0</v>
      </c>
      <c r="N13" s="17" t="s">
        <v>111</v>
      </c>
      <c r="T13">
        <v>777</v>
      </c>
      <c r="V13" s="16">
        <f>iferror(lookup(if(U13="",G13,U13),{0,1,10,100,250,500,1000,2500,5000,10000},{0.0,1.85,1.65,1.44,1.31,1.2,1.03,0.957,0.91,0.889}),"")</f>
        <v>0</v>
      </c>
      <c r="W13" s="16">
        <f>iferror(if(U13="",G13,U13)*V13,"")</f>
        <v>0</v>
      </c>
      <c r="X13" s="17" t="s">
        <v>148</v>
      </c>
      <c r="Y13" s="18" t="s">
        <v>112</v>
      </c>
      <c r="AA13" s="16">
        <f>iferror(lookup(if(Z13="",G13,Z13),{0,1,2880,5000,10000,25000},{0.0,1.7,1.7,1.55,1.47,1.4}),"")</f>
        <v>0</v>
      </c>
      <c r="AB13" s="16">
        <f>iferror(if(Z13="",G13,Z13)*AA13,"")</f>
        <v>0</v>
      </c>
      <c r="AC13" s="17" t="s">
        <v>167</v>
      </c>
      <c r="AD13" s="18" t="s">
        <v>112</v>
      </c>
      <c r="AF13" s="16">
        <f>iferror(lookup(if(AE13="",G13,AE13),{0,1,5,100,375,1500,3000},{0.0,2.41367,2.41367,2.052214,1.68838,1.329302,0.965468}),"")</f>
        <v>0</v>
      </c>
      <c r="AG13" s="16">
        <f>iferror(if(AE13="",G13,AE13)*AF13,"")</f>
        <v>0</v>
      </c>
      <c r="AH13" s="17" t="s">
        <v>184</v>
      </c>
    </row>
    <row r="14" spans="1:39">
      <c r="A14" t="s">
        <v>36</v>
      </c>
      <c r="B14" t="s">
        <v>38</v>
      </c>
      <c r="F14" t="s">
        <v>37</v>
      </c>
      <c r="G14">
        <f>BoardQty*1</f>
        <v>0</v>
      </c>
      <c r="H14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4" s="16">
        <f>iferror(G14*H14,"")</f>
        <v>0</v>
      </c>
      <c r="J14">
        <v>7623</v>
      </c>
      <c r="L14" s="16">
        <f>iferror(lookup(if(K14="",G14,K14),{0,1,10,100,500,1000,5000,10000},{0.0,0.17,0.162,0.1123,0.09504,0.07776,0.06912,0.06264}),"")</f>
        <v>0</v>
      </c>
      <c r="M14" s="16">
        <f>iferror(if(K14="",G14,K14)*L14,"")</f>
        <v>0</v>
      </c>
      <c r="N14" s="17" t="s">
        <v>113</v>
      </c>
      <c r="O14" s="18" t="s">
        <v>112</v>
      </c>
      <c r="S14" s="17" t="s">
        <v>130</v>
      </c>
      <c r="T14">
        <v>1347</v>
      </c>
      <c r="V14" s="16">
        <f>iferror(lookup(if(U14="",G14,U14),{0,1,10,100,500,1000,2500,5000,10000,25000},{0.0,0.181,0.122,0.113,0.097,0.078,0.072,0.071,0.064,0.063}),"")</f>
        <v>0</v>
      </c>
      <c r="W14" s="16">
        <f>iferror(if(U14="",G14,U14)*V14,"")</f>
        <v>0</v>
      </c>
      <c r="X14" s="17" t="s">
        <v>149</v>
      </c>
      <c r="Y14">
        <v>3151</v>
      </c>
      <c r="AA14" s="16">
        <f>iferror(lookup(if(Z14="",G14,Z14),{0,1,10,25,50,100,250,500,1000},{0.0,0.109,0.102,0.087,0.074,0.071,0.064,0.061,0.051}),"")</f>
        <v>0</v>
      </c>
      <c r="AB14" s="16">
        <f>iferror(if(Z14="",G14,Z14)*AA14,"")</f>
        <v>0</v>
      </c>
      <c r="AC14" s="17" t="s">
        <v>168</v>
      </c>
      <c r="AD14" s="18" t="s">
        <v>112</v>
      </c>
      <c r="AF14" s="16">
        <f>iferror(lookup(if(AE14="",G14,AE14),{0,1,5,10,25,50},{0.0,11.02203,10.97447,10.71289,10.08272,9.92815}),"")</f>
        <v>0</v>
      </c>
      <c r="AG14" s="16">
        <f>iferror(if(AE14="",G14,AE14)*AF14,"")</f>
        <v>0</v>
      </c>
      <c r="AH14" s="17" t="s">
        <v>185</v>
      </c>
    </row>
    <row r="15" spans="1:39">
      <c r="A15" t="s">
        <v>39</v>
      </c>
      <c r="B15" t="s">
        <v>42</v>
      </c>
      <c r="D15" t="s">
        <v>41</v>
      </c>
      <c r="E15" t="s">
        <v>33</v>
      </c>
      <c r="F15" t="s">
        <v>40</v>
      </c>
      <c r="G15">
        <f>BoardQty*1</f>
        <v>0</v>
      </c>
      <c r="H15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5" s="16">
        <f>iferror(G15*H15,"")</f>
        <v>0</v>
      </c>
      <c r="J15" s="18" t="s">
        <v>112</v>
      </c>
      <c r="L15" s="16">
        <f>iferror(lookup(if(K15="",G15,K15),{0,1,10,25,50,100,250,500},{0.0,3.19,3.064,2.8088,2.6812,2.5535,2.23428,2.17046}),"")</f>
        <v>0</v>
      </c>
      <c r="M15" s="16">
        <f>iferror(if(K15="",G15,K15)*L15,"")</f>
        <v>0</v>
      </c>
      <c r="N15" s="17" t="s">
        <v>114</v>
      </c>
      <c r="T15">
        <v>1220</v>
      </c>
      <c r="V15" s="16">
        <f>iferror(lookup(if(U15="",G15,U15),{0,1,10,100,250,500,1000,2500},{0.0,1.77,1.76,1.68,1.65,1.63,1.6,1.46}),"")</f>
        <v>0</v>
      </c>
      <c r="W15" s="16">
        <f>iferror(if(U15="",G15,U15)*V15,"")</f>
        <v>0</v>
      </c>
      <c r="X15" s="17" t="s">
        <v>150</v>
      </c>
      <c r="Y15" s="18" t="s">
        <v>112</v>
      </c>
      <c r="AA15" s="16">
        <f>iferror(lookup(if(Z15="",G15,Z15),{0,1,2800},{0.0,0.754,0.754}),"")</f>
        <v>0</v>
      </c>
      <c r="AB15" s="16">
        <f>iferror(if(Z15="",G15,Z15)*AA15,"")</f>
        <v>0</v>
      </c>
      <c r="AC15" s="17" t="s">
        <v>169</v>
      </c>
    </row>
    <row r="16" spans="1:39">
      <c r="A16" t="s">
        <v>43</v>
      </c>
      <c r="B16" t="s">
        <v>46</v>
      </c>
      <c r="D16" t="s">
        <v>45</v>
      </c>
      <c r="F16" t="s">
        <v>44</v>
      </c>
      <c r="G16">
        <f>BoardQty*6</f>
        <v>0</v>
      </c>
      <c r="H16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6" s="16">
        <f>iferror(G16*H16,"")</f>
        <v>0</v>
      </c>
      <c r="J16">
        <v>20294</v>
      </c>
      <c r="L16" s="16">
        <f>iferror(lookup(if(K16="",G16,K16),{0,1,10,100,500,1000,5000,10000},{0.0,0.12,0.11,0.0682,0.0564,0.04935,0.0423,0.04113}),"")</f>
        <v>0</v>
      </c>
      <c r="M16" s="16">
        <f>iferror(if(K16="",G16,K16)*L16,"")</f>
        <v>0</v>
      </c>
      <c r="N16" s="17" t="s">
        <v>115</v>
      </c>
      <c r="O16" s="18" t="s">
        <v>112</v>
      </c>
      <c r="Q16" s="16">
        <f>iferror(lookup(if(P16="",G16,P16),{0,1,5000,10000},{0.0,0.605201,0.605201,0.501758}),"")</f>
        <v>0</v>
      </c>
      <c r="R16" s="16">
        <f>iferror(if(P16="",G16,P16)*Q16,"")</f>
        <v>0</v>
      </c>
      <c r="S16" s="17" t="s">
        <v>131</v>
      </c>
      <c r="T16">
        <v>22287</v>
      </c>
      <c r="V16" s="16">
        <f>iferror(lookup(if(U16="",G16,U16),{0,1,10,100,500,1000,2500,5000,10000,25000},{0.0,0.12,0.078,0.07,0.057,0.051,0.045,0.044,0.042,0.038}),"")</f>
        <v>0</v>
      </c>
      <c r="W16" s="16">
        <f>iferror(if(U16="",G16,U16)*V16,"")</f>
        <v>0</v>
      </c>
      <c r="X16" s="17" t="s">
        <v>151</v>
      </c>
      <c r="Y16" s="18" t="s">
        <v>112</v>
      </c>
      <c r="AA16" s="16">
        <f>iferror(lookup(if(Z16="",G16,Z16),{0,1,5000,10000},{0.0,0.042,0.042,0.037}),"")</f>
        <v>0</v>
      </c>
      <c r="AB16" s="16">
        <f>iferror(if(Z16="",G16,Z16)*AA16,"")</f>
        <v>0</v>
      </c>
      <c r="AC16" s="17" t="s">
        <v>170</v>
      </c>
      <c r="AD16" s="18" t="s">
        <v>112</v>
      </c>
      <c r="AF16" s="16">
        <f>iferror(lookup(if(AE16="",G16,AE16),{0,1,5,10,25,50},{0.0,6.48005,6.36115,6.09957,5.96878,5.86177}),"")</f>
        <v>0</v>
      </c>
      <c r="AG16" s="16">
        <f>iferror(if(AE16="",G16,AE16)*AF16,"")</f>
        <v>0</v>
      </c>
      <c r="AH16" s="17" t="s">
        <v>186</v>
      </c>
    </row>
    <row r="17" spans="1:39">
      <c r="A17" t="s">
        <v>47</v>
      </c>
      <c r="B17" t="s">
        <v>51</v>
      </c>
      <c r="D17" t="s">
        <v>50</v>
      </c>
      <c r="E17" t="s">
        <v>49</v>
      </c>
      <c r="F17" t="s">
        <v>48</v>
      </c>
      <c r="G17">
        <f>BoardQty*2</f>
        <v>0</v>
      </c>
      <c r="H17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7" s="16">
        <f>iferror(G17*H17,"")</f>
        <v>0</v>
      </c>
      <c r="J17" s="18" t="s">
        <v>112</v>
      </c>
      <c r="L17" s="16">
        <f>iferror(lookup(if(K17="",G17,K17),{0,1,10,100,1000,2500,5000,10000,20000,25000,30000,40000,50000,60000,100000,125000},{0.0,0.1,0.035,0.0142,0.00637,0.00553,0.00415,0.00361,0.00361,0.00317,0.00317,0.00317,0.00291,0.00291,0.00285,0.00285}),"")</f>
        <v>0</v>
      </c>
      <c r="M17" s="16">
        <f>iferror(if(K17="",G17,K17)*L17,"")</f>
        <v>0</v>
      </c>
      <c r="N17" s="17" t="s">
        <v>116</v>
      </c>
      <c r="O17" s="18" t="s">
        <v>112</v>
      </c>
      <c r="Q17" s="16">
        <f>iferror(lookup(if(P17="",G17,P17),{0,1,100,500,1000,2500},{0.0,0.0204508,0.0204508,0.0175972,0.0086797,0.0061828}),"")</f>
        <v>0</v>
      </c>
      <c r="R17" s="16">
        <f>iferror(if(P17="",G17,P17)*Q17,"")</f>
        <v>0</v>
      </c>
      <c r="S17" s="17" t="s">
        <v>132</v>
      </c>
      <c r="T17" s="18" t="s">
        <v>112</v>
      </c>
      <c r="V17" s="16">
        <f>iferror(lookup(if(U17="",G17,U17),{0,1,10,100,500,1000,5000,25000,50000},{0.0,0.1,0.044,0.026,0.021,0.018,0.006,0.005,0.004}),"")</f>
        <v>0</v>
      </c>
      <c r="W17" s="16">
        <f>iferror(if(U17="",G17,U17)*V17,"")</f>
        <v>0</v>
      </c>
      <c r="X17" s="17" t="s">
        <v>152</v>
      </c>
      <c r="Y17" s="18" t="s">
        <v>112</v>
      </c>
      <c r="AA17" s="16">
        <f>iferror(lookup(if(Z17="",G17,Z17),{0,1,25,50,100,250,500,1000},{0.0,0.1,0.044,0.035,0.026,0.024,0.021,0.018}),"")</f>
        <v>0</v>
      </c>
      <c r="AB17" s="16">
        <f>iferror(if(Z17="",G17,Z17)*AA17,"")</f>
        <v>0</v>
      </c>
      <c r="AC17" s="17" t="s">
        <v>171</v>
      </c>
      <c r="AD17">
        <v>450</v>
      </c>
      <c r="AF17" s="16">
        <f>iferror(lookup(if(AE17="",G17,AE17),{0,1,50,500},{0.0,0.02378,0.02378,0.022591}),"")</f>
        <v>0</v>
      </c>
      <c r="AG17" s="16">
        <f>iferror(if(AE17="",G17,AE17)*AF17,"")</f>
        <v>0</v>
      </c>
      <c r="AH17" s="17" t="s">
        <v>187</v>
      </c>
    </row>
    <row r="18" spans="1:39">
      <c r="A18" t="s">
        <v>52</v>
      </c>
      <c r="B18" t="s">
        <v>54</v>
      </c>
      <c r="D18" t="s">
        <v>50</v>
      </c>
      <c r="E18" t="s">
        <v>49</v>
      </c>
      <c r="F18" t="s">
        <v>53</v>
      </c>
      <c r="G18">
        <f>BoardQty*1</f>
        <v>0</v>
      </c>
      <c r="H18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8" s="16">
        <f>iferror(G18*H18,"")</f>
        <v>0</v>
      </c>
      <c r="J18" s="18" t="s">
        <v>112</v>
      </c>
      <c r="L18" s="16">
        <f>iferror(lookup(if(K18="",G18,K18),{0,1,10,100,1000,2500,5000,10000,20000,25000,30000,40000,50000,60000,100000,125000},{0.0,0.1,0.035,0.0142,0.00637,0.00553,0.00415,0.00361,0.00361,0.00317,0.00317,0.00317,0.00291,0.00291,0.00285,0.00285}),"")</f>
        <v>0</v>
      </c>
      <c r="M18" s="16">
        <f>iferror(if(K18="",G18,K18)*L18,"")</f>
        <v>0</v>
      </c>
      <c r="N18" s="17" t="s">
        <v>117</v>
      </c>
      <c r="O18" s="18" t="s">
        <v>112</v>
      </c>
      <c r="Q18" s="16">
        <f>iferror(lookup(if(P18="",G18,P18),{0,1,100,500,1000,2500},{0.0,0.0204508,0.0204508,0.0175972,0.0086797,0.0061828}),"")</f>
        <v>0</v>
      </c>
      <c r="R18" s="16">
        <f>iferror(if(P18="",G18,P18)*Q18,"")</f>
        <v>0</v>
      </c>
      <c r="S18" s="17" t="s">
        <v>133</v>
      </c>
      <c r="T18" s="18" t="s">
        <v>112</v>
      </c>
      <c r="V18" s="16">
        <f>iferror(lookup(if(U18="",G18,U18),{0,1,10,100,500,1000,5000,25000,50000},{0.0,0.1,0.044,0.026,0.021,0.018,0.006,0.005,0.004}),"")</f>
        <v>0</v>
      </c>
      <c r="W18" s="16">
        <f>iferror(if(U18="",G18,U18)*V18,"")</f>
        <v>0</v>
      </c>
      <c r="X18" s="17" t="s">
        <v>153</v>
      </c>
      <c r="Y18">
        <v>692</v>
      </c>
      <c r="AA18" s="16">
        <f>iferror(lookup(if(Z18="",G18,Z18),{0,1,25,50,100,250,500,1000},{0.0,0.1,0.044,0.035,0.026,0.024,0.021,0.018}),"")</f>
        <v>0</v>
      </c>
      <c r="AB18" s="16">
        <f>iferror(if(Z18="",G18,Z18)*AA18,"")</f>
        <v>0</v>
      </c>
      <c r="AC18" s="17" t="s">
        <v>172</v>
      </c>
      <c r="AD18">
        <v>3450</v>
      </c>
      <c r="AF18" s="16">
        <f>iferror(lookup(if(AE18="",G18,AE18),{0,1,50,500},{0.0,0.019024,0.019024,0.017835}),"")</f>
        <v>0</v>
      </c>
      <c r="AG18" s="16">
        <f>iferror(if(AE18="",G18,AE18)*AF18,"")</f>
        <v>0</v>
      </c>
      <c r="AH18" s="17" t="s">
        <v>188</v>
      </c>
    </row>
    <row r="19" spans="1:39">
      <c r="A19" t="s">
        <v>55</v>
      </c>
      <c r="B19" t="s">
        <v>57</v>
      </c>
      <c r="D19" t="s">
        <v>50</v>
      </c>
      <c r="F19" t="s">
        <v>56</v>
      </c>
      <c r="G19">
        <f>BoardQty*1</f>
        <v>0</v>
      </c>
      <c r="H19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9" s="16">
        <f>iferror(G19*H19,"")</f>
        <v>0</v>
      </c>
      <c r="J19" s="18" t="s">
        <v>112</v>
      </c>
      <c r="L19" s="16">
        <f>iferror(lookup(if(K19="",G19,K19),{0,1,10,100,1000,2500,5000,10000,20000,25000,30000,40000,50000,60000,100000,125000},{0.0,0.1,0.035,0.0142,0.00637,0.00553,0.00457,0.00361,0.00361,0.00317,0.00317,0.00317,0.00291,0.00291,0.00285,0.00285}),"")</f>
        <v>0</v>
      </c>
      <c r="M19" s="16">
        <f>iferror(if(K19="",G19,K19)*L19,"")</f>
        <v>0</v>
      </c>
      <c r="N19" s="17" t="s">
        <v>118</v>
      </c>
      <c r="O19">
        <v>27752</v>
      </c>
      <c r="Q19" s="16">
        <f>iferror(lookup(if(P19="",G19,P19),{0,1,100,500,1000,2500},{0.0,0.0145058,0.0145058,0.0111766,0.0080852,0.0061828}),"")</f>
        <v>0</v>
      </c>
      <c r="R19" s="16">
        <f>iferror(if(P19="",G19,P19)*Q19,"")</f>
        <v>0</v>
      </c>
      <c r="S19" s="17" t="s">
        <v>134</v>
      </c>
      <c r="T19" s="18" t="s">
        <v>112</v>
      </c>
      <c r="V19" s="16">
        <f>iferror(lookup(if(U19="",G19,U19),{0,1,10,100,500,1000,5000,25000,50000},{0.0,0.1,0.044,0.026,0.021,0.018,0.006,0.005,0.004}),"")</f>
        <v>0</v>
      </c>
      <c r="W19" s="16">
        <f>iferror(if(U19="",G19,U19)*V19,"")</f>
        <v>0</v>
      </c>
      <c r="X19" s="17" t="s">
        <v>154</v>
      </c>
      <c r="Y19" s="18" t="s">
        <v>112</v>
      </c>
      <c r="AA19" s="16">
        <f>iferror(lookup(if(Z19="",G19,Z19),{0,1,5000},{0.0,0.006,0.006}),"")</f>
        <v>0</v>
      </c>
      <c r="AB19" s="16">
        <f>iferror(if(Z19="",G19,Z19)*AA19,"")</f>
        <v>0</v>
      </c>
      <c r="AC19" s="17" t="s">
        <v>173</v>
      </c>
      <c r="AD19">
        <v>12550</v>
      </c>
      <c r="AF19" s="16">
        <f>iferror(lookup(if(AE19="",G19,AE19),{0,1,50,500},{0.0,0.02378,0.02378,0.022591}),"")</f>
        <v>0</v>
      </c>
      <c r="AG19" s="16">
        <f>iferror(if(AE19="",G19,AE19)*AF19,"")</f>
        <v>0</v>
      </c>
      <c r="AH19" s="17" t="s">
        <v>189</v>
      </c>
    </row>
    <row r="20" spans="1:39">
      <c r="A20" t="s">
        <v>58</v>
      </c>
      <c r="B20" t="s">
        <v>60</v>
      </c>
      <c r="D20" t="s">
        <v>50</v>
      </c>
      <c r="E20" t="s">
        <v>49</v>
      </c>
      <c r="F20" t="s">
        <v>59</v>
      </c>
      <c r="G20">
        <f>BoardQty*6</f>
        <v>0</v>
      </c>
      <c r="H20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0" s="16">
        <f>iferror(G20*H20,"")</f>
        <v>0</v>
      </c>
      <c r="J20" s="18" t="s">
        <v>112</v>
      </c>
      <c r="L20" s="16">
        <f>iferror(lookup(if(K20="",G20,K20),{0,1,10,100,1000,2500,5000,10000,20000,25000,30000,40000,50000,60000,100000,125000},{0.0,0.1,0.035,0.0142,0.00637,0.00553,0.00457,0.00361,0.00361,0.00317,0.00317,0.00317,0.00291,0.00291,0.00285,0.00285}),"")</f>
        <v>0</v>
      </c>
      <c r="M20" s="16">
        <f>iferror(if(K20="",G20,K20)*L20,"")</f>
        <v>0</v>
      </c>
      <c r="N20" s="17" t="s">
        <v>119</v>
      </c>
      <c r="O20">
        <v>840000</v>
      </c>
      <c r="Q20" s="16">
        <f>iferror(lookup(if(P20="",G20,P20),{0,1,100,500,1000,2500},{0.0,0.0204508,0.0204508,0.0175972,0.0086797,0.0061828}),"")</f>
        <v>0</v>
      </c>
      <c r="R20" s="16">
        <f>iferror(if(P20="",G20,P20)*Q20,"")</f>
        <v>0</v>
      </c>
      <c r="S20" s="17" t="s">
        <v>135</v>
      </c>
      <c r="T20" s="18" t="s">
        <v>112</v>
      </c>
      <c r="V20" s="16">
        <f>iferror(lookup(if(U20="",G20,U20),{0,1,10,100,500,1000,5000,25000,50000},{0.0,0.1,0.044,0.026,0.021,0.018,0.006,0.005,0.004}),"")</f>
        <v>0</v>
      </c>
      <c r="W20" s="16">
        <f>iferror(if(U20="",G20,U20)*V20,"")</f>
        <v>0</v>
      </c>
      <c r="X20" s="17" t="s">
        <v>155</v>
      </c>
      <c r="Y20" s="18" t="s">
        <v>112</v>
      </c>
      <c r="AA20" s="16">
        <f>iferror(lookup(if(Z20="",G20,Z20),{0,1,5000},{0.0,0.006,0.006}),"")</f>
        <v>0</v>
      </c>
      <c r="AB20" s="16">
        <f>iferror(if(Z20="",G20,Z20)*AA20,"")</f>
        <v>0</v>
      </c>
      <c r="AC20" s="17" t="s">
        <v>174</v>
      </c>
      <c r="AD20" s="18" t="s">
        <v>112</v>
      </c>
      <c r="AF20" s="16">
        <f>iferror(lookup(if(AE20="",G20,AE20),{0,1,50,500},{0.0,0.02378,0.02378,0.022591}),"")</f>
        <v>0</v>
      </c>
      <c r="AG20" s="16">
        <f>iferror(if(AE20="",G20,AE20)*AF20,"")</f>
        <v>0</v>
      </c>
      <c r="AH20" s="17" t="s">
        <v>190</v>
      </c>
      <c r="AI20">
        <v>25000</v>
      </c>
      <c r="AK20" s="16">
        <f>iferror(lookup(if(AJ20="",G20,AJ20),{0,1,100,500,1000},{0.0,0.00765,0.00765,0.0051,0.00382}),"")</f>
        <v>0</v>
      </c>
      <c r="AL20" s="16">
        <f>iferror(if(AJ20="",G20,AJ20)*AK20,"")</f>
        <v>0</v>
      </c>
      <c r="AM20" s="17" t="s">
        <v>59</v>
      </c>
    </row>
    <row r="21" spans="1:39">
      <c r="A21" t="s">
        <v>61</v>
      </c>
      <c r="B21" t="s">
        <v>63</v>
      </c>
      <c r="D21" t="s">
        <v>50</v>
      </c>
      <c r="E21" t="s">
        <v>12</v>
      </c>
      <c r="F21" t="s">
        <v>62</v>
      </c>
      <c r="G21">
        <f>BoardQty*4</f>
        <v>0</v>
      </c>
      <c r="H21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1" s="16">
        <f>iferror(G21*H21,"")</f>
        <v>0</v>
      </c>
      <c r="J21" s="18" t="s">
        <v>112</v>
      </c>
      <c r="L21" s="16">
        <f>iferror(lookup(if(K21="",G21,K21),{0,1,10,25,50,100,250,500,1000,5000,10000,20000,25000,40000,50000,60000,100000,125000},{0.0,0.1,0.022,0.016,0.0124,0.0091,0.00692,0.00554,0.00408,0.00293,0.00231,0.00231,0.00203,0.00203,0.00789,0.00186,0.00182,0.00182}),"")</f>
        <v>0</v>
      </c>
      <c r="M21" s="16">
        <f>iferror(if(K21="",G21,K21)*L21,"")</f>
        <v>0</v>
      </c>
      <c r="N21" s="17" t="s">
        <v>120</v>
      </c>
      <c r="O21" s="18" t="s">
        <v>112</v>
      </c>
      <c r="Q21" s="16">
        <f>iferror(lookup(if(P21="",G21,P21),{0,1,100,500,1000,2500},{0.0,0.0127223,0.0127223,0.0082041,0.0063017,0.0049938}),"")</f>
        <v>0</v>
      </c>
      <c r="R21" s="16">
        <f>iferror(if(P21="",G21,P21)*Q21,"")</f>
        <v>0</v>
      </c>
      <c r="S21" s="17" t="s">
        <v>136</v>
      </c>
      <c r="T21" s="18" t="s">
        <v>112</v>
      </c>
      <c r="V21" s="16">
        <f>iferror(lookup(if(U21="",G21,U21),{0,1,10,100,500,1000,5000,10000},{0.0,0.1,0.04,0.024,0.021,0.017,0.005,0.004}),"")</f>
        <v>0</v>
      </c>
      <c r="W21" s="16">
        <f>iferror(if(U21="",G21,U21)*V21,"")</f>
        <v>0</v>
      </c>
      <c r="X21" s="17" t="s">
        <v>156</v>
      </c>
      <c r="Y21" s="18" t="s">
        <v>112</v>
      </c>
      <c r="AA21" s="16">
        <f>iferror(lookup(if(Z21="",G21,Z21),{0,1,5000,10000},{0.0,0.005,0.005,0.004}),"")</f>
        <v>0</v>
      </c>
      <c r="AB21" s="16">
        <f>iferror(if(Z21="",G21,Z21)*AA21,"")</f>
        <v>0</v>
      </c>
      <c r="AC21" s="17" t="s">
        <v>175</v>
      </c>
      <c r="AD21" s="18" t="s">
        <v>112</v>
      </c>
      <c r="AF21" s="16">
        <f>iferror(lookup(if(AE21="",G21,AE21),{0,1,4},{0.0,0.67773,0.65395}),"")</f>
        <v>0</v>
      </c>
      <c r="AG21" s="16">
        <f>iferror(if(AE21="",G21,AE21)*AF21,"")</f>
        <v>0</v>
      </c>
      <c r="AH21" s="17" t="s">
        <v>191</v>
      </c>
    </row>
    <row r="22" spans="1:39">
      <c r="A22" t="s">
        <v>64</v>
      </c>
      <c r="B22" t="s">
        <v>66</v>
      </c>
      <c r="D22" t="s">
        <v>50</v>
      </c>
      <c r="E22" t="s">
        <v>49</v>
      </c>
      <c r="F22" t="s">
        <v>65</v>
      </c>
      <c r="G22">
        <f>BoardQty*1</f>
        <v>0</v>
      </c>
      <c r="H22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2" s="16">
        <f>iferror(G22*H22,"")</f>
        <v>0</v>
      </c>
      <c r="J22" s="18" t="s">
        <v>112</v>
      </c>
      <c r="L22" s="16">
        <f>iferror(lookup(if(K22="",G22,K22),{0,1,10,100,1000,2500,5000,10000,20000,25000,30000,40000,50000,60000,100000,125000},{0.0,0.1,0.035,0.0142,0.00637,0.00553,0.00415,0.00361,0.00361,0.00317,0.00317,0.00317,0.00291,0.00291,0.00285,0.00285}),"")</f>
        <v>0</v>
      </c>
      <c r="M22" s="16">
        <f>iferror(if(K22="",G22,K22)*L22,"")</f>
        <v>0</v>
      </c>
      <c r="N22" s="17" t="s">
        <v>121</v>
      </c>
      <c r="O22">
        <v>8809</v>
      </c>
      <c r="Q22" s="16">
        <f>iferror(lookup(if(P22="",G22,P22),{0,1,100,500,1000,2500},{0.0,0.0204508,0.0204508,0.0175972,0.0086797,0.0061828}),"")</f>
        <v>0</v>
      </c>
      <c r="R22" s="16">
        <f>iferror(if(P22="",G22,P22)*Q22,"")</f>
        <v>0</v>
      </c>
      <c r="S22" s="17" t="s">
        <v>137</v>
      </c>
      <c r="T22" s="18" t="s">
        <v>112</v>
      </c>
      <c r="V22" s="16">
        <f>iferror(lookup(if(U22="",G22,U22),{0,1,10,100,500,1000,5000,25000,50000},{0.0,0.1,0.044,0.026,0.021,0.018,0.006,0.005,0.004}),"")</f>
        <v>0</v>
      </c>
      <c r="W22" s="16">
        <f>iferror(if(U22="",G22,U22)*V22,"")</f>
        <v>0</v>
      </c>
      <c r="X22" s="17" t="s">
        <v>157</v>
      </c>
      <c r="Y22">
        <v>795</v>
      </c>
      <c r="AA22" s="16">
        <f>iferror(lookup(if(Z22="",G22,Z22),{0,1,25,50,100,250,500,1000},{0.0,0.1,0.044,0.035,0.026,0.024,0.021,0.018}),"")</f>
        <v>0</v>
      </c>
      <c r="AB22" s="16">
        <f>iferror(if(Z22="",G22,Z22)*AA22,"")</f>
        <v>0</v>
      </c>
      <c r="AC22" s="17" t="s">
        <v>176</v>
      </c>
      <c r="AD22" s="18" t="s">
        <v>112</v>
      </c>
      <c r="AH22" s="17" t="s">
        <v>192</v>
      </c>
    </row>
    <row r="23" spans="1:39">
      <c r="A23" t="s">
        <v>67</v>
      </c>
      <c r="B23" t="s">
        <v>69</v>
      </c>
      <c r="D23" t="s">
        <v>50</v>
      </c>
      <c r="E23" t="s">
        <v>49</v>
      </c>
      <c r="F23" t="s">
        <v>68</v>
      </c>
      <c r="G23">
        <f>BoardQty*2</f>
        <v>0</v>
      </c>
      <c r="H23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3" s="16">
        <f>iferror(G23*H23,"")</f>
        <v>0</v>
      </c>
      <c r="J23">
        <v>671</v>
      </c>
      <c r="L23" s="16">
        <f>iferror(lookup(if(K23="",G23,K23),{0,1,10,100,1000,2500,5000,10000,20000,25000,30000,40000,50000,60000,100000,125000},{0.0,0.1,0.035,0.0142,0.00637,0.00553,0.00457,0.01691,0.00361,0.00317,0.00317,0.00317,0.00291,0.00291,0.00285,0.00285}),"")</f>
        <v>0</v>
      </c>
      <c r="M23" s="16">
        <f>iferror(if(K23="",G23,K23)*L23,"")</f>
        <v>0</v>
      </c>
      <c r="N23" s="17" t="s">
        <v>122</v>
      </c>
      <c r="O23" s="18" t="s">
        <v>112</v>
      </c>
      <c r="Q23" s="16">
        <f>iferror(lookup(if(P23="",G23,P23),{0,1,100,500,1000,2500},{0.0,0.0204508,0.0204508,0.0175972,0.0086797,0.0061828}),"")</f>
        <v>0</v>
      </c>
      <c r="R23" s="16">
        <f>iferror(if(P23="",G23,P23)*Q23,"")</f>
        <v>0</v>
      </c>
      <c r="S23" s="17" t="s">
        <v>138</v>
      </c>
      <c r="T23" s="18" t="s">
        <v>112</v>
      </c>
      <c r="V23" s="16">
        <f>iferror(lookup(if(U23="",G23,U23),{0,1,10,100,500,1000,5000,25000,50000},{0.0,0.1,0.044,0.026,0.021,0.018,0.006,0.005,0.004}),"")</f>
        <v>0</v>
      </c>
      <c r="W23" s="16">
        <f>iferror(if(U23="",G23,U23)*V23,"")</f>
        <v>0</v>
      </c>
      <c r="X23" s="17" t="s">
        <v>158</v>
      </c>
      <c r="Y23">
        <v>11295</v>
      </c>
      <c r="AA23" s="16">
        <f>iferror(lookup(if(Z23="",G23,Z23),{0,1,25,50,100,250,500,1000},{0.0,0.1,0.044,0.035,0.026,0.024,0.021,0.018}),"")</f>
        <v>0</v>
      </c>
      <c r="AB23" s="16">
        <f>iferror(if(Z23="",G23,Z23)*AA23,"")</f>
        <v>0</v>
      </c>
      <c r="AC23" s="17" t="s">
        <v>177</v>
      </c>
      <c r="AD23">
        <v>4150</v>
      </c>
      <c r="AF23" s="16">
        <f>iferror(lookup(if(AE23="",G23,AE23),{0,1,50,500},{0.0,0.02378,0.02378,0.022591}),"")</f>
        <v>0</v>
      </c>
      <c r="AG23" s="16">
        <f>iferror(if(AE23="",G23,AE23)*AF23,"")</f>
        <v>0</v>
      </c>
      <c r="AH23" s="17" t="s">
        <v>193</v>
      </c>
      <c r="AI23">
        <v>19600</v>
      </c>
      <c r="AK23" s="16">
        <f>iferror(lookup(if(AJ23="",G23,AJ23),{0,1,100,500,1000},{0.0,0.00779,0.00779,0.00519,0.0039}),"")</f>
        <v>0</v>
      </c>
      <c r="AL23" s="16">
        <f>iferror(if(AJ23="",G23,AJ23)*AK23,"")</f>
        <v>0</v>
      </c>
      <c r="AM23" s="17" t="s">
        <v>68</v>
      </c>
    </row>
    <row r="24" spans="1:39">
      <c r="A24" t="s">
        <v>70</v>
      </c>
      <c r="B24" t="s">
        <v>74</v>
      </c>
      <c r="D24" t="s">
        <v>73</v>
      </c>
      <c r="E24" t="s">
        <v>72</v>
      </c>
      <c r="F24" t="s">
        <v>71</v>
      </c>
      <c r="G24">
        <f>BoardQty*1</f>
        <v>0</v>
      </c>
      <c r="H24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4" s="16">
        <f>iferror(G24*H24,"")</f>
        <v>0</v>
      </c>
      <c r="J24" s="18" t="s">
        <v>112</v>
      </c>
      <c r="L24" s="16">
        <f>iferror(lookup(if(K24="",G24,K24),{0,1,250},{0.0,2.231,2.231}),"")</f>
        <v>0</v>
      </c>
      <c r="M24" s="16">
        <f>iferror(if(K24="",G24,K24)*L24,"")</f>
        <v>0</v>
      </c>
      <c r="N24" s="17" t="s">
        <v>123</v>
      </c>
      <c r="T24">
        <v>38</v>
      </c>
      <c r="V24" s="16">
        <f>iferror(lookup(if(U24="",G24,U24),{0,1,10,100,250,500,2500,5000,10000},{0.0,2.91,2.43,2.24,2.24,1.68,1.44,1.39,1.31}),"")</f>
        <v>0</v>
      </c>
      <c r="W24" s="16">
        <f>iferror(if(U24="",G24,U24)*V24,"")</f>
        <v>0</v>
      </c>
      <c r="X24" s="17" t="s">
        <v>159</v>
      </c>
    </row>
    <row r="25" spans="1:39">
      <c r="A25" t="s">
        <v>75</v>
      </c>
      <c r="B25" t="s">
        <v>79</v>
      </c>
      <c r="D25" t="s">
        <v>78</v>
      </c>
      <c r="E25" t="s">
        <v>77</v>
      </c>
      <c r="F25" t="s">
        <v>76</v>
      </c>
      <c r="G25">
        <f>BoardQty*1</f>
        <v>0</v>
      </c>
      <c r="H25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5" s="16">
        <f>iferror(G25*H25,"")</f>
        <v>0</v>
      </c>
      <c r="J25">
        <v>3890</v>
      </c>
      <c r="L25" s="16">
        <f>iferror(lookup(if(K25="",G25,K25),{0,1,10,77,100,154,500},{0.0,35.96,34.498,31.67104,29.4588,28.3176,25.9665}),"")</f>
        <v>0</v>
      </c>
      <c r="M25" s="16">
        <f>iferror(if(K25="",G25,K25)*L25,"")</f>
        <v>0</v>
      </c>
      <c r="N25" s="17" t="s">
        <v>124</v>
      </c>
      <c r="O25" s="18" t="s">
        <v>112</v>
      </c>
      <c r="Q25" s="16">
        <f>iferror(lookup(if(P25="",G25,P25),{0,1,10,25,50,100,200,400},{0.0,39.99796,38.60683,36.75199,35.44409,33.54169,31.02101,27.45401}),"")</f>
        <v>0</v>
      </c>
      <c r="R25" s="16">
        <f>iferror(if(P25="",G25,P25)*Q25,"")</f>
        <v>0</v>
      </c>
      <c r="S25" s="17" t="s">
        <v>139</v>
      </c>
      <c r="T25" s="18" t="s">
        <v>112</v>
      </c>
      <c r="V25" s="16">
        <f>iferror(lookup(if(U25="",G25,U25),{0,1,5,10,25,50,100,250,500},{0.0,33.64,32.5,31.34,29.84,28.76,27.21,25.16,24.3}),"")</f>
        <v>0</v>
      </c>
      <c r="W25" s="16">
        <f>iferror(if(U25="",G25,U25)*V25,"")</f>
        <v>0</v>
      </c>
      <c r="X25" s="17" t="s">
        <v>160</v>
      </c>
      <c r="Y25">
        <v>2</v>
      </c>
      <c r="AA25" s="16">
        <f>iferror(lookup(if(Z25="",G25,Z25),{0,1,77,154},{0.0,35.96,31.68,28.32}),"")</f>
        <v>0</v>
      </c>
      <c r="AB25" s="16">
        <f>iferror(if(Z25="",G25,Z25)*AA25,"")</f>
        <v>0</v>
      </c>
      <c r="AC25" s="17" t="s">
        <v>178</v>
      </c>
      <c r="AD25">
        <v>3</v>
      </c>
      <c r="AF25" s="16">
        <f>iferror(lookup(if(AE25="",G25,AE25),{0,1,15},{0.0,36.95412,34.86148}),"")</f>
        <v>0</v>
      </c>
      <c r="AG25" s="16">
        <f>iferror(if(AE25="",G25,AE25)*AF25,"")</f>
        <v>0</v>
      </c>
      <c r="AH25" s="17" t="s">
        <v>194</v>
      </c>
    </row>
    <row r="26" spans="1:39">
      <c r="A26" t="s">
        <v>80</v>
      </c>
      <c r="B26" t="s">
        <v>83</v>
      </c>
      <c r="D26" t="s">
        <v>82</v>
      </c>
      <c r="E26" t="s">
        <v>77</v>
      </c>
      <c r="F26" t="s">
        <v>81</v>
      </c>
      <c r="G26">
        <f>BoardQty*2</f>
        <v>0</v>
      </c>
      <c r="H26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6" s="16">
        <f>iferror(G26*H26,"")</f>
        <v>0</v>
      </c>
      <c r="J26">
        <v>878</v>
      </c>
      <c r="L26" s="16">
        <f>iferror(lookup(if(K26="",G26,K26),{0,1,10,96,100,192,500,576,1000,1056},{0.0,7.04,6.553,6.06656,5.4256,5.26755,4.72452,4.58691,3.99506,3.99506}),"")</f>
        <v>0</v>
      </c>
      <c r="M26" s="16">
        <f>iferror(if(K26="",G26,K26)*L26,"")</f>
        <v>0</v>
      </c>
      <c r="N26" s="17" t="s">
        <v>125</v>
      </c>
      <c r="O26">
        <v>5</v>
      </c>
      <c r="Q26" s="16">
        <f>iferror(lookup(if(P26="",G26,P26),{0,1,10,100,250,500,900,2000,3000},{0.0,8.98884,6.5395,6.20658,5.8261,5.30294,4.31607,4.23284,4.13772}),"")</f>
        <v>0</v>
      </c>
      <c r="R26" s="16">
        <f>iferror(if(P26="",G26,P26)*Q26,"")</f>
        <v>0</v>
      </c>
      <c r="S26" s="17" t="s">
        <v>140</v>
      </c>
      <c r="T26">
        <v>1197</v>
      </c>
      <c r="V26" s="16">
        <f>iferror(lookup(if(U26="",G26,U26),{0,1,10,25,50,100,250,500,1000},{0.0,6.62,5.96,5.61,5.26,4.99,4.7,4.26,3.82}),"")</f>
        <v>0</v>
      </c>
      <c r="W26" s="16">
        <f>iferror(if(U26="",G26,U26)*V26,"")</f>
        <v>0</v>
      </c>
      <c r="X26" s="17" t="s">
        <v>161</v>
      </c>
      <c r="Y26" s="18" t="s">
        <v>112</v>
      </c>
      <c r="AA26" s="16">
        <f>iferror(lookup(if(Z26="",G26,Z26),{0,1,10,25,50,100,250,500},{0.0,6.6,5.94,5.59,5.25,4.98,4.68,4.25}),"")</f>
        <v>0</v>
      </c>
      <c r="AB26" s="16">
        <f>iferror(if(Z26="",G26,Z26)*AA26,"")</f>
        <v>0</v>
      </c>
      <c r="AC26" s="17" t="s">
        <v>179</v>
      </c>
      <c r="AD26">
        <v>82</v>
      </c>
      <c r="AF26" s="16">
        <f>iferror(lookup(if(AE26="",G26,AE26),{0,1,10},{0.0,7.0151,5.3505}),"")</f>
        <v>0</v>
      </c>
      <c r="AG26" s="16">
        <f>iferror(if(AE26="",G26,AE26)*AF26,"")</f>
        <v>0</v>
      </c>
      <c r="AH26" s="17" t="s">
        <v>195</v>
      </c>
    </row>
    <row r="27" spans="1:39">
      <c r="A27" t="s">
        <v>84</v>
      </c>
      <c r="B27" t="s">
        <v>85</v>
      </c>
      <c r="D27" t="s">
        <v>87</v>
      </c>
      <c r="E27" t="s">
        <v>86</v>
      </c>
      <c r="F27" t="s">
        <v>85</v>
      </c>
      <c r="G27">
        <f>BoardQty*1</f>
        <v>0</v>
      </c>
      <c r="H27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7" s="16">
        <f>iferror(G27*H27,"")</f>
        <v>0</v>
      </c>
      <c r="J27">
        <v>11029</v>
      </c>
      <c r="L27" s="16">
        <f>iferror(lookup(if(K27="",G27,K27),{0,1,10,100,500,1000,3000,6000,15000,30000},{0.0,0.77,0.68,0.5212,0.412,0.3296,0.29,0.27,0.26,0.25}),"")</f>
        <v>0</v>
      </c>
      <c r="M27" s="16">
        <f>iferror(if(K27="",G27,K27)*L27,"")</f>
        <v>0</v>
      </c>
      <c r="N27" s="17" t="s">
        <v>126</v>
      </c>
      <c r="T27">
        <v>2393</v>
      </c>
      <c r="V27" s="16">
        <f>iferror(lookup(if(U27="",G27,U27),{0,1,10,100,250,500,1000,3000},{0.0,0.412,0.373,0.321,0.304,0.287,0.261,0.261}),"")</f>
        <v>0</v>
      </c>
      <c r="W27" s="16">
        <f>iferror(if(U27="",G27,U27)*V27,"")</f>
        <v>0</v>
      </c>
      <c r="X27" s="17" t="s">
        <v>162</v>
      </c>
      <c r="Y27" s="18" t="s">
        <v>112</v>
      </c>
      <c r="AA27" s="16">
        <f>iferror(lookup(if(Z27="",G27,Z27),{0,1,3000,6000,9000},{0.0,0.408,0.408,0.382,0.362}),"")</f>
        <v>0</v>
      </c>
      <c r="AB27" s="16">
        <f>iferror(if(Z27="",G27,Z27)*AA27,"")</f>
        <v>0</v>
      </c>
      <c r="AC27" s="17" t="s">
        <v>180</v>
      </c>
    </row>
    <row r="28" spans="1:39">
      <c r="A28" t="s">
        <v>88</v>
      </c>
      <c r="B28" t="s">
        <v>92</v>
      </c>
      <c r="D28" t="s">
        <v>91</v>
      </c>
      <c r="E28" t="s">
        <v>90</v>
      </c>
      <c r="F28" t="s">
        <v>89</v>
      </c>
      <c r="G28">
        <f>BoardQty*2</f>
        <v>0</v>
      </c>
      <c r="H28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8" s="16">
        <f>iferror(G28*H28,"")</f>
        <v>0</v>
      </c>
      <c r="O28" s="18" t="s">
        <v>112</v>
      </c>
      <c r="Q28" s="16">
        <f>iferror(lookup(if(P28="",G28,P28),{0,1},{0.0,170.027}),"")</f>
        <v>0</v>
      </c>
      <c r="R28" s="16">
        <f>iferror(if(P28="",G28,P28)*Q28,"")</f>
        <v>0</v>
      </c>
      <c r="S28" s="17" t="s">
        <v>141</v>
      </c>
      <c r="T28">
        <v>110</v>
      </c>
      <c r="V28" s="16">
        <f>iferror(lookup(if(U28="",G28,U28),{0,1,10,25,100,250,500,1000},{0.0,3.94,3.54,3.41,2.9,2.75,2.47,2.03}),"")</f>
        <v>0</v>
      </c>
      <c r="W28" s="16">
        <f>iferror(if(U28="",G28,U28)*V28,"")</f>
        <v>0</v>
      </c>
      <c r="X28" s="17" t="s">
        <v>163</v>
      </c>
      <c r="Y28" s="18" t="s">
        <v>112</v>
      </c>
      <c r="AA28" s="16">
        <f>iferror(lookup(if(Z28="",G28,Z28),{0,1},{0.0,153.41}),"")</f>
        <v>0</v>
      </c>
      <c r="AB28" s="16">
        <f>iferror(if(Z28="",G28,Z28)*AA28,"")</f>
        <v>0</v>
      </c>
      <c r="AC28" s="17" t="s">
        <v>181</v>
      </c>
    </row>
    <row r="29" spans="1:39">
      <c r="A29" t="s">
        <v>93</v>
      </c>
      <c r="B29" t="s">
        <v>96</v>
      </c>
      <c r="D29" t="s">
        <v>95</v>
      </c>
      <c r="E29" t="s">
        <v>77</v>
      </c>
      <c r="F29" t="s">
        <v>94</v>
      </c>
      <c r="G29">
        <f>BoardQty*1</f>
        <v>0</v>
      </c>
      <c r="H29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9" s="16">
        <f>iferror(G29*H29,"")</f>
        <v>0</v>
      </c>
      <c r="J29">
        <v>2985</v>
      </c>
      <c r="L29" s="16">
        <f>iferror(lookup(if(K29="",G29,K29),{0,1,10,98,100,196,500,588,1000,1078,2000,2500},{0.0,4.27,3.986,3.62255,3.266,3.13949,2.7803,2.6726,2.27654,2.254,2.16272,2.16271}),"")</f>
        <v>0</v>
      </c>
      <c r="M29" s="16">
        <f>iferror(if(K29="",G29,K29)*L29,"")</f>
        <v>0</v>
      </c>
      <c r="N29" s="17" t="s">
        <v>127</v>
      </c>
      <c r="O29">
        <v>367</v>
      </c>
      <c r="Q29" s="16">
        <f>iferror(lookup(if(P29="",G29,P29),{0,1,10,100,200,600,2000,4000},{0.0,5.945,3.85236,3.66212,2.93683,2.35422,2.30666,2.2591}),"")</f>
        <v>0</v>
      </c>
      <c r="R29" s="16">
        <f>iferror(if(P29="",G29,P29)*Q29,"")</f>
        <v>0</v>
      </c>
      <c r="S29" s="17" t="s">
        <v>142</v>
      </c>
      <c r="T29">
        <v>639</v>
      </c>
      <c r="V29" s="16">
        <f>iferror(lookup(if(U29="",G29,U29),{0,1,10,25,50,100,250,500,1000},{0.0,4.07,3.65,3.27,3.12,2.97,2.71,2.43,2.1}),"")</f>
        <v>0</v>
      </c>
      <c r="W29" s="16">
        <f>iferror(if(U29="",G29,U29)*V29,"")</f>
        <v>0</v>
      </c>
      <c r="X29" s="17" t="s">
        <v>164</v>
      </c>
      <c r="Y29">
        <v>29</v>
      </c>
      <c r="AA29" s="16">
        <f>iferror(lookup(if(Z29="",G29,Z29),{0,1,10,25,50,100,250,500},{0.0,4.06,3.63,3.26,3.11,2.97,2.7,2.42}),"")</f>
        <v>0</v>
      </c>
      <c r="AB29" s="16">
        <f>iferror(if(Z29="",G29,Z29)*AA29,"")</f>
        <v>0</v>
      </c>
      <c r="AC29" s="17" t="s">
        <v>182</v>
      </c>
      <c r="AD29">
        <v>26</v>
      </c>
      <c r="AF29" s="16">
        <f>iferror(lookup(if(AE29="",G29,AE29),{0,1,20},{0.0,3.85236,3.61456}),"")</f>
        <v>0</v>
      </c>
      <c r="AG29" s="16">
        <f>iferror(if(AE29="",G29,AE29)*AF29,"")</f>
        <v>0</v>
      </c>
      <c r="AH29" s="17" t="s">
        <v>196</v>
      </c>
      <c r="AI29">
        <v>93</v>
      </c>
      <c r="AK29" s="16">
        <f>iferror(lookup(if(AJ29="",G29,AJ29),{0,1,3,10,50},{0.0,4.6,4.24,3.36,2.88}),"")</f>
        <v>0</v>
      </c>
      <c r="AL29" s="16">
        <f>iferror(if(AJ29="",G29,AJ29)*AK29,"")</f>
        <v>0</v>
      </c>
      <c r="AM29" s="17" t="s">
        <v>94</v>
      </c>
    </row>
    <row r="31" spans="1:39">
      <c r="K31" s="7">
        <f>IFERROR(IF(OR(K7:K29),COUNTIF(K7:K29,"&gt;0")&amp;" of "&amp;ROWS(K7:K29)&amp;" parts purchased",""),"")</f>
        <v>0</v>
      </c>
      <c r="P31" s="7">
        <f>IFERROR(IF(OR(P7:P29),COUNTIF(P7:P29,"&gt;0")&amp;" of "&amp;ROWS(P7:P29)&amp;" parts purchased",""),"")</f>
        <v>0</v>
      </c>
      <c r="U31" s="7">
        <f>IFERROR(IF(OR(U7:U29),COUNTIF(U7:U29,"&gt;0")&amp;" of "&amp;ROWS(U7:U29)&amp;" parts purchased",""),"")</f>
        <v>0</v>
      </c>
      <c r="Z31" s="7">
        <f>IFERROR(IF(OR(Z7:Z29),COUNTIF(Z7:Z29,"&gt;0")&amp;" of "&amp;ROWS(Z7:Z29)&amp;" parts purchased",""),"")</f>
        <v>0</v>
      </c>
      <c r="AE31" s="7">
        <f>IFERROR(IF(OR(AE7:AE29),COUNTIF(AE7:AE29,"&gt;0")&amp;" of "&amp;ROWS(AE7:AE29)&amp;" parts purchased",""),"")</f>
        <v>0</v>
      </c>
      <c r="AJ31" s="7">
        <f>IFERROR(IF(OR(AJ7:AJ29),COUNTIF(AJ7:AJ29,"&gt;0")&amp;" of "&amp;ROWS(AJ7:AJ29)&amp;" parts purchased",""),"")</f>
        <v>0</v>
      </c>
    </row>
    <row r="32" spans="1:39">
      <c r="K32">
        <f t="array" ref="K32">IFERROR(CONCATENATE(TEXT(INDEX($K$7:$K$29,SMALL(IF($N$7:$N$29&lt;&gt;"",IF($K$7:$K$29&lt;&gt;"",ROW($K$7:$K$29)-MIN(ROW($K$7:$K$29))+1,""),""),ROW()-ROW(A$32)+1)),"##0"),","),"")</f>
        <v>0</v>
      </c>
      <c r="L32">
        <f t="array" ref="L32">IFERROR(CONCATENATE((INDEX($N$7:$N$29,SMALL(IF($N$7:$N$29&lt;&gt;"",IF($K$7:$K$29&lt;&gt;"",ROW($K$7:$K$29)-MIN(ROW($K$7:$K$29))+1,""),""),ROW()-ROW(A$32)+1))),","),"")</f>
        <v>0</v>
      </c>
      <c r="M32">
        <f t="array" ref="M32">IFERROR(CONCATENATE((INDEX($A$7:$A$29,SMALL(IF($N$7:$N$29&lt;&gt;"",IF($K$7:$K$29&lt;&gt;"",ROW($K$7:$K$29)-MIN(ROW($K$7:$K$29))+1,""),""),ROW()-ROW(A$32)+1))),),"")</f>
        <v>0</v>
      </c>
      <c r="P32">
        <f t="array" ref="P32">IFERROR(CONCATENATE((INDEX($S$7:$S$29,SMALL(IF($S$7:$S$29&lt;&gt;"",IF($P$7:$P$29&lt;&gt;"",ROW($P$7:$P$29)-MIN(ROW($P$7:$P$29))+1,""),""),ROW()-ROW(A$32)+1)))," "),"")</f>
        <v>0</v>
      </c>
      <c r="Q32">
        <f t="array" ref="Q32">IFERROR(CONCATENATE(TEXT(INDEX($P$7:$P$29,SMALL(IF($S$7:$S$29&lt;&gt;"",IF($P$7:$P$29&lt;&gt;"",ROW($P$7:$P$29)-MIN(ROW($P$7:$P$29))+1,""),""),ROW()-ROW(A$32)+1)),"##0")," "),"")</f>
        <v>0</v>
      </c>
      <c r="R32">
        <f t="array" ref="R32">IFERROR(CONCATENATE((INDEX($A$7:$A$29,SMALL(IF($S$7:$S$29&lt;&gt;"",IF($P$7:$P$29&lt;&gt;"",ROW($P$7:$P$29)-MIN(ROW($P$7:$P$29))+1,""),""),ROW()-ROW(A$32)+1))),),"")</f>
        <v>0</v>
      </c>
      <c r="U32">
        <f t="array" ref="U32">IFERROR(CONCATENATE((INDEX($X$7:$X$29,SMALL(IF($X$7:$X$29&lt;&gt;"",IF($U$7:$U$29&lt;&gt;"",ROW($U$7:$U$29)-MIN(ROW($U$7:$U$29))+1,""),""),ROW()-ROW(A$32)+1)))," "),"")</f>
        <v>0</v>
      </c>
      <c r="V32">
        <f t="array" ref="V32">IFERROR(CONCATENATE(TEXT(INDEX($U$7:$U$29,SMALL(IF($X$7:$X$29&lt;&gt;"",IF($U$7:$U$29&lt;&gt;"",ROW($U$7:$U$29)-MIN(ROW($U$7:$U$29))+1,""),""),ROW()-ROW(A$32)+1)),"##0")," "),"")</f>
        <v>0</v>
      </c>
      <c r="W32">
        <f t="array" ref="W32">IFERROR(CONCATENATE((INDEX($A$7:$A$29,SMALL(IF($X$7:$X$29&lt;&gt;"",IF($U$7:$U$29&lt;&gt;"",ROW($U$7:$U$29)-MIN(ROW($U$7:$U$29))+1,""),""),ROW()-ROW(A$32)+1))),),"")</f>
        <v>0</v>
      </c>
      <c r="Z32">
        <f t="array" ref="Z32">IFERROR(CONCATENATE((INDEX($AC$7:$AC$29,SMALL(IF($AC$7:$AC$29&lt;&gt;"",IF($Z$7:$Z$29&lt;&gt;"",ROW($Z$7:$Z$29)-MIN(ROW($Z$7:$Z$29))+1,""),""),ROW()-ROW(A$32)+1))),","),"")</f>
        <v>0</v>
      </c>
      <c r="AA32">
        <f t="array" ref="AA32">IFERROR(CONCATENATE(TEXT(INDEX($Z$7:$Z$29,SMALL(IF($AC$7:$AC$29&lt;&gt;"",IF($Z$7:$Z$29&lt;&gt;"",ROW($Z$7:$Z$29)-MIN(ROW($Z$7:$Z$29))+1,""),""),ROW()-ROW(A$32)+1)),"##0"),","),"")</f>
        <v>0</v>
      </c>
      <c r="AB32">
        <f t="array" ref="AB32">IFERROR(CONCATENATE((INDEX($A$7:$A$29,SMALL(IF($AC$7:$AC$29&lt;&gt;"",IF($Z$7:$Z$29&lt;&gt;"",ROW($Z$7:$Z$29)-MIN(ROW($Z$7:$Z$29))+1,""),""),ROW()-ROW(A$32)+1))),),"")</f>
        <v>0</v>
      </c>
      <c r="AE32">
        <f t="array" ref="AE32">IFERROR(CONCATENATE((INDEX($AH$7:$AH$29,SMALL(IF($AH$7:$AH$29&lt;&gt;"",IF($AE$7:$AE$29&lt;&gt;"",ROW($AE$7:$AE$29)-MIN(ROW($AE$7:$AE$29))+1,""),""),ROW()-ROW(A$32)+1)))," "),"")</f>
        <v>0</v>
      </c>
      <c r="AF32">
        <f t="array" ref="AF32">IFERROR(CONCATENATE(TEXT(INDEX($AE$7:$AE$29,SMALL(IF($AH$7:$AH$29&lt;&gt;"",IF($AE$7:$AE$29&lt;&gt;"",ROW($AE$7:$AE$29)-MIN(ROW($AE$7:$AE$29))+1,""),""),ROW()-ROW(A$32)+1)),"##0")," "),"")</f>
        <v>0</v>
      </c>
      <c r="AG32">
        <f t="array" ref="AG32">IFERROR(CONCATENATE((INDEX($A$7:$A$29,SMALL(IF($AH$7:$AH$29&lt;&gt;"",IF($AE$7:$AE$29&lt;&gt;"",ROW($AE$7:$AE$29)-MIN(ROW($AE$7:$AE$29))+1,""),""),ROW()-ROW(A$32)+1))),),"")</f>
        <v>0</v>
      </c>
      <c r="AJ32">
        <f t="array" ref="AJ32">IFERROR(CONCATENATE((INDEX($AM$7:$AM$29,SMALL(IF($AM$7:$AM$29&lt;&gt;"",IF($AJ$7:$AJ$29&lt;&gt;"",ROW($AJ$7:$AJ$29)-MIN(ROW($AJ$7:$AJ$29))+1,""),""),ROW()-ROW(A$32)+1)))," "),"")</f>
        <v>0</v>
      </c>
      <c r="AK32">
        <f t="array" ref="AK32">IFERROR(CONCATENATE(TEXT(INDEX($AJ$7:$AJ$29,SMALL(IF($AM$7:$AM$29&lt;&gt;"",IF($AJ$7:$AJ$29&lt;&gt;"",ROW($AJ$7:$AJ$29)-MIN(ROW($AJ$7:$AJ$29))+1,""),""),ROW()-ROW(A$32)+1)),"##0")," "),"")</f>
        <v>0</v>
      </c>
      <c r="AL32">
        <f t="array" ref="AL32">IFERROR(CONCATENATE((INDEX($A$7:$A$29,SMALL(IF($AM$7:$AM$29&lt;&gt;"",IF($AJ$7:$AJ$29&lt;&gt;"",ROW($AJ$7:$AJ$29)-MIN(ROW($AJ$7:$AJ$29))+1,""),""),ROW()-ROW(A$32)+1))),),"")</f>
        <v>0</v>
      </c>
    </row>
    <row r="33" spans="11:38">
      <c r="K33">
        <f t="array" ref="K33">IFERROR(CONCATENATE(TEXT(INDEX($K$7:$K$29,SMALL(IF($N$7:$N$29&lt;&gt;"",IF($K$7:$K$29&lt;&gt;"",ROW($K$7:$K$29)-MIN(ROW($K$7:$K$29))+1,""),""),ROW()-ROW(A$32)+1)),"##0"),","),"")</f>
        <v>0</v>
      </c>
      <c r="L33">
        <f t="array" ref="L33">IFERROR(CONCATENATE((INDEX($N$7:$N$29,SMALL(IF($N$7:$N$29&lt;&gt;"",IF($K$7:$K$29&lt;&gt;"",ROW($K$7:$K$29)-MIN(ROW($K$7:$K$29))+1,""),""),ROW()-ROW(A$32)+1))),","),"")</f>
        <v>0</v>
      </c>
      <c r="M33">
        <f t="array" ref="M33">IFERROR(CONCATENATE((INDEX($A$7:$A$29,SMALL(IF($N$7:$N$29&lt;&gt;"",IF($K$7:$K$29&lt;&gt;"",ROW($K$7:$K$29)-MIN(ROW($K$7:$K$29))+1,""),""),ROW()-ROW(A$32)+1))),),"")</f>
        <v>0</v>
      </c>
      <c r="P33">
        <f t="array" ref="P33">IFERROR(CONCATENATE((INDEX($S$7:$S$29,SMALL(IF($S$7:$S$29&lt;&gt;"",IF($P$7:$P$29&lt;&gt;"",ROW($P$7:$P$29)-MIN(ROW($P$7:$P$29))+1,""),""),ROW()-ROW(A$32)+1)))," "),"")</f>
        <v>0</v>
      </c>
      <c r="Q33">
        <f t="array" ref="Q33">IFERROR(CONCATENATE(TEXT(INDEX($P$7:$P$29,SMALL(IF($S$7:$S$29&lt;&gt;"",IF($P$7:$P$29&lt;&gt;"",ROW($P$7:$P$29)-MIN(ROW($P$7:$P$29))+1,""),""),ROW()-ROW(A$32)+1)),"##0")," "),"")</f>
        <v>0</v>
      </c>
      <c r="R33">
        <f t="array" ref="R33">IFERROR(CONCATENATE((INDEX($A$7:$A$29,SMALL(IF($S$7:$S$29&lt;&gt;"",IF($P$7:$P$29&lt;&gt;"",ROW($P$7:$P$29)-MIN(ROW($P$7:$P$29))+1,""),""),ROW()-ROW(A$32)+1))),),"")</f>
        <v>0</v>
      </c>
      <c r="U33">
        <f t="array" ref="U33">IFERROR(CONCATENATE((INDEX($X$7:$X$29,SMALL(IF($X$7:$X$29&lt;&gt;"",IF($U$7:$U$29&lt;&gt;"",ROW($U$7:$U$29)-MIN(ROW($U$7:$U$29))+1,""),""),ROW()-ROW(A$32)+1)))," "),"")</f>
        <v>0</v>
      </c>
      <c r="V33">
        <f t="array" ref="V33">IFERROR(CONCATENATE(TEXT(INDEX($U$7:$U$29,SMALL(IF($X$7:$X$29&lt;&gt;"",IF($U$7:$U$29&lt;&gt;"",ROW($U$7:$U$29)-MIN(ROW($U$7:$U$29))+1,""),""),ROW()-ROW(A$32)+1)),"##0")," "),"")</f>
        <v>0</v>
      </c>
      <c r="W33">
        <f t="array" ref="W33">IFERROR(CONCATENATE((INDEX($A$7:$A$29,SMALL(IF($X$7:$X$29&lt;&gt;"",IF($U$7:$U$29&lt;&gt;"",ROW($U$7:$U$29)-MIN(ROW($U$7:$U$29))+1,""),""),ROW()-ROW(A$32)+1))),),"")</f>
        <v>0</v>
      </c>
      <c r="Z33">
        <f t="array" ref="Z33">IFERROR(CONCATENATE((INDEX($AC$7:$AC$29,SMALL(IF($AC$7:$AC$29&lt;&gt;"",IF($Z$7:$Z$29&lt;&gt;"",ROW($Z$7:$Z$29)-MIN(ROW($Z$7:$Z$29))+1,""),""),ROW()-ROW(A$32)+1))),","),"")</f>
        <v>0</v>
      </c>
      <c r="AA33">
        <f t="array" ref="AA33">IFERROR(CONCATENATE(TEXT(INDEX($Z$7:$Z$29,SMALL(IF($AC$7:$AC$29&lt;&gt;"",IF($Z$7:$Z$29&lt;&gt;"",ROW($Z$7:$Z$29)-MIN(ROW($Z$7:$Z$29))+1,""),""),ROW()-ROW(A$32)+1)),"##0"),","),"")</f>
        <v>0</v>
      </c>
      <c r="AB33">
        <f t="array" ref="AB33">IFERROR(CONCATENATE((INDEX($A$7:$A$29,SMALL(IF($AC$7:$AC$29&lt;&gt;"",IF($Z$7:$Z$29&lt;&gt;"",ROW($Z$7:$Z$29)-MIN(ROW($Z$7:$Z$29))+1,""),""),ROW()-ROW(A$32)+1))),),"")</f>
        <v>0</v>
      </c>
      <c r="AE33">
        <f t="array" ref="AE33">IFERROR(CONCATENATE((INDEX($AH$7:$AH$29,SMALL(IF($AH$7:$AH$29&lt;&gt;"",IF($AE$7:$AE$29&lt;&gt;"",ROW($AE$7:$AE$29)-MIN(ROW($AE$7:$AE$29))+1,""),""),ROW()-ROW(A$32)+1)))," "),"")</f>
        <v>0</v>
      </c>
      <c r="AF33">
        <f t="array" ref="AF33">IFERROR(CONCATENATE(TEXT(INDEX($AE$7:$AE$29,SMALL(IF($AH$7:$AH$29&lt;&gt;"",IF($AE$7:$AE$29&lt;&gt;"",ROW($AE$7:$AE$29)-MIN(ROW($AE$7:$AE$29))+1,""),""),ROW()-ROW(A$32)+1)),"##0")," "),"")</f>
        <v>0</v>
      </c>
      <c r="AG33">
        <f t="array" ref="AG33">IFERROR(CONCATENATE((INDEX($A$7:$A$29,SMALL(IF($AH$7:$AH$29&lt;&gt;"",IF($AE$7:$AE$29&lt;&gt;"",ROW($AE$7:$AE$29)-MIN(ROW($AE$7:$AE$29))+1,""),""),ROW()-ROW(A$32)+1))),),"")</f>
        <v>0</v>
      </c>
      <c r="AJ33">
        <f t="array" ref="AJ33">IFERROR(CONCATENATE((INDEX($AM$7:$AM$29,SMALL(IF($AM$7:$AM$29&lt;&gt;"",IF($AJ$7:$AJ$29&lt;&gt;"",ROW($AJ$7:$AJ$29)-MIN(ROW($AJ$7:$AJ$29))+1,""),""),ROW()-ROW(A$32)+1)))," "),"")</f>
        <v>0</v>
      </c>
      <c r="AK33">
        <f t="array" ref="AK33">IFERROR(CONCATENATE(TEXT(INDEX($AJ$7:$AJ$29,SMALL(IF($AM$7:$AM$29&lt;&gt;"",IF($AJ$7:$AJ$29&lt;&gt;"",ROW($AJ$7:$AJ$29)-MIN(ROW($AJ$7:$AJ$29))+1,""),""),ROW()-ROW(A$32)+1)),"##0")," "),"")</f>
        <v>0</v>
      </c>
      <c r="AL33">
        <f t="array" ref="AL33">IFERROR(CONCATENATE((INDEX($A$7:$A$29,SMALL(IF($AM$7:$AM$29&lt;&gt;"",IF($AJ$7:$AJ$29&lt;&gt;"",ROW($AJ$7:$AJ$29)-MIN(ROW($AJ$7:$AJ$29))+1,""),""),ROW()-ROW(A$32)+1))),),"")</f>
        <v>0</v>
      </c>
    </row>
    <row r="34" spans="11:38">
      <c r="K34">
        <f t="array" ref="K34">IFERROR(CONCATENATE(TEXT(INDEX($K$7:$K$29,SMALL(IF($N$7:$N$29&lt;&gt;"",IF($K$7:$K$29&lt;&gt;"",ROW($K$7:$K$29)-MIN(ROW($K$7:$K$29))+1,""),""),ROW()-ROW(A$32)+1)),"##0"),","),"")</f>
        <v>0</v>
      </c>
      <c r="L34">
        <f t="array" ref="L34">IFERROR(CONCATENATE((INDEX($N$7:$N$29,SMALL(IF($N$7:$N$29&lt;&gt;"",IF($K$7:$K$29&lt;&gt;"",ROW($K$7:$K$29)-MIN(ROW($K$7:$K$29))+1,""),""),ROW()-ROW(A$32)+1))),","),"")</f>
        <v>0</v>
      </c>
      <c r="M34">
        <f t="array" ref="M34">IFERROR(CONCATENATE((INDEX($A$7:$A$29,SMALL(IF($N$7:$N$29&lt;&gt;"",IF($K$7:$K$29&lt;&gt;"",ROW($K$7:$K$29)-MIN(ROW($K$7:$K$29))+1,""),""),ROW()-ROW(A$32)+1))),),"")</f>
        <v>0</v>
      </c>
      <c r="P34">
        <f t="array" ref="P34">IFERROR(CONCATENATE((INDEX($S$7:$S$29,SMALL(IF($S$7:$S$29&lt;&gt;"",IF($P$7:$P$29&lt;&gt;"",ROW($P$7:$P$29)-MIN(ROW($P$7:$P$29))+1,""),""),ROW()-ROW(A$32)+1)))," "),"")</f>
        <v>0</v>
      </c>
      <c r="Q34">
        <f t="array" ref="Q34">IFERROR(CONCATENATE(TEXT(INDEX($P$7:$P$29,SMALL(IF($S$7:$S$29&lt;&gt;"",IF($P$7:$P$29&lt;&gt;"",ROW($P$7:$P$29)-MIN(ROW($P$7:$P$29))+1,""),""),ROW()-ROW(A$32)+1)),"##0")," "),"")</f>
        <v>0</v>
      </c>
      <c r="R34">
        <f t="array" ref="R34">IFERROR(CONCATENATE((INDEX($A$7:$A$29,SMALL(IF($S$7:$S$29&lt;&gt;"",IF($P$7:$P$29&lt;&gt;"",ROW($P$7:$P$29)-MIN(ROW($P$7:$P$29))+1,""),""),ROW()-ROW(A$32)+1))),),"")</f>
        <v>0</v>
      </c>
      <c r="U34">
        <f t="array" ref="U34">IFERROR(CONCATENATE((INDEX($X$7:$X$29,SMALL(IF($X$7:$X$29&lt;&gt;"",IF($U$7:$U$29&lt;&gt;"",ROW($U$7:$U$29)-MIN(ROW($U$7:$U$29))+1,""),""),ROW()-ROW(A$32)+1)))," "),"")</f>
        <v>0</v>
      </c>
      <c r="V34">
        <f t="array" ref="V34">IFERROR(CONCATENATE(TEXT(INDEX($U$7:$U$29,SMALL(IF($X$7:$X$29&lt;&gt;"",IF($U$7:$U$29&lt;&gt;"",ROW($U$7:$U$29)-MIN(ROW($U$7:$U$29))+1,""),""),ROW()-ROW(A$32)+1)),"##0")," "),"")</f>
        <v>0</v>
      </c>
      <c r="W34">
        <f t="array" ref="W34">IFERROR(CONCATENATE((INDEX($A$7:$A$29,SMALL(IF($X$7:$X$29&lt;&gt;"",IF($U$7:$U$29&lt;&gt;"",ROW($U$7:$U$29)-MIN(ROW($U$7:$U$29))+1,""),""),ROW()-ROW(A$32)+1))),),"")</f>
        <v>0</v>
      </c>
      <c r="Z34">
        <f t="array" ref="Z34">IFERROR(CONCATENATE((INDEX($AC$7:$AC$29,SMALL(IF($AC$7:$AC$29&lt;&gt;"",IF($Z$7:$Z$29&lt;&gt;"",ROW($Z$7:$Z$29)-MIN(ROW($Z$7:$Z$29))+1,""),""),ROW()-ROW(A$32)+1))),","),"")</f>
        <v>0</v>
      </c>
      <c r="AA34">
        <f t="array" ref="AA34">IFERROR(CONCATENATE(TEXT(INDEX($Z$7:$Z$29,SMALL(IF($AC$7:$AC$29&lt;&gt;"",IF($Z$7:$Z$29&lt;&gt;"",ROW($Z$7:$Z$29)-MIN(ROW($Z$7:$Z$29))+1,""),""),ROW()-ROW(A$32)+1)),"##0"),","),"")</f>
        <v>0</v>
      </c>
      <c r="AB34">
        <f t="array" ref="AB34">IFERROR(CONCATENATE((INDEX($A$7:$A$29,SMALL(IF($AC$7:$AC$29&lt;&gt;"",IF($Z$7:$Z$29&lt;&gt;"",ROW($Z$7:$Z$29)-MIN(ROW($Z$7:$Z$29))+1,""),""),ROW()-ROW(A$32)+1))),),"")</f>
        <v>0</v>
      </c>
      <c r="AE34">
        <f t="array" ref="AE34">IFERROR(CONCATENATE((INDEX($AH$7:$AH$29,SMALL(IF($AH$7:$AH$29&lt;&gt;"",IF($AE$7:$AE$29&lt;&gt;"",ROW($AE$7:$AE$29)-MIN(ROW($AE$7:$AE$29))+1,""),""),ROW()-ROW(A$32)+1)))," "),"")</f>
        <v>0</v>
      </c>
      <c r="AF34">
        <f t="array" ref="AF34">IFERROR(CONCATENATE(TEXT(INDEX($AE$7:$AE$29,SMALL(IF($AH$7:$AH$29&lt;&gt;"",IF($AE$7:$AE$29&lt;&gt;"",ROW($AE$7:$AE$29)-MIN(ROW($AE$7:$AE$29))+1,""),""),ROW()-ROW(A$32)+1)),"##0")," "),"")</f>
        <v>0</v>
      </c>
      <c r="AG34">
        <f t="array" ref="AG34">IFERROR(CONCATENATE((INDEX($A$7:$A$29,SMALL(IF($AH$7:$AH$29&lt;&gt;"",IF($AE$7:$AE$29&lt;&gt;"",ROW($AE$7:$AE$29)-MIN(ROW($AE$7:$AE$29))+1,""),""),ROW()-ROW(A$32)+1))),),"")</f>
        <v>0</v>
      </c>
      <c r="AJ34">
        <f t="array" ref="AJ34">IFERROR(CONCATENATE((INDEX($AM$7:$AM$29,SMALL(IF($AM$7:$AM$29&lt;&gt;"",IF($AJ$7:$AJ$29&lt;&gt;"",ROW($AJ$7:$AJ$29)-MIN(ROW($AJ$7:$AJ$29))+1,""),""),ROW()-ROW(A$32)+1)))," "),"")</f>
        <v>0</v>
      </c>
      <c r="AK34">
        <f t="array" ref="AK34">IFERROR(CONCATENATE(TEXT(INDEX($AJ$7:$AJ$29,SMALL(IF($AM$7:$AM$29&lt;&gt;"",IF($AJ$7:$AJ$29&lt;&gt;"",ROW($AJ$7:$AJ$29)-MIN(ROW($AJ$7:$AJ$29))+1,""),""),ROW()-ROW(A$32)+1)),"##0")," "),"")</f>
        <v>0</v>
      </c>
      <c r="AL34">
        <f t="array" ref="AL34">IFERROR(CONCATENATE((INDEX($A$7:$A$29,SMALL(IF($AM$7:$AM$29&lt;&gt;"",IF($AJ$7:$AJ$29&lt;&gt;"",ROW($AJ$7:$AJ$29)-MIN(ROW($AJ$7:$AJ$29))+1,""),""),ROW()-ROW(A$32)+1))),),"")</f>
        <v>0</v>
      </c>
    </row>
    <row r="35" spans="11:38">
      <c r="K35">
        <f t="array" ref="K35">IFERROR(CONCATENATE(TEXT(INDEX($K$7:$K$29,SMALL(IF($N$7:$N$29&lt;&gt;"",IF($K$7:$K$29&lt;&gt;"",ROW($K$7:$K$29)-MIN(ROW($K$7:$K$29))+1,""),""),ROW()-ROW(A$32)+1)),"##0"),","),"")</f>
        <v>0</v>
      </c>
      <c r="L35">
        <f t="array" ref="L35">IFERROR(CONCATENATE((INDEX($N$7:$N$29,SMALL(IF($N$7:$N$29&lt;&gt;"",IF($K$7:$K$29&lt;&gt;"",ROW($K$7:$K$29)-MIN(ROW($K$7:$K$29))+1,""),""),ROW()-ROW(A$32)+1))),","),"")</f>
        <v>0</v>
      </c>
      <c r="M35">
        <f t="array" ref="M35">IFERROR(CONCATENATE((INDEX($A$7:$A$29,SMALL(IF($N$7:$N$29&lt;&gt;"",IF($K$7:$K$29&lt;&gt;"",ROW($K$7:$K$29)-MIN(ROW($K$7:$K$29))+1,""),""),ROW()-ROW(A$32)+1))),),"")</f>
        <v>0</v>
      </c>
      <c r="P35">
        <f t="array" ref="P35">IFERROR(CONCATENATE((INDEX($S$7:$S$29,SMALL(IF($S$7:$S$29&lt;&gt;"",IF($P$7:$P$29&lt;&gt;"",ROW($P$7:$P$29)-MIN(ROW($P$7:$P$29))+1,""),""),ROW()-ROW(A$32)+1)))," "),"")</f>
        <v>0</v>
      </c>
      <c r="Q35">
        <f t="array" ref="Q35">IFERROR(CONCATENATE(TEXT(INDEX($P$7:$P$29,SMALL(IF($S$7:$S$29&lt;&gt;"",IF($P$7:$P$29&lt;&gt;"",ROW($P$7:$P$29)-MIN(ROW($P$7:$P$29))+1,""),""),ROW()-ROW(A$32)+1)),"##0")," "),"")</f>
        <v>0</v>
      </c>
      <c r="R35">
        <f t="array" ref="R35">IFERROR(CONCATENATE((INDEX($A$7:$A$29,SMALL(IF($S$7:$S$29&lt;&gt;"",IF($P$7:$P$29&lt;&gt;"",ROW($P$7:$P$29)-MIN(ROW($P$7:$P$29))+1,""),""),ROW()-ROW(A$32)+1))),),"")</f>
        <v>0</v>
      </c>
      <c r="U35">
        <f t="array" ref="U35">IFERROR(CONCATENATE((INDEX($X$7:$X$29,SMALL(IF($X$7:$X$29&lt;&gt;"",IF($U$7:$U$29&lt;&gt;"",ROW($U$7:$U$29)-MIN(ROW($U$7:$U$29))+1,""),""),ROW()-ROW(A$32)+1)))," "),"")</f>
        <v>0</v>
      </c>
      <c r="V35">
        <f t="array" ref="V35">IFERROR(CONCATENATE(TEXT(INDEX($U$7:$U$29,SMALL(IF($X$7:$X$29&lt;&gt;"",IF($U$7:$U$29&lt;&gt;"",ROW($U$7:$U$29)-MIN(ROW($U$7:$U$29))+1,""),""),ROW()-ROW(A$32)+1)),"##0")," "),"")</f>
        <v>0</v>
      </c>
      <c r="W35">
        <f t="array" ref="W35">IFERROR(CONCATENATE((INDEX($A$7:$A$29,SMALL(IF($X$7:$X$29&lt;&gt;"",IF($U$7:$U$29&lt;&gt;"",ROW($U$7:$U$29)-MIN(ROW($U$7:$U$29))+1,""),""),ROW()-ROW(A$32)+1))),),"")</f>
        <v>0</v>
      </c>
      <c r="Z35">
        <f t="array" ref="Z35">IFERROR(CONCATENATE((INDEX($AC$7:$AC$29,SMALL(IF($AC$7:$AC$29&lt;&gt;"",IF($Z$7:$Z$29&lt;&gt;"",ROW($Z$7:$Z$29)-MIN(ROW($Z$7:$Z$29))+1,""),""),ROW()-ROW(A$32)+1))),","),"")</f>
        <v>0</v>
      </c>
      <c r="AA35">
        <f t="array" ref="AA35">IFERROR(CONCATENATE(TEXT(INDEX($Z$7:$Z$29,SMALL(IF($AC$7:$AC$29&lt;&gt;"",IF($Z$7:$Z$29&lt;&gt;"",ROW($Z$7:$Z$29)-MIN(ROW($Z$7:$Z$29))+1,""),""),ROW()-ROW(A$32)+1)),"##0"),","),"")</f>
        <v>0</v>
      </c>
      <c r="AB35">
        <f t="array" ref="AB35">IFERROR(CONCATENATE((INDEX($A$7:$A$29,SMALL(IF($AC$7:$AC$29&lt;&gt;"",IF($Z$7:$Z$29&lt;&gt;"",ROW($Z$7:$Z$29)-MIN(ROW($Z$7:$Z$29))+1,""),""),ROW()-ROW(A$32)+1))),),"")</f>
        <v>0</v>
      </c>
      <c r="AE35">
        <f t="array" ref="AE35">IFERROR(CONCATENATE((INDEX($AH$7:$AH$29,SMALL(IF($AH$7:$AH$29&lt;&gt;"",IF($AE$7:$AE$29&lt;&gt;"",ROW($AE$7:$AE$29)-MIN(ROW($AE$7:$AE$29))+1,""),""),ROW()-ROW(A$32)+1)))," "),"")</f>
        <v>0</v>
      </c>
      <c r="AF35">
        <f t="array" ref="AF35">IFERROR(CONCATENATE(TEXT(INDEX($AE$7:$AE$29,SMALL(IF($AH$7:$AH$29&lt;&gt;"",IF($AE$7:$AE$29&lt;&gt;"",ROW($AE$7:$AE$29)-MIN(ROW($AE$7:$AE$29))+1,""),""),ROW()-ROW(A$32)+1)),"##0")," "),"")</f>
        <v>0</v>
      </c>
      <c r="AG35">
        <f t="array" ref="AG35">IFERROR(CONCATENATE((INDEX($A$7:$A$29,SMALL(IF($AH$7:$AH$29&lt;&gt;"",IF($AE$7:$AE$29&lt;&gt;"",ROW($AE$7:$AE$29)-MIN(ROW($AE$7:$AE$29))+1,""),""),ROW()-ROW(A$32)+1))),),"")</f>
        <v>0</v>
      </c>
      <c r="AJ35">
        <f t="array" ref="AJ35">IFERROR(CONCATENATE((INDEX($AM$7:$AM$29,SMALL(IF($AM$7:$AM$29&lt;&gt;"",IF($AJ$7:$AJ$29&lt;&gt;"",ROW($AJ$7:$AJ$29)-MIN(ROW($AJ$7:$AJ$29))+1,""),""),ROW()-ROW(A$32)+1)))," "),"")</f>
        <v>0</v>
      </c>
      <c r="AK35">
        <f t="array" ref="AK35">IFERROR(CONCATENATE(TEXT(INDEX($AJ$7:$AJ$29,SMALL(IF($AM$7:$AM$29&lt;&gt;"",IF($AJ$7:$AJ$29&lt;&gt;"",ROW($AJ$7:$AJ$29)-MIN(ROW($AJ$7:$AJ$29))+1,""),""),ROW()-ROW(A$32)+1)),"##0")," "),"")</f>
        <v>0</v>
      </c>
      <c r="AL35">
        <f t="array" ref="AL35">IFERROR(CONCATENATE((INDEX($A$7:$A$29,SMALL(IF($AM$7:$AM$29&lt;&gt;"",IF($AJ$7:$AJ$29&lt;&gt;"",ROW($AJ$7:$AJ$29)-MIN(ROW($AJ$7:$AJ$29))+1,""),""),ROW()-ROW(A$32)+1))),),"")</f>
        <v>0</v>
      </c>
    </row>
    <row r="36" spans="11:38">
      <c r="K36">
        <f t="array" ref="K36">IFERROR(CONCATENATE(TEXT(INDEX($K$7:$K$29,SMALL(IF($N$7:$N$29&lt;&gt;"",IF($K$7:$K$29&lt;&gt;"",ROW($K$7:$K$29)-MIN(ROW($K$7:$K$29))+1,""),""),ROW()-ROW(A$32)+1)),"##0"),","),"")</f>
        <v>0</v>
      </c>
      <c r="L36">
        <f t="array" ref="L36">IFERROR(CONCATENATE((INDEX($N$7:$N$29,SMALL(IF($N$7:$N$29&lt;&gt;"",IF($K$7:$K$29&lt;&gt;"",ROW($K$7:$K$29)-MIN(ROW($K$7:$K$29))+1,""),""),ROW()-ROW(A$32)+1))),","),"")</f>
        <v>0</v>
      </c>
      <c r="M36">
        <f t="array" ref="M36">IFERROR(CONCATENATE((INDEX($A$7:$A$29,SMALL(IF($N$7:$N$29&lt;&gt;"",IF($K$7:$K$29&lt;&gt;"",ROW($K$7:$K$29)-MIN(ROW($K$7:$K$29))+1,""),""),ROW()-ROW(A$32)+1))),),"")</f>
        <v>0</v>
      </c>
      <c r="P36">
        <f t="array" ref="P36">IFERROR(CONCATENATE((INDEX($S$7:$S$29,SMALL(IF($S$7:$S$29&lt;&gt;"",IF($P$7:$P$29&lt;&gt;"",ROW($P$7:$P$29)-MIN(ROW($P$7:$P$29))+1,""),""),ROW()-ROW(A$32)+1)))," "),"")</f>
        <v>0</v>
      </c>
      <c r="Q36">
        <f t="array" ref="Q36">IFERROR(CONCATENATE(TEXT(INDEX($P$7:$P$29,SMALL(IF($S$7:$S$29&lt;&gt;"",IF($P$7:$P$29&lt;&gt;"",ROW($P$7:$P$29)-MIN(ROW($P$7:$P$29))+1,""),""),ROW()-ROW(A$32)+1)),"##0")," "),"")</f>
        <v>0</v>
      </c>
      <c r="R36">
        <f t="array" ref="R36">IFERROR(CONCATENATE((INDEX($A$7:$A$29,SMALL(IF($S$7:$S$29&lt;&gt;"",IF($P$7:$P$29&lt;&gt;"",ROW($P$7:$P$29)-MIN(ROW($P$7:$P$29))+1,""),""),ROW()-ROW(A$32)+1))),),"")</f>
        <v>0</v>
      </c>
      <c r="U36">
        <f t="array" ref="U36">IFERROR(CONCATENATE((INDEX($X$7:$X$29,SMALL(IF($X$7:$X$29&lt;&gt;"",IF($U$7:$U$29&lt;&gt;"",ROW($U$7:$U$29)-MIN(ROW($U$7:$U$29))+1,""),""),ROW()-ROW(A$32)+1)))," "),"")</f>
        <v>0</v>
      </c>
      <c r="V36">
        <f t="array" ref="V36">IFERROR(CONCATENATE(TEXT(INDEX($U$7:$U$29,SMALL(IF($X$7:$X$29&lt;&gt;"",IF($U$7:$U$29&lt;&gt;"",ROW($U$7:$U$29)-MIN(ROW($U$7:$U$29))+1,""),""),ROW()-ROW(A$32)+1)),"##0")," "),"")</f>
        <v>0</v>
      </c>
      <c r="W36">
        <f t="array" ref="W36">IFERROR(CONCATENATE((INDEX($A$7:$A$29,SMALL(IF($X$7:$X$29&lt;&gt;"",IF($U$7:$U$29&lt;&gt;"",ROW($U$7:$U$29)-MIN(ROW($U$7:$U$29))+1,""),""),ROW()-ROW(A$32)+1))),),"")</f>
        <v>0</v>
      </c>
      <c r="Z36">
        <f t="array" ref="Z36">IFERROR(CONCATENATE((INDEX($AC$7:$AC$29,SMALL(IF($AC$7:$AC$29&lt;&gt;"",IF($Z$7:$Z$29&lt;&gt;"",ROW($Z$7:$Z$29)-MIN(ROW($Z$7:$Z$29))+1,""),""),ROW()-ROW(A$32)+1))),","),"")</f>
        <v>0</v>
      </c>
      <c r="AA36">
        <f t="array" ref="AA36">IFERROR(CONCATENATE(TEXT(INDEX($Z$7:$Z$29,SMALL(IF($AC$7:$AC$29&lt;&gt;"",IF($Z$7:$Z$29&lt;&gt;"",ROW($Z$7:$Z$29)-MIN(ROW($Z$7:$Z$29))+1,""),""),ROW()-ROW(A$32)+1)),"##0"),","),"")</f>
        <v>0</v>
      </c>
      <c r="AB36">
        <f t="array" ref="AB36">IFERROR(CONCATENATE((INDEX($A$7:$A$29,SMALL(IF($AC$7:$AC$29&lt;&gt;"",IF($Z$7:$Z$29&lt;&gt;"",ROW($Z$7:$Z$29)-MIN(ROW($Z$7:$Z$29))+1,""),""),ROW()-ROW(A$32)+1))),),"")</f>
        <v>0</v>
      </c>
      <c r="AE36">
        <f t="array" ref="AE36">IFERROR(CONCATENATE((INDEX($AH$7:$AH$29,SMALL(IF($AH$7:$AH$29&lt;&gt;"",IF($AE$7:$AE$29&lt;&gt;"",ROW($AE$7:$AE$29)-MIN(ROW($AE$7:$AE$29))+1,""),""),ROW()-ROW(A$32)+1)))," "),"")</f>
        <v>0</v>
      </c>
      <c r="AF36">
        <f t="array" ref="AF36">IFERROR(CONCATENATE(TEXT(INDEX($AE$7:$AE$29,SMALL(IF($AH$7:$AH$29&lt;&gt;"",IF($AE$7:$AE$29&lt;&gt;"",ROW($AE$7:$AE$29)-MIN(ROW($AE$7:$AE$29))+1,""),""),ROW()-ROW(A$32)+1)),"##0")," "),"")</f>
        <v>0</v>
      </c>
      <c r="AG36">
        <f t="array" ref="AG36">IFERROR(CONCATENATE((INDEX($A$7:$A$29,SMALL(IF($AH$7:$AH$29&lt;&gt;"",IF($AE$7:$AE$29&lt;&gt;"",ROW($AE$7:$AE$29)-MIN(ROW($AE$7:$AE$29))+1,""),""),ROW()-ROW(A$32)+1))),),"")</f>
        <v>0</v>
      </c>
      <c r="AJ36">
        <f t="array" ref="AJ36">IFERROR(CONCATENATE((INDEX($AM$7:$AM$29,SMALL(IF($AM$7:$AM$29&lt;&gt;"",IF($AJ$7:$AJ$29&lt;&gt;"",ROW($AJ$7:$AJ$29)-MIN(ROW($AJ$7:$AJ$29))+1,""),""),ROW()-ROW(A$32)+1)))," "),"")</f>
        <v>0</v>
      </c>
      <c r="AK36">
        <f t="array" ref="AK36">IFERROR(CONCATENATE(TEXT(INDEX($AJ$7:$AJ$29,SMALL(IF($AM$7:$AM$29&lt;&gt;"",IF($AJ$7:$AJ$29&lt;&gt;"",ROW($AJ$7:$AJ$29)-MIN(ROW($AJ$7:$AJ$29))+1,""),""),ROW()-ROW(A$32)+1)),"##0")," "),"")</f>
        <v>0</v>
      </c>
      <c r="AL36">
        <f t="array" ref="AL36">IFERROR(CONCATENATE((INDEX($A$7:$A$29,SMALL(IF($AM$7:$AM$29&lt;&gt;"",IF($AJ$7:$AJ$29&lt;&gt;"",ROW($AJ$7:$AJ$29)-MIN(ROW($AJ$7:$AJ$29))+1,""),""),ROW()-ROW(A$32)+1))),),"")</f>
        <v>0</v>
      </c>
    </row>
    <row r="37" spans="11:38">
      <c r="K37">
        <f t="array" ref="K37">IFERROR(CONCATENATE(TEXT(INDEX($K$7:$K$29,SMALL(IF($N$7:$N$29&lt;&gt;"",IF($K$7:$K$29&lt;&gt;"",ROW($K$7:$K$29)-MIN(ROW($K$7:$K$29))+1,""),""),ROW()-ROW(A$32)+1)),"##0"),","),"")</f>
        <v>0</v>
      </c>
      <c r="L37">
        <f t="array" ref="L37">IFERROR(CONCATENATE((INDEX($N$7:$N$29,SMALL(IF($N$7:$N$29&lt;&gt;"",IF($K$7:$K$29&lt;&gt;"",ROW($K$7:$K$29)-MIN(ROW($K$7:$K$29))+1,""),""),ROW()-ROW(A$32)+1))),","),"")</f>
        <v>0</v>
      </c>
      <c r="M37">
        <f t="array" ref="M37">IFERROR(CONCATENATE((INDEX($A$7:$A$29,SMALL(IF($N$7:$N$29&lt;&gt;"",IF($K$7:$K$29&lt;&gt;"",ROW($K$7:$K$29)-MIN(ROW($K$7:$K$29))+1,""),""),ROW()-ROW(A$32)+1))),),"")</f>
        <v>0</v>
      </c>
      <c r="P37">
        <f t="array" ref="P37">IFERROR(CONCATENATE((INDEX($S$7:$S$29,SMALL(IF($S$7:$S$29&lt;&gt;"",IF($P$7:$P$29&lt;&gt;"",ROW($P$7:$P$29)-MIN(ROW($P$7:$P$29))+1,""),""),ROW()-ROW(A$32)+1)))," "),"")</f>
        <v>0</v>
      </c>
      <c r="Q37">
        <f t="array" ref="Q37">IFERROR(CONCATENATE(TEXT(INDEX($P$7:$P$29,SMALL(IF($S$7:$S$29&lt;&gt;"",IF($P$7:$P$29&lt;&gt;"",ROW($P$7:$P$29)-MIN(ROW($P$7:$P$29))+1,""),""),ROW()-ROW(A$32)+1)),"##0")," "),"")</f>
        <v>0</v>
      </c>
      <c r="R37">
        <f t="array" ref="R37">IFERROR(CONCATENATE((INDEX($A$7:$A$29,SMALL(IF($S$7:$S$29&lt;&gt;"",IF($P$7:$P$29&lt;&gt;"",ROW($P$7:$P$29)-MIN(ROW($P$7:$P$29))+1,""),""),ROW()-ROW(A$32)+1))),),"")</f>
        <v>0</v>
      </c>
      <c r="U37">
        <f t="array" ref="U37">IFERROR(CONCATENATE((INDEX($X$7:$X$29,SMALL(IF($X$7:$X$29&lt;&gt;"",IF($U$7:$U$29&lt;&gt;"",ROW($U$7:$U$29)-MIN(ROW($U$7:$U$29))+1,""),""),ROW()-ROW(A$32)+1)))," "),"")</f>
        <v>0</v>
      </c>
      <c r="V37">
        <f t="array" ref="V37">IFERROR(CONCATENATE(TEXT(INDEX($U$7:$U$29,SMALL(IF($X$7:$X$29&lt;&gt;"",IF($U$7:$U$29&lt;&gt;"",ROW($U$7:$U$29)-MIN(ROW($U$7:$U$29))+1,""),""),ROW()-ROW(A$32)+1)),"##0")," "),"")</f>
        <v>0</v>
      </c>
      <c r="W37">
        <f t="array" ref="W37">IFERROR(CONCATENATE((INDEX($A$7:$A$29,SMALL(IF($X$7:$X$29&lt;&gt;"",IF($U$7:$U$29&lt;&gt;"",ROW($U$7:$U$29)-MIN(ROW($U$7:$U$29))+1,""),""),ROW()-ROW(A$32)+1))),),"")</f>
        <v>0</v>
      </c>
      <c r="Z37">
        <f t="array" ref="Z37">IFERROR(CONCATENATE((INDEX($AC$7:$AC$29,SMALL(IF($AC$7:$AC$29&lt;&gt;"",IF($Z$7:$Z$29&lt;&gt;"",ROW($Z$7:$Z$29)-MIN(ROW($Z$7:$Z$29))+1,""),""),ROW()-ROW(A$32)+1))),","),"")</f>
        <v>0</v>
      </c>
      <c r="AA37">
        <f t="array" ref="AA37">IFERROR(CONCATENATE(TEXT(INDEX($Z$7:$Z$29,SMALL(IF($AC$7:$AC$29&lt;&gt;"",IF($Z$7:$Z$29&lt;&gt;"",ROW($Z$7:$Z$29)-MIN(ROW($Z$7:$Z$29))+1,""),""),ROW()-ROW(A$32)+1)),"##0"),","),"")</f>
        <v>0</v>
      </c>
      <c r="AB37">
        <f t="array" ref="AB37">IFERROR(CONCATENATE((INDEX($A$7:$A$29,SMALL(IF($AC$7:$AC$29&lt;&gt;"",IF($Z$7:$Z$29&lt;&gt;"",ROW($Z$7:$Z$29)-MIN(ROW($Z$7:$Z$29))+1,""),""),ROW()-ROW(A$32)+1))),),"")</f>
        <v>0</v>
      </c>
      <c r="AE37">
        <f t="array" ref="AE37">IFERROR(CONCATENATE((INDEX($AH$7:$AH$29,SMALL(IF($AH$7:$AH$29&lt;&gt;"",IF($AE$7:$AE$29&lt;&gt;"",ROW($AE$7:$AE$29)-MIN(ROW($AE$7:$AE$29))+1,""),""),ROW()-ROW(A$32)+1)))," "),"")</f>
        <v>0</v>
      </c>
      <c r="AF37">
        <f t="array" ref="AF37">IFERROR(CONCATENATE(TEXT(INDEX($AE$7:$AE$29,SMALL(IF($AH$7:$AH$29&lt;&gt;"",IF($AE$7:$AE$29&lt;&gt;"",ROW($AE$7:$AE$29)-MIN(ROW($AE$7:$AE$29))+1,""),""),ROW()-ROW(A$32)+1)),"##0")," "),"")</f>
        <v>0</v>
      </c>
      <c r="AG37">
        <f t="array" ref="AG37">IFERROR(CONCATENATE((INDEX($A$7:$A$29,SMALL(IF($AH$7:$AH$29&lt;&gt;"",IF($AE$7:$AE$29&lt;&gt;"",ROW($AE$7:$AE$29)-MIN(ROW($AE$7:$AE$29))+1,""),""),ROW()-ROW(A$32)+1))),),"")</f>
        <v>0</v>
      </c>
      <c r="AJ37">
        <f t="array" ref="AJ37">IFERROR(CONCATENATE((INDEX($AM$7:$AM$29,SMALL(IF($AM$7:$AM$29&lt;&gt;"",IF($AJ$7:$AJ$29&lt;&gt;"",ROW($AJ$7:$AJ$29)-MIN(ROW($AJ$7:$AJ$29))+1,""),""),ROW()-ROW(A$32)+1)))," "),"")</f>
        <v>0</v>
      </c>
      <c r="AK37">
        <f t="array" ref="AK37">IFERROR(CONCATENATE(TEXT(INDEX($AJ$7:$AJ$29,SMALL(IF($AM$7:$AM$29&lt;&gt;"",IF($AJ$7:$AJ$29&lt;&gt;"",ROW($AJ$7:$AJ$29)-MIN(ROW($AJ$7:$AJ$29))+1,""),""),ROW()-ROW(A$32)+1)),"##0")," "),"")</f>
        <v>0</v>
      </c>
      <c r="AL37">
        <f t="array" ref="AL37">IFERROR(CONCATENATE((INDEX($A$7:$A$29,SMALL(IF($AM$7:$AM$29&lt;&gt;"",IF($AJ$7:$AJ$29&lt;&gt;"",ROW($AJ$7:$AJ$29)-MIN(ROW($AJ$7:$AJ$29))+1,""),""),ROW()-ROW(A$32)+1))),),"")</f>
        <v>0</v>
      </c>
    </row>
    <row r="38" spans="11:38">
      <c r="K38">
        <f t="array" ref="K38">IFERROR(CONCATENATE(TEXT(INDEX($K$7:$K$29,SMALL(IF($N$7:$N$29&lt;&gt;"",IF($K$7:$K$29&lt;&gt;"",ROW($K$7:$K$29)-MIN(ROW($K$7:$K$29))+1,""),""),ROW()-ROW(A$32)+1)),"##0"),","),"")</f>
        <v>0</v>
      </c>
      <c r="L38">
        <f t="array" ref="L38">IFERROR(CONCATENATE((INDEX($N$7:$N$29,SMALL(IF($N$7:$N$29&lt;&gt;"",IF($K$7:$K$29&lt;&gt;"",ROW($K$7:$K$29)-MIN(ROW($K$7:$K$29))+1,""),""),ROW()-ROW(A$32)+1))),","),"")</f>
        <v>0</v>
      </c>
      <c r="M38">
        <f t="array" ref="M38">IFERROR(CONCATENATE((INDEX($A$7:$A$29,SMALL(IF($N$7:$N$29&lt;&gt;"",IF($K$7:$K$29&lt;&gt;"",ROW($K$7:$K$29)-MIN(ROW($K$7:$K$29))+1,""),""),ROW()-ROW(A$32)+1))),),"")</f>
        <v>0</v>
      </c>
      <c r="P38">
        <f t="array" ref="P38">IFERROR(CONCATENATE((INDEX($S$7:$S$29,SMALL(IF($S$7:$S$29&lt;&gt;"",IF($P$7:$P$29&lt;&gt;"",ROW($P$7:$P$29)-MIN(ROW($P$7:$P$29))+1,""),""),ROW()-ROW(A$32)+1)))," "),"")</f>
        <v>0</v>
      </c>
      <c r="Q38">
        <f t="array" ref="Q38">IFERROR(CONCATENATE(TEXT(INDEX($P$7:$P$29,SMALL(IF($S$7:$S$29&lt;&gt;"",IF($P$7:$P$29&lt;&gt;"",ROW($P$7:$P$29)-MIN(ROW($P$7:$P$29))+1,""),""),ROW()-ROW(A$32)+1)),"##0")," "),"")</f>
        <v>0</v>
      </c>
      <c r="R38">
        <f t="array" ref="R38">IFERROR(CONCATENATE((INDEX($A$7:$A$29,SMALL(IF($S$7:$S$29&lt;&gt;"",IF($P$7:$P$29&lt;&gt;"",ROW($P$7:$P$29)-MIN(ROW($P$7:$P$29))+1,""),""),ROW()-ROW(A$32)+1))),),"")</f>
        <v>0</v>
      </c>
      <c r="U38">
        <f t="array" ref="U38">IFERROR(CONCATENATE((INDEX($X$7:$X$29,SMALL(IF($X$7:$X$29&lt;&gt;"",IF($U$7:$U$29&lt;&gt;"",ROW($U$7:$U$29)-MIN(ROW($U$7:$U$29))+1,""),""),ROW()-ROW(A$32)+1)))," "),"")</f>
        <v>0</v>
      </c>
      <c r="V38">
        <f t="array" ref="V38">IFERROR(CONCATENATE(TEXT(INDEX($U$7:$U$29,SMALL(IF($X$7:$X$29&lt;&gt;"",IF($U$7:$U$29&lt;&gt;"",ROW($U$7:$U$29)-MIN(ROW($U$7:$U$29))+1,""),""),ROW()-ROW(A$32)+1)),"##0")," "),"")</f>
        <v>0</v>
      </c>
      <c r="W38">
        <f t="array" ref="W38">IFERROR(CONCATENATE((INDEX($A$7:$A$29,SMALL(IF($X$7:$X$29&lt;&gt;"",IF($U$7:$U$29&lt;&gt;"",ROW($U$7:$U$29)-MIN(ROW($U$7:$U$29))+1,""),""),ROW()-ROW(A$32)+1))),),"")</f>
        <v>0</v>
      </c>
      <c r="Z38">
        <f t="array" ref="Z38">IFERROR(CONCATENATE((INDEX($AC$7:$AC$29,SMALL(IF($AC$7:$AC$29&lt;&gt;"",IF($Z$7:$Z$29&lt;&gt;"",ROW($Z$7:$Z$29)-MIN(ROW($Z$7:$Z$29))+1,""),""),ROW()-ROW(A$32)+1))),","),"")</f>
        <v>0</v>
      </c>
      <c r="AA38">
        <f t="array" ref="AA38">IFERROR(CONCATENATE(TEXT(INDEX($Z$7:$Z$29,SMALL(IF($AC$7:$AC$29&lt;&gt;"",IF($Z$7:$Z$29&lt;&gt;"",ROW($Z$7:$Z$29)-MIN(ROW($Z$7:$Z$29))+1,""),""),ROW()-ROW(A$32)+1)),"##0"),","),"")</f>
        <v>0</v>
      </c>
      <c r="AB38">
        <f t="array" ref="AB38">IFERROR(CONCATENATE((INDEX($A$7:$A$29,SMALL(IF($AC$7:$AC$29&lt;&gt;"",IF($Z$7:$Z$29&lt;&gt;"",ROW($Z$7:$Z$29)-MIN(ROW($Z$7:$Z$29))+1,""),""),ROW()-ROW(A$32)+1))),),"")</f>
        <v>0</v>
      </c>
      <c r="AE38">
        <f t="array" ref="AE38">IFERROR(CONCATENATE((INDEX($AH$7:$AH$29,SMALL(IF($AH$7:$AH$29&lt;&gt;"",IF($AE$7:$AE$29&lt;&gt;"",ROW($AE$7:$AE$29)-MIN(ROW($AE$7:$AE$29))+1,""),""),ROW()-ROW(A$32)+1)))," "),"")</f>
        <v>0</v>
      </c>
      <c r="AF38">
        <f t="array" ref="AF38">IFERROR(CONCATENATE(TEXT(INDEX($AE$7:$AE$29,SMALL(IF($AH$7:$AH$29&lt;&gt;"",IF($AE$7:$AE$29&lt;&gt;"",ROW($AE$7:$AE$29)-MIN(ROW($AE$7:$AE$29))+1,""),""),ROW()-ROW(A$32)+1)),"##0")," "),"")</f>
        <v>0</v>
      </c>
      <c r="AG38">
        <f t="array" ref="AG38">IFERROR(CONCATENATE((INDEX($A$7:$A$29,SMALL(IF($AH$7:$AH$29&lt;&gt;"",IF($AE$7:$AE$29&lt;&gt;"",ROW($AE$7:$AE$29)-MIN(ROW($AE$7:$AE$29))+1,""),""),ROW()-ROW(A$32)+1))),),"")</f>
        <v>0</v>
      </c>
      <c r="AJ38">
        <f t="array" ref="AJ38">IFERROR(CONCATENATE((INDEX($AM$7:$AM$29,SMALL(IF($AM$7:$AM$29&lt;&gt;"",IF($AJ$7:$AJ$29&lt;&gt;"",ROW($AJ$7:$AJ$29)-MIN(ROW($AJ$7:$AJ$29))+1,""),""),ROW()-ROW(A$32)+1)))," "),"")</f>
        <v>0</v>
      </c>
      <c r="AK38">
        <f t="array" ref="AK38">IFERROR(CONCATENATE(TEXT(INDEX($AJ$7:$AJ$29,SMALL(IF($AM$7:$AM$29&lt;&gt;"",IF($AJ$7:$AJ$29&lt;&gt;"",ROW($AJ$7:$AJ$29)-MIN(ROW($AJ$7:$AJ$29))+1,""),""),ROW()-ROW(A$32)+1)),"##0")," "),"")</f>
        <v>0</v>
      </c>
      <c r="AL38">
        <f t="array" ref="AL38">IFERROR(CONCATENATE((INDEX($A$7:$A$29,SMALL(IF($AM$7:$AM$29&lt;&gt;"",IF($AJ$7:$AJ$29&lt;&gt;"",ROW($AJ$7:$AJ$29)-MIN(ROW($AJ$7:$AJ$29))+1,""),""),ROW()-ROW(A$32)+1))),),"")</f>
        <v>0</v>
      </c>
    </row>
    <row r="39" spans="11:38">
      <c r="K39">
        <f t="array" ref="K39">IFERROR(CONCATENATE(TEXT(INDEX($K$7:$K$29,SMALL(IF($N$7:$N$29&lt;&gt;"",IF($K$7:$K$29&lt;&gt;"",ROW($K$7:$K$29)-MIN(ROW($K$7:$K$29))+1,""),""),ROW()-ROW(A$32)+1)),"##0"),","),"")</f>
        <v>0</v>
      </c>
      <c r="L39">
        <f t="array" ref="L39">IFERROR(CONCATENATE((INDEX($N$7:$N$29,SMALL(IF($N$7:$N$29&lt;&gt;"",IF($K$7:$K$29&lt;&gt;"",ROW($K$7:$K$29)-MIN(ROW($K$7:$K$29))+1,""),""),ROW()-ROW(A$32)+1))),","),"")</f>
        <v>0</v>
      </c>
      <c r="M39">
        <f t="array" ref="M39">IFERROR(CONCATENATE((INDEX($A$7:$A$29,SMALL(IF($N$7:$N$29&lt;&gt;"",IF($K$7:$K$29&lt;&gt;"",ROW($K$7:$K$29)-MIN(ROW($K$7:$K$29))+1,""),""),ROW()-ROW(A$32)+1))),),"")</f>
        <v>0</v>
      </c>
      <c r="P39">
        <f t="array" ref="P39">IFERROR(CONCATENATE((INDEX($S$7:$S$29,SMALL(IF($S$7:$S$29&lt;&gt;"",IF($P$7:$P$29&lt;&gt;"",ROW($P$7:$P$29)-MIN(ROW($P$7:$P$29))+1,""),""),ROW()-ROW(A$32)+1)))," "),"")</f>
        <v>0</v>
      </c>
      <c r="Q39">
        <f t="array" ref="Q39">IFERROR(CONCATENATE(TEXT(INDEX($P$7:$P$29,SMALL(IF($S$7:$S$29&lt;&gt;"",IF($P$7:$P$29&lt;&gt;"",ROW($P$7:$P$29)-MIN(ROW($P$7:$P$29))+1,""),""),ROW()-ROW(A$32)+1)),"##0")," "),"")</f>
        <v>0</v>
      </c>
      <c r="R39">
        <f t="array" ref="R39">IFERROR(CONCATENATE((INDEX($A$7:$A$29,SMALL(IF($S$7:$S$29&lt;&gt;"",IF($P$7:$P$29&lt;&gt;"",ROW($P$7:$P$29)-MIN(ROW($P$7:$P$29))+1,""),""),ROW()-ROW(A$32)+1))),),"")</f>
        <v>0</v>
      </c>
      <c r="U39">
        <f t="array" ref="U39">IFERROR(CONCATENATE((INDEX($X$7:$X$29,SMALL(IF($X$7:$X$29&lt;&gt;"",IF($U$7:$U$29&lt;&gt;"",ROW($U$7:$U$29)-MIN(ROW($U$7:$U$29))+1,""),""),ROW()-ROW(A$32)+1)))," "),"")</f>
        <v>0</v>
      </c>
      <c r="V39">
        <f t="array" ref="V39">IFERROR(CONCATENATE(TEXT(INDEX($U$7:$U$29,SMALL(IF($X$7:$X$29&lt;&gt;"",IF($U$7:$U$29&lt;&gt;"",ROW($U$7:$U$29)-MIN(ROW($U$7:$U$29))+1,""),""),ROW()-ROW(A$32)+1)),"##0")," "),"")</f>
        <v>0</v>
      </c>
      <c r="W39">
        <f t="array" ref="W39">IFERROR(CONCATENATE((INDEX($A$7:$A$29,SMALL(IF($X$7:$X$29&lt;&gt;"",IF($U$7:$U$29&lt;&gt;"",ROW($U$7:$U$29)-MIN(ROW($U$7:$U$29))+1,""),""),ROW()-ROW(A$32)+1))),),"")</f>
        <v>0</v>
      </c>
      <c r="Z39">
        <f t="array" ref="Z39">IFERROR(CONCATENATE((INDEX($AC$7:$AC$29,SMALL(IF($AC$7:$AC$29&lt;&gt;"",IF($Z$7:$Z$29&lt;&gt;"",ROW($Z$7:$Z$29)-MIN(ROW($Z$7:$Z$29))+1,""),""),ROW()-ROW(A$32)+1))),","),"")</f>
        <v>0</v>
      </c>
      <c r="AA39">
        <f t="array" ref="AA39">IFERROR(CONCATENATE(TEXT(INDEX($Z$7:$Z$29,SMALL(IF($AC$7:$AC$29&lt;&gt;"",IF($Z$7:$Z$29&lt;&gt;"",ROW($Z$7:$Z$29)-MIN(ROW($Z$7:$Z$29))+1,""),""),ROW()-ROW(A$32)+1)),"##0"),","),"")</f>
        <v>0</v>
      </c>
      <c r="AB39">
        <f t="array" ref="AB39">IFERROR(CONCATENATE((INDEX($A$7:$A$29,SMALL(IF($AC$7:$AC$29&lt;&gt;"",IF($Z$7:$Z$29&lt;&gt;"",ROW($Z$7:$Z$29)-MIN(ROW($Z$7:$Z$29))+1,""),""),ROW()-ROW(A$32)+1))),),"")</f>
        <v>0</v>
      </c>
      <c r="AE39">
        <f t="array" ref="AE39">IFERROR(CONCATENATE((INDEX($AH$7:$AH$29,SMALL(IF($AH$7:$AH$29&lt;&gt;"",IF($AE$7:$AE$29&lt;&gt;"",ROW($AE$7:$AE$29)-MIN(ROW($AE$7:$AE$29))+1,""),""),ROW()-ROW(A$32)+1)))," "),"")</f>
        <v>0</v>
      </c>
      <c r="AF39">
        <f t="array" ref="AF39">IFERROR(CONCATENATE(TEXT(INDEX($AE$7:$AE$29,SMALL(IF($AH$7:$AH$29&lt;&gt;"",IF($AE$7:$AE$29&lt;&gt;"",ROW($AE$7:$AE$29)-MIN(ROW($AE$7:$AE$29))+1,""),""),ROW()-ROW(A$32)+1)),"##0")," "),"")</f>
        <v>0</v>
      </c>
      <c r="AG39">
        <f t="array" ref="AG39">IFERROR(CONCATENATE((INDEX($A$7:$A$29,SMALL(IF($AH$7:$AH$29&lt;&gt;"",IF($AE$7:$AE$29&lt;&gt;"",ROW($AE$7:$AE$29)-MIN(ROW($AE$7:$AE$29))+1,""),""),ROW()-ROW(A$32)+1))),),"")</f>
        <v>0</v>
      </c>
      <c r="AJ39">
        <f t="array" ref="AJ39">IFERROR(CONCATENATE((INDEX($AM$7:$AM$29,SMALL(IF($AM$7:$AM$29&lt;&gt;"",IF($AJ$7:$AJ$29&lt;&gt;"",ROW($AJ$7:$AJ$29)-MIN(ROW($AJ$7:$AJ$29))+1,""),""),ROW()-ROW(A$32)+1)))," "),"")</f>
        <v>0</v>
      </c>
      <c r="AK39">
        <f t="array" ref="AK39">IFERROR(CONCATENATE(TEXT(INDEX($AJ$7:$AJ$29,SMALL(IF($AM$7:$AM$29&lt;&gt;"",IF($AJ$7:$AJ$29&lt;&gt;"",ROW($AJ$7:$AJ$29)-MIN(ROW($AJ$7:$AJ$29))+1,""),""),ROW()-ROW(A$32)+1)),"##0")," "),"")</f>
        <v>0</v>
      </c>
      <c r="AL39">
        <f t="array" ref="AL39">IFERROR(CONCATENATE((INDEX($A$7:$A$29,SMALL(IF($AM$7:$AM$29&lt;&gt;"",IF($AJ$7:$AJ$29&lt;&gt;"",ROW($AJ$7:$AJ$29)-MIN(ROW($AJ$7:$AJ$29))+1,""),""),ROW()-ROW(A$32)+1))),),"")</f>
        <v>0</v>
      </c>
    </row>
    <row r="40" spans="11:38">
      <c r="K40">
        <f t="array" ref="K40">IFERROR(CONCATENATE(TEXT(INDEX($K$7:$K$29,SMALL(IF($N$7:$N$29&lt;&gt;"",IF($K$7:$K$29&lt;&gt;"",ROW($K$7:$K$29)-MIN(ROW($K$7:$K$29))+1,""),""),ROW()-ROW(A$32)+1)),"##0"),","),"")</f>
        <v>0</v>
      </c>
      <c r="L40">
        <f t="array" ref="L40">IFERROR(CONCATENATE((INDEX($N$7:$N$29,SMALL(IF($N$7:$N$29&lt;&gt;"",IF($K$7:$K$29&lt;&gt;"",ROW($K$7:$K$29)-MIN(ROW($K$7:$K$29))+1,""),""),ROW()-ROW(A$32)+1))),","),"")</f>
        <v>0</v>
      </c>
      <c r="M40">
        <f t="array" ref="M40">IFERROR(CONCATENATE((INDEX($A$7:$A$29,SMALL(IF($N$7:$N$29&lt;&gt;"",IF($K$7:$K$29&lt;&gt;"",ROW($K$7:$K$29)-MIN(ROW($K$7:$K$29))+1,""),""),ROW()-ROW(A$32)+1))),),"")</f>
        <v>0</v>
      </c>
      <c r="P40">
        <f t="array" ref="P40">IFERROR(CONCATENATE((INDEX($S$7:$S$29,SMALL(IF($S$7:$S$29&lt;&gt;"",IF($P$7:$P$29&lt;&gt;"",ROW($P$7:$P$29)-MIN(ROW($P$7:$P$29))+1,""),""),ROW()-ROW(A$32)+1)))," "),"")</f>
        <v>0</v>
      </c>
      <c r="Q40">
        <f t="array" ref="Q40">IFERROR(CONCATENATE(TEXT(INDEX($P$7:$P$29,SMALL(IF($S$7:$S$29&lt;&gt;"",IF($P$7:$P$29&lt;&gt;"",ROW($P$7:$P$29)-MIN(ROW($P$7:$P$29))+1,""),""),ROW()-ROW(A$32)+1)),"##0")," "),"")</f>
        <v>0</v>
      </c>
      <c r="R40">
        <f t="array" ref="R40">IFERROR(CONCATENATE((INDEX($A$7:$A$29,SMALL(IF($S$7:$S$29&lt;&gt;"",IF($P$7:$P$29&lt;&gt;"",ROW($P$7:$P$29)-MIN(ROW($P$7:$P$29))+1,""),""),ROW()-ROW(A$32)+1))),),"")</f>
        <v>0</v>
      </c>
      <c r="U40">
        <f t="array" ref="U40">IFERROR(CONCATENATE((INDEX($X$7:$X$29,SMALL(IF($X$7:$X$29&lt;&gt;"",IF($U$7:$U$29&lt;&gt;"",ROW($U$7:$U$29)-MIN(ROW($U$7:$U$29))+1,""),""),ROW()-ROW(A$32)+1)))," "),"")</f>
        <v>0</v>
      </c>
      <c r="V40">
        <f t="array" ref="V40">IFERROR(CONCATENATE(TEXT(INDEX($U$7:$U$29,SMALL(IF($X$7:$X$29&lt;&gt;"",IF($U$7:$U$29&lt;&gt;"",ROW($U$7:$U$29)-MIN(ROW($U$7:$U$29))+1,""),""),ROW()-ROW(A$32)+1)),"##0")," "),"")</f>
        <v>0</v>
      </c>
      <c r="W40">
        <f t="array" ref="W40">IFERROR(CONCATENATE((INDEX($A$7:$A$29,SMALL(IF($X$7:$X$29&lt;&gt;"",IF($U$7:$U$29&lt;&gt;"",ROW($U$7:$U$29)-MIN(ROW($U$7:$U$29))+1,""),""),ROW()-ROW(A$32)+1))),),"")</f>
        <v>0</v>
      </c>
      <c r="Z40">
        <f t="array" ref="Z40">IFERROR(CONCATENATE((INDEX($AC$7:$AC$29,SMALL(IF($AC$7:$AC$29&lt;&gt;"",IF($Z$7:$Z$29&lt;&gt;"",ROW($Z$7:$Z$29)-MIN(ROW($Z$7:$Z$29))+1,""),""),ROW()-ROW(A$32)+1))),","),"")</f>
        <v>0</v>
      </c>
      <c r="AA40">
        <f t="array" ref="AA40">IFERROR(CONCATENATE(TEXT(INDEX($Z$7:$Z$29,SMALL(IF($AC$7:$AC$29&lt;&gt;"",IF($Z$7:$Z$29&lt;&gt;"",ROW($Z$7:$Z$29)-MIN(ROW($Z$7:$Z$29))+1,""),""),ROW()-ROW(A$32)+1)),"##0"),","),"")</f>
        <v>0</v>
      </c>
      <c r="AB40">
        <f t="array" ref="AB40">IFERROR(CONCATENATE((INDEX($A$7:$A$29,SMALL(IF($AC$7:$AC$29&lt;&gt;"",IF($Z$7:$Z$29&lt;&gt;"",ROW($Z$7:$Z$29)-MIN(ROW($Z$7:$Z$29))+1,""),""),ROW()-ROW(A$32)+1))),),"")</f>
        <v>0</v>
      </c>
      <c r="AE40">
        <f t="array" ref="AE40">IFERROR(CONCATENATE((INDEX($AH$7:$AH$29,SMALL(IF($AH$7:$AH$29&lt;&gt;"",IF($AE$7:$AE$29&lt;&gt;"",ROW($AE$7:$AE$29)-MIN(ROW($AE$7:$AE$29))+1,""),""),ROW()-ROW(A$32)+1)))," "),"")</f>
        <v>0</v>
      </c>
      <c r="AF40">
        <f t="array" ref="AF40">IFERROR(CONCATENATE(TEXT(INDEX($AE$7:$AE$29,SMALL(IF($AH$7:$AH$29&lt;&gt;"",IF($AE$7:$AE$29&lt;&gt;"",ROW($AE$7:$AE$29)-MIN(ROW($AE$7:$AE$29))+1,""),""),ROW()-ROW(A$32)+1)),"##0")," "),"")</f>
        <v>0</v>
      </c>
      <c r="AG40">
        <f t="array" ref="AG40">IFERROR(CONCATENATE((INDEX($A$7:$A$29,SMALL(IF($AH$7:$AH$29&lt;&gt;"",IF($AE$7:$AE$29&lt;&gt;"",ROW($AE$7:$AE$29)-MIN(ROW($AE$7:$AE$29))+1,""),""),ROW()-ROW(A$32)+1))),),"")</f>
        <v>0</v>
      </c>
      <c r="AJ40">
        <f t="array" ref="AJ40">IFERROR(CONCATENATE((INDEX($AM$7:$AM$29,SMALL(IF($AM$7:$AM$29&lt;&gt;"",IF($AJ$7:$AJ$29&lt;&gt;"",ROW($AJ$7:$AJ$29)-MIN(ROW($AJ$7:$AJ$29))+1,""),""),ROW()-ROW(A$32)+1)))," "),"")</f>
        <v>0</v>
      </c>
      <c r="AK40">
        <f t="array" ref="AK40">IFERROR(CONCATENATE(TEXT(INDEX($AJ$7:$AJ$29,SMALL(IF($AM$7:$AM$29&lt;&gt;"",IF($AJ$7:$AJ$29&lt;&gt;"",ROW($AJ$7:$AJ$29)-MIN(ROW($AJ$7:$AJ$29))+1,""),""),ROW()-ROW(A$32)+1)),"##0")," "),"")</f>
        <v>0</v>
      </c>
      <c r="AL40">
        <f t="array" ref="AL40">IFERROR(CONCATENATE((INDEX($A$7:$A$29,SMALL(IF($AM$7:$AM$29&lt;&gt;"",IF($AJ$7:$AJ$29&lt;&gt;"",ROW($AJ$7:$AJ$29)-MIN(ROW($AJ$7:$AJ$29))+1,""),""),ROW()-ROW(A$32)+1))),),"")</f>
        <v>0</v>
      </c>
    </row>
    <row r="41" spans="11:38">
      <c r="K41">
        <f t="array" ref="K41">IFERROR(CONCATENATE(TEXT(INDEX($K$7:$K$29,SMALL(IF($N$7:$N$29&lt;&gt;"",IF($K$7:$K$29&lt;&gt;"",ROW($K$7:$K$29)-MIN(ROW($K$7:$K$29))+1,""),""),ROW()-ROW(A$32)+1)),"##0"),","),"")</f>
        <v>0</v>
      </c>
      <c r="L41">
        <f t="array" ref="L41">IFERROR(CONCATENATE((INDEX($N$7:$N$29,SMALL(IF($N$7:$N$29&lt;&gt;"",IF($K$7:$K$29&lt;&gt;"",ROW($K$7:$K$29)-MIN(ROW($K$7:$K$29))+1,""),""),ROW()-ROW(A$32)+1))),","),"")</f>
        <v>0</v>
      </c>
      <c r="M41">
        <f t="array" ref="M41">IFERROR(CONCATENATE((INDEX($A$7:$A$29,SMALL(IF($N$7:$N$29&lt;&gt;"",IF($K$7:$K$29&lt;&gt;"",ROW($K$7:$K$29)-MIN(ROW($K$7:$K$29))+1,""),""),ROW()-ROW(A$32)+1))),),"")</f>
        <v>0</v>
      </c>
      <c r="P41">
        <f t="array" ref="P41">IFERROR(CONCATENATE((INDEX($S$7:$S$29,SMALL(IF($S$7:$S$29&lt;&gt;"",IF($P$7:$P$29&lt;&gt;"",ROW($P$7:$P$29)-MIN(ROW($P$7:$P$29))+1,""),""),ROW()-ROW(A$32)+1)))," "),"")</f>
        <v>0</v>
      </c>
      <c r="Q41">
        <f t="array" ref="Q41">IFERROR(CONCATENATE(TEXT(INDEX($P$7:$P$29,SMALL(IF($S$7:$S$29&lt;&gt;"",IF($P$7:$P$29&lt;&gt;"",ROW($P$7:$P$29)-MIN(ROW($P$7:$P$29))+1,""),""),ROW()-ROW(A$32)+1)),"##0")," "),"")</f>
        <v>0</v>
      </c>
      <c r="R41">
        <f t="array" ref="R41">IFERROR(CONCATENATE((INDEX($A$7:$A$29,SMALL(IF($S$7:$S$29&lt;&gt;"",IF($P$7:$P$29&lt;&gt;"",ROW($P$7:$P$29)-MIN(ROW($P$7:$P$29))+1,""),""),ROW()-ROW(A$32)+1))),),"")</f>
        <v>0</v>
      </c>
      <c r="U41">
        <f t="array" ref="U41">IFERROR(CONCATENATE((INDEX($X$7:$X$29,SMALL(IF($X$7:$X$29&lt;&gt;"",IF($U$7:$U$29&lt;&gt;"",ROW($U$7:$U$29)-MIN(ROW($U$7:$U$29))+1,""),""),ROW()-ROW(A$32)+1)))," "),"")</f>
        <v>0</v>
      </c>
      <c r="V41">
        <f t="array" ref="V41">IFERROR(CONCATENATE(TEXT(INDEX($U$7:$U$29,SMALL(IF($X$7:$X$29&lt;&gt;"",IF($U$7:$U$29&lt;&gt;"",ROW($U$7:$U$29)-MIN(ROW($U$7:$U$29))+1,""),""),ROW()-ROW(A$32)+1)),"##0")," "),"")</f>
        <v>0</v>
      </c>
      <c r="W41">
        <f t="array" ref="W41">IFERROR(CONCATENATE((INDEX($A$7:$A$29,SMALL(IF($X$7:$X$29&lt;&gt;"",IF($U$7:$U$29&lt;&gt;"",ROW($U$7:$U$29)-MIN(ROW($U$7:$U$29))+1,""),""),ROW()-ROW(A$32)+1))),),"")</f>
        <v>0</v>
      </c>
      <c r="Z41">
        <f t="array" ref="Z41">IFERROR(CONCATENATE((INDEX($AC$7:$AC$29,SMALL(IF($AC$7:$AC$29&lt;&gt;"",IF($Z$7:$Z$29&lt;&gt;"",ROW($Z$7:$Z$29)-MIN(ROW($Z$7:$Z$29))+1,""),""),ROW()-ROW(A$32)+1))),","),"")</f>
        <v>0</v>
      </c>
      <c r="AA41">
        <f t="array" ref="AA41">IFERROR(CONCATENATE(TEXT(INDEX($Z$7:$Z$29,SMALL(IF($AC$7:$AC$29&lt;&gt;"",IF($Z$7:$Z$29&lt;&gt;"",ROW($Z$7:$Z$29)-MIN(ROW($Z$7:$Z$29))+1,""),""),ROW()-ROW(A$32)+1)),"##0"),","),"")</f>
        <v>0</v>
      </c>
      <c r="AB41">
        <f t="array" ref="AB41">IFERROR(CONCATENATE((INDEX($A$7:$A$29,SMALL(IF($AC$7:$AC$29&lt;&gt;"",IF($Z$7:$Z$29&lt;&gt;"",ROW($Z$7:$Z$29)-MIN(ROW($Z$7:$Z$29))+1,""),""),ROW()-ROW(A$32)+1))),),"")</f>
        <v>0</v>
      </c>
      <c r="AE41">
        <f t="array" ref="AE41">IFERROR(CONCATENATE((INDEX($AH$7:$AH$29,SMALL(IF($AH$7:$AH$29&lt;&gt;"",IF($AE$7:$AE$29&lt;&gt;"",ROW($AE$7:$AE$29)-MIN(ROW($AE$7:$AE$29))+1,""),""),ROW()-ROW(A$32)+1)))," "),"")</f>
        <v>0</v>
      </c>
      <c r="AF41">
        <f t="array" ref="AF41">IFERROR(CONCATENATE(TEXT(INDEX($AE$7:$AE$29,SMALL(IF($AH$7:$AH$29&lt;&gt;"",IF($AE$7:$AE$29&lt;&gt;"",ROW($AE$7:$AE$29)-MIN(ROW($AE$7:$AE$29))+1,""),""),ROW()-ROW(A$32)+1)),"##0")," "),"")</f>
        <v>0</v>
      </c>
      <c r="AG41">
        <f t="array" ref="AG41">IFERROR(CONCATENATE((INDEX($A$7:$A$29,SMALL(IF($AH$7:$AH$29&lt;&gt;"",IF($AE$7:$AE$29&lt;&gt;"",ROW($AE$7:$AE$29)-MIN(ROW($AE$7:$AE$29))+1,""),""),ROW()-ROW(A$32)+1))),),"")</f>
        <v>0</v>
      </c>
      <c r="AJ41">
        <f t="array" ref="AJ41">IFERROR(CONCATENATE((INDEX($AM$7:$AM$29,SMALL(IF($AM$7:$AM$29&lt;&gt;"",IF($AJ$7:$AJ$29&lt;&gt;"",ROW($AJ$7:$AJ$29)-MIN(ROW($AJ$7:$AJ$29))+1,""),""),ROW()-ROW(A$32)+1)))," "),"")</f>
        <v>0</v>
      </c>
      <c r="AK41">
        <f t="array" ref="AK41">IFERROR(CONCATENATE(TEXT(INDEX($AJ$7:$AJ$29,SMALL(IF($AM$7:$AM$29&lt;&gt;"",IF($AJ$7:$AJ$29&lt;&gt;"",ROW($AJ$7:$AJ$29)-MIN(ROW($AJ$7:$AJ$29))+1,""),""),ROW()-ROW(A$32)+1)),"##0")," "),"")</f>
        <v>0</v>
      </c>
      <c r="AL41">
        <f t="array" ref="AL41">IFERROR(CONCATENATE((INDEX($A$7:$A$29,SMALL(IF($AM$7:$AM$29&lt;&gt;"",IF($AJ$7:$AJ$29&lt;&gt;"",ROW($AJ$7:$AJ$29)-MIN(ROW($AJ$7:$AJ$29))+1,""),""),ROW()-ROW(A$32)+1))),),"")</f>
        <v>0</v>
      </c>
    </row>
    <row r="42" spans="11:38">
      <c r="K42">
        <f t="array" ref="K42">IFERROR(CONCATENATE(TEXT(INDEX($K$7:$K$29,SMALL(IF($N$7:$N$29&lt;&gt;"",IF($K$7:$K$29&lt;&gt;"",ROW($K$7:$K$29)-MIN(ROW($K$7:$K$29))+1,""),""),ROW()-ROW(A$32)+1)),"##0"),","),"")</f>
        <v>0</v>
      </c>
      <c r="L42">
        <f t="array" ref="L42">IFERROR(CONCATENATE((INDEX($N$7:$N$29,SMALL(IF($N$7:$N$29&lt;&gt;"",IF($K$7:$K$29&lt;&gt;"",ROW($K$7:$K$29)-MIN(ROW($K$7:$K$29))+1,""),""),ROW()-ROW(A$32)+1))),","),"")</f>
        <v>0</v>
      </c>
      <c r="M42">
        <f t="array" ref="M42">IFERROR(CONCATENATE((INDEX($A$7:$A$29,SMALL(IF($N$7:$N$29&lt;&gt;"",IF($K$7:$K$29&lt;&gt;"",ROW($K$7:$K$29)-MIN(ROW($K$7:$K$29))+1,""),""),ROW()-ROW(A$32)+1))),),"")</f>
        <v>0</v>
      </c>
      <c r="P42">
        <f t="array" ref="P42">IFERROR(CONCATENATE((INDEX($S$7:$S$29,SMALL(IF($S$7:$S$29&lt;&gt;"",IF($P$7:$P$29&lt;&gt;"",ROW($P$7:$P$29)-MIN(ROW($P$7:$P$29))+1,""),""),ROW()-ROW(A$32)+1)))," "),"")</f>
        <v>0</v>
      </c>
      <c r="Q42">
        <f t="array" ref="Q42">IFERROR(CONCATENATE(TEXT(INDEX($P$7:$P$29,SMALL(IF($S$7:$S$29&lt;&gt;"",IF($P$7:$P$29&lt;&gt;"",ROW($P$7:$P$29)-MIN(ROW($P$7:$P$29))+1,""),""),ROW()-ROW(A$32)+1)),"##0")," "),"")</f>
        <v>0</v>
      </c>
      <c r="R42">
        <f t="array" ref="R42">IFERROR(CONCATENATE((INDEX($A$7:$A$29,SMALL(IF($S$7:$S$29&lt;&gt;"",IF($P$7:$P$29&lt;&gt;"",ROW($P$7:$P$29)-MIN(ROW($P$7:$P$29))+1,""),""),ROW()-ROW(A$32)+1))),),"")</f>
        <v>0</v>
      </c>
      <c r="U42">
        <f t="array" ref="U42">IFERROR(CONCATENATE((INDEX($X$7:$X$29,SMALL(IF($X$7:$X$29&lt;&gt;"",IF($U$7:$U$29&lt;&gt;"",ROW($U$7:$U$29)-MIN(ROW($U$7:$U$29))+1,""),""),ROW()-ROW(A$32)+1)))," "),"")</f>
        <v>0</v>
      </c>
      <c r="V42">
        <f t="array" ref="V42">IFERROR(CONCATENATE(TEXT(INDEX($U$7:$U$29,SMALL(IF($X$7:$X$29&lt;&gt;"",IF($U$7:$U$29&lt;&gt;"",ROW($U$7:$U$29)-MIN(ROW($U$7:$U$29))+1,""),""),ROW()-ROW(A$32)+1)),"##0")," "),"")</f>
        <v>0</v>
      </c>
      <c r="W42">
        <f t="array" ref="W42">IFERROR(CONCATENATE((INDEX($A$7:$A$29,SMALL(IF($X$7:$X$29&lt;&gt;"",IF($U$7:$U$29&lt;&gt;"",ROW($U$7:$U$29)-MIN(ROW($U$7:$U$29))+1,""),""),ROW()-ROW(A$32)+1))),),"")</f>
        <v>0</v>
      </c>
      <c r="Z42">
        <f t="array" ref="Z42">IFERROR(CONCATENATE((INDEX($AC$7:$AC$29,SMALL(IF($AC$7:$AC$29&lt;&gt;"",IF($Z$7:$Z$29&lt;&gt;"",ROW($Z$7:$Z$29)-MIN(ROW($Z$7:$Z$29))+1,""),""),ROW()-ROW(A$32)+1))),","),"")</f>
        <v>0</v>
      </c>
      <c r="AA42">
        <f t="array" ref="AA42">IFERROR(CONCATENATE(TEXT(INDEX($Z$7:$Z$29,SMALL(IF($AC$7:$AC$29&lt;&gt;"",IF($Z$7:$Z$29&lt;&gt;"",ROW($Z$7:$Z$29)-MIN(ROW($Z$7:$Z$29))+1,""),""),ROW()-ROW(A$32)+1)),"##0"),","),"")</f>
        <v>0</v>
      </c>
      <c r="AB42">
        <f t="array" ref="AB42">IFERROR(CONCATENATE((INDEX($A$7:$A$29,SMALL(IF($AC$7:$AC$29&lt;&gt;"",IF($Z$7:$Z$29&lt;&gt;"",ROW($Z$7:$Z$29)-MIN(ROW($Z$7:$Z$29))+1,""),""),ROW()-ROW(A$32)+1))),),"")</f>
        <v>0</v>
      </c>
      <c r="AE42">
        <f t="array" ref="AE42">IFERROR(CONCATENATE((INDEX($AH$7:$AH$29,SMALL(IF($AH$7:$AH$29&lt;&gt;"",IF($AE$7:$AE$29&lt;&gt;"",ROW($AE$7:$AE$29)-MIN(ROW($AE$7:$AE$29))+1,""),""),ROW()-ROW(A$32)+1)))," "),"")</f>
        <v>0</v>
      </c>
      <c r="AF42">
        <f t="array" ref="AF42">IFERROR(CONCATENATE(TEXT(INDEX($AE$7:$AE$29,SMALL(IF($AH$7:$AH$29&lt;&gt;"",IF($AE$7:$AE$29&lt;&gt;"",ROW($AE$7:$AE$29)-MIN(ROW($AE$7:$AE$29))+1,""),""),ROW()-ROW(A$32)+1)),"##0")," "),"")</f>
        <v>0</v>
      </c>
      <c r="AG42">
        <f t="array" ref="AG42">IFERROR(CONCATENATE((INDEX($A$7:$A$29,SMALL(IF($AH$7:$AH$29&lt;&gt;"",IF($AE$7:$AE$29&lt;&gt;"",ROW($AE$7:$AE$29)-MIN(ROW($AE$7:$AE$29))+1,""),""),ROW()-ROW(A$32)+1))),),"")</f>
        <v>0</v>
      </c>
      <c r="AJ42">
        <f t="array" ref="AJ42">IFERROR(CONCATENATE((INDEX($AM$7:$AM$29,SMALL(IF($AM$7:$AM$29&lt;&gt;"",IF($AJ$7:$AJ$29&lt;&gt;"",ROW($AJ$7:$AJ$29)-MIN(ROW($AJ$7:$AJ$29))+1,""),""),ROW()-ROW(A$32)+1)))," "),"")</f>
        <v>0</v>
      </c>
      <c r="AK42">
        <f t="array" ref="AK42">IFERROR(CONCATENATE(TEXT(INDEX($AJ$7:$AJ$29,SMALL(IF($AM$7:$AM$29&lt;&gt;"",IF($AJ$7:$AJ$29&lt;&gt;"",ROW($AJ$7:$AJ$29)-MIN(ROW($AJ$7:$AJ$29))+1,""),""),ROW()-ROW(A$32)+1)),"##0")," "),"")</f>
        <v>0</v>
      </c>
      <c r="AL42">
        <f t="array" ref="AL42">IFERROR(CONCATENATE((INDEX($A$7:$A$29,SMALL(IF($AM$7:$AM$29&lt;&gt;"",IF($AJ$7:$AJ$29&lt;&gt;"",ROW($AJ$7:$AJ$29)-MIN(ROW($AJ$7:$AJ$29))+1,""),""),ROW()-ROW(A$32)+1))),),"")</f>
        <v>0</v>
      </c>
    </row>
    <row r="43" spans="11:38">
      <c r="K43">
        <f t="array" ref="K43">IFERROR(CONCATENATE(TEXT(INDEX($K$7:$K$29,SMALL(IF($N$7:$N$29&lt;&gt;"",IF($K$7:$K$29&lt;&gt;"",ROW($K$7:$K$29)-MIN(ROW($K$7:$K$29))+1,""),""),ROW()-ROW(A$32)+1)),"##0"),","),"")</f>
        <v>0</v>
      </c>
      <c r="L43">
        <f t="array" ref="L43">IFERROR(CONCATENATE((INDEX($N$7:$N$29,SMALL(IF($N$7:$N$29&lt;&gt;"",IF($K$7:$K$29&lt;&gt;"",ROW($K$7:$K$29)-MIN(ROW($K$7:$K$29))+1,""),""),ROW()-ROW(A$32)+1))),","),"")</f>
        <v>0</v>
      </c>
      <c r="M43">
        <f t="array" ref="M43">IFERROR(CONCATENATE((INDEX($A$7:$A$29,SMALL(IF($N$7:$N$29&lt;&gt;"",IF($K$7:$K$29&lt;&gt;"",ROW($K$7:$K$29)-MIN(ROW($K$7:$K$29))+1,""),""),ROW()-ROW(A$32)+1))),),"")</f>
        <v>0</v>
      </c>
      <c r="P43">
        <f t="array" ref="P43">IFERROR(CONCATENATE((INDEX($S$7:$S$29,SMALL(IF($S$7:$S$29&lt;&gt;"",IF($P$7:$P$29&lt;&gt;"",ROW($P$7:$P$29)-MIN(ROW($P$7:$P$29))+1,""),""),ROW()-ROW(A$32)+1)))," "),"")</f>
        <v>0</v>
      </c>
      <c r="Q43">
        <f t="array" ref="Q43">IFERROR(CONCATENATE(TEXT(INDEX($P$7:$P$29,SMALL(IF($S$7:$S$29&lt;&gt;"",IF($P$7:$P$29&lt;&gt;"",ROW($P$7:$P$29)-MIN(ROW($P$7:$P$29))+1,""),""),ROW()-ROW(A$32)+1)),"##0")," "),"")</f>
        <v>0</v>
      </c>
      <c r="R43">
        <f t="array" ref="R43">IFERROR(CONCATENATE((INDEX($A$7:$A$29,SMALL(IF($S$7:$S$29&lt;&gt;"",IF($P$7:$P$29&lt;&gt;"",ROW($P$7:$P$29)-MIN(ROW($P$7:$P$29))+1,""),""),ROW()-ROW(A$32)+1))),),"")</f>
        <v>0</v>
      </c>
      <c r="U43">
        <f t="array" ref="U43">IFERROR(CONCATENATE((INDEX($X$7:$X$29,SMALL(IF($X$7:$X$29&lt;&gt;"",IF($U$7:$U$29&lt;&gt;"",ROW($U$7:$U$29)-MIN(ROW($U$7:$U$29))+1,""),""),ROW()-ROW(A$32)+1)))," "),"")</f>
        <v>0</v>
      </c>
      <c r="V43">
        <f t="array" ref="V43">IFERROR(CONCATENATE(TEXT(INDEX($U$7:$U$29,SMALL(IF($X$7:$X$29&lt;&gt;"",IF($U$7:$U$29&lt;&gt;"",ROW($U$7:$U$29)-MIN(ROW($U$7:$U$29))+1,""),""),ROW()-ROW(A$32)+1)),"##0")," "),"")</f>
        <v>0</v>
      </c>
      <c r="W43">
        <f t="array" ref="W43">IFERROR(CONCATENATE((INDEX($A$7:$A$29,SMALL(IF($X$7:$X$29&lt;&gt;"",IF($U$7:$U$29&lt;&gt;"",ROW($U$7:$U$29)-MIN(ROW($U$7:$U$29))+1,""),""),ROW()-ROW(A$32)+1))),),"")</f>
        <v>0</v>
      </c>
      <c r="Z43">
        <f t="array" ref="Z43">IFERROR(CONCATENATE((INDEX($AC$7:$AC$29,SMALL(IF($AC$7:$AC$29&lt;&gt;"",IF($Z$7:$Z$29&lt;&gt;"",ROW($Z$7:$Z$29)-MIN(ROW($Z$7:$Z$29))+1,""),""),ROW()-ROW(A$32)+1))),","),"")</f>
        <v>0</v>
      </c>
      <c r="AA43">
        <f t="array" ref="AA43">IFERROR(CONCATENATE(TEXT(INDEX($Z$7:$Z$29,SMALL(IF($AC$7:$AC$29&lt;&gt;"",IF($Z$7:$Z$29&lt;&gt;"",ROW($Z$7:$Z$29)-MIN(ROW($Z$7:$Z$29))+1,""),""),ROW()-ROW(A$32)+1)),"##0"),","),"")</f>
        <v>0</v>
      </c>
      <c r="AB43">
        <f t="array" ref="AB43">IFERROR(CONCATENATE((INDEX($A$7:$A$29,SMALL(IF($AC$7:$AC$29&lt;&gt;"",IF($Z$7:$Z$29&lt;&gt;"",ROW($Z$7:$Z$29)-MIN(ROW($Z$7:$Z$29))+1,""),""),ROW()-ROW(A$32)+1))),),"")</f>
        <v>0</v>
      </c>
      <c r="AE43">
        <f t="array" ref="AE43">IFERROR(CONCATENATE((INDEX($AH$7:$AH$29,SMALL(IF($AH$7:$AH$29&lt;&gt;"",IF($AE$7:$AE$29&lt;&gt;"",ROW($AE$7:$AE$29)-MIN(ROW($AE$7:$AE$29))+1,""),""),ROW()-ROW(A$32)+1)))," "),"")</f>
        <v>0</v>
      </c>
      <c r="AF43">
        <f t="array" ref="AF43">IFERROR(CONCATENATE(TEXT(INDEX($AE$7:$AE$29,SMALL(IF($AH$7:$AH$29&lt;&gt;"",IF($AE$7:$AE$29&lt;&gt;"",ROW($AE$7:$AE$29)-MIN(ROW($AE$7:$AE$29))+1,""),""),ROW()-ROW(A$32)+1)),"##0")," "),"")</f>
        <v>0</v>
      </c>
      <c r="AG43">
        <f t="array" ref="AG43">IFERROR(CONCATENATE((INDEX($A$7:$A$29,SMALL(IF($AH$7:$AH$29&lt;&gt;"",IF($AE$7:$AE$29&lt;&gt;"",ROW($AE$7:$AE$29)-MIN(ROW($AE$7:$AE$29))+1,""),""),ROW()-ROW(A$32)+1))),),"")</f>
        <v>0</v>
      </c>
      <c r="AJ43">
        <f t="array" ref="AJ43">IFERROR(CONCATENATE((INDEX($AM$7:$AM$29,SMALL(IF($AM$7:$AM$29&lt;&gt;"",IF($AJ$7:$AJ$29&lt;&gt;"",ROW($AJ$7:$AJ$29)-MIN(ROW($AJ$7:$AJ$29))+1,""),""),ROW()-ROW(A$32)+1)))," "),"")</f>
        <v>0</v>
      </c>
      <c r="AK43">
        <f t="array" ref="AK43">IFERROR(CONCATENATE(TEXT(INDEX($AJ$7:$AJ$29,SMALL(IF($AM$7:$AM$29&lt;&gt;"",IF($AJ$7:$AJ$29&lt;&gt;"",ROW($AJ$7:$AJ$29)-MIN(ROW($AJ$7:$AJ$29))+1,""),""),ROW()-ROW(A$32)+1)),"##0")," "),"")</f>
        <v>0</v>
      </c>
      <c r="AL43">
        <f t="array" ref="AL43">IFERROR(CONCATENATE((INDEX($A$7:$A$29,SMALL(IF($AM$7:$AM$29&lt;&gt;"",IF($AJ$7:$AJ$29&lt;&gt;"",ROW($AJ$7:$AJ$29)-MIN(ROW($AJ$7:$AJ$29))+1,""),""),ROW()-ROW(A$32)+1))),),"")</f>
        <v>0</v>
      </c>
    </row>
    <row r="44" spans="11:38">
      <c r="K44">
        <f t="array" ref="K44">IFERROR(CONCATENATE(TEXT(INDEX($K$7:$K$29,SMALL(IF($N$7:$N$29&lt;&gt;"",IF($K$7:$K$29&lt;&gt;"",ROW($K$7:$K$29)-MIN(ROW($K$7:$K$29))+1,""),""),ROW()-ROW(A$32)+1)),"##0"),","),"")</f>
        <v>0</v>
      </c>
      <c r="L44">
        <f t="array" ref="L44">IFERROR(CONCATENATE((INDEX($N$7:$N$29,SMALL(IF($N$7:$N$29&lt;&gt;"",IF($K$7:$K$29&lt;&gt;"",ROW($K$7:$K$29)-MIN(ROW($K$7:$K$29))+1,""),""),ROW()-ROW(A$32)+1))),","),"")</f>
        <v>0</v>
      </c>
      <c r="M44">
        <f t="array" ref="M44">IFERROR(CONCATENATE((INDEX($A$7:$A$29,SMALL(IF($N$7:$N$29&lt;&gt;"",IF($K$7:$K$29&lt;&gt;"",ROW($K$7:$K$29)-MIN(ROW($K$7:$K$29))+1,""),""),ROW()-ROW(A$32)+1))),),"")</f>
        <v>0</v>
      </c>
      <c r="P44">
        <f t="array" ref="P44">IFERROR(CONCATENATE((INDEX($S$7:$S$29,SMALL(IF($S$7:$S$29&lt;&gt;"",IF($P$7:$P$29&lt;&gt;"",ROW($P$7:$P$29)-MIN(ROW($P$7:$P$29))+1,""),""),ROW()-ROW(A$32)+1)))," "),"")</f>
        <v>0</v>
      </c>
      <c r="Q44">
        <f t="array" ref="Q44">IFERROR(CONCATENATE(TEXT(INDEX($P$7:$P$29,SMALL(IF($S$7:$S$29&lt;&gt;"",IF($P$7:$P$29&lt;&gt;"",ROW($P$7:$P$29)-MIN(ROW($P$7:$P$29))+1,""),""),ROW()-ROW(A$32)+1)),"##0")," "),"")</f>
        <v>0</v>
      </c>
      <c r="R44">
        <f t="array" ref="R44">IFERROR(CONCATENATE((INDEX($A$7:$A$29,SMALL(IF($S$7:$S$29&lt;&gt;"",IF($P$7:$P$29&lt;&gt;"",ROW($P$7:$P$29)-MIN(ROW($P$7:$P$29))+1,""),""),ROW()-ROW(A$32)+1))),),"")</f>
        <v>0</v>
      </c>
      <c r="U44">
        <f t="array" ref="U44">IFERROR(CONCATENATE((INDEX($X$7:$X$29,SMALL(IF($X$7:$X$29&lt;&gt;"",IF($U$7:$U$29&lt;&gt;"",ROW($U$7:$U$29)-MIN(ROW($U$7:$U$29))+1,""),""),ROW()-ROW(A$32)+1)))," "),"")</f>
        <v>0</v>
      </c>
      <c r="V44">
        <f t="array" ref="V44">IFERROR(CONCATENATE(TEXT(INDEX($U$7:$U$29,SMALL(IF($X$7:$X$29&lt;&gt;"",IF($U$7:$U$29&lt;&gt;"",ROW($U$7:$U$29)-MIN(ROW($U$7:$U$29))+1,""),""),ROW()-ROW(A$32)+1)),"##0")," "),"")</f>
        <v>0</v>
      </c>
      <c r="W44">
        <f t="array" ref="W44">IFERROR(CONCATENATE((INDEX($A$7:$A$29,SMALL(IF($X$7:$X$29&lt;&gt;"",IF($U$7:$U$29&lt;&gt;"",ROW($U$7:$U$29)-MIN(ROW($U$7:$U$29))+1,""),""),ROW()-ROW(A$32)+1))),),"")</f>
        <v>0</v>
      </c>
      <c r="Z44">
        <f t="array" ref="Z44">IFERROR(CONCATENATE((INDEX($AC$7:$AC$29,SMALL(IF($AC$7:$AC$29&lt;&gt;"",IF($Z$7:$Z$29&lt;&gt;"",ROW($Z$7:$Z$29)-MIN(ROW($Z$7:$Z$29))+1,""),""),ROW()-ROW(A$32)+1))),","),"")</f>
        <v>0</v>
      </c>
      <c r="AA44">
        <f t="array" ref="AA44">IFERROR(CONCATENATE(TEXT(INDEX($Z$7:$Z$29,SMALL(IF($AC$7:$AC$29&lt;&gt;"",IF($Z$7:$Z$29&lt;&gt;"",ROW($Z$7:$Z$29)-MIN(ROW($Z$7:$Z$29))+1,""),""),ROW()-ROW(A$32)+1)),"##0"),","),"")</f>
        <v>0</v>
      </c>
      <c r="AB44">
        <f t="array" ref="AB44">IFERROR(CONCATENATE((INDEX($A$7:$A$29,SMALL(IF($AC$7:$AC$29&lt;&gt;"",IF($Z$7:$Z$29&lt;&gt;"",ROW($Z$7:$Z$29)-MIN(ROW($Z$7:$Z$29))+1,""),""),ROW()-ROW(A$32)+1))),),"")</f>
        <v>0</v>
      </c>
      <c r="AE44">
        <f t="array" ref="AE44">IFERROR(CONCATENATE((INDEX($AH$7:$AH$29,SMALL(IF($AH$7:$AH$29&lt;&gt;"",IF($AE$7:$AE$29&lt;&gt;"",ROW($AE$7:$AE$29)-MIN(ROW($AE$7:$AE$29))+1,""),""),ROW()-ROW(A$32)+1)))," "),"")</f>
        <v>0</v>
      </c>
      <c r="AF44">
        <f t="array" ref="AF44">IFERROR(CONCATENATE(TEXT(INDEX($AE$7:$AE$29,SMALL(IF($AH$7:$AH$29&lt;&gt;"",IF($AE$7:$AE$29&lt;&gt;"",ROW($AE$7:$AE$29)-MIN(ROW($AE$7:$AE$29))+1,""),""),ROW()-ROW(A$32)+1)),"##0")," "),"")</f>
        <v>0</v>
      </c>
      <c r="AG44">
        <f t="array" ref="AG44">IFERROR(CONCATENATE((INDEX($A$7:$A$29,SMALL(IF($AH$7:$AH$29&lt;&gt;"",IF($AE$7:$AE$29&lt;&gt;"",ROW($AE$7:$AE$29)-MIN(ROW($AE$7:$AE$29))+1,""),""),ROW()-ROW(A$32)+1))),),"")</f>
        <v>0</v>
      </c>
      <c r="AJ44">
        <f t="array" ref="AJ44">IFERROR(CONCATENATE((INDEX($AM$7:$AM$29,SMALL(IF($AM$7:$AM$29&lt;&gt;"",IF($AJ$7:$AJ$29&lt;&gt;"",ROW($AJ$7:$AJ$29)-MIN(ROW($AJ$7:$AJ$29))+1,""),""),ROW()-ROW(A$32)+1)))," "),"")</f>
        <v>0</v>
      </c>
      <c r="AK44">
        <f t="array" ref="AK44">IFERROR(CONCATENATE(TEXT(INDEX($AJ$7:$AJ$29,SMALL(IF($AM$7:$AM$29&lt;&gt;"",IF($AJ$7:$AJ$29&lt;&gt;"",ROW($AJ$7:$AJ$29)-MIN(ROW($AJ$7:$AJ$29))+1,""),""),ROW()-ROW(A$32)+1)),"##0")," "),"")</f>
        <v>0</v>
      </c>
      <c r="AL44">
        <f t="array" ref="AL44">IFERROR(CONCATENATE((INDEX($A$7:$A$29,SMALL(IF($AM$7:$AM$29&lt;&gt;"",IF($AJ$7:$AJ$29&lt;&gt;"",ROW($AJ$7:$AJ$29)-MIN(ROW($AJ$7:$AJ$29))+1,""),""),ROW()-ROW(A$32)+1))),),"")</f>
        <v>0</v>
      </c>
    </row>
    <row r="45" spans="11:38">
      <c r="K45">
        <f t="array" ref="K45">IFERROR(CONCATENATE(TEXT(INDEX($K$7:$K$29,SMALL(IF($N$7:$N$29&lt;&gt;"",IF($K$7:$K$29&lt;&gt;"",ROW($K$7:$K$29)-MIN(ROW($K$7:$K$29))+1,""),""),ROW()-ROW(A$32)+1)),"##0"),","),"")</f>
        <v>0</v>
      </c>
      <c r="L45">
        <f t="array" ref="L45">IFERROR(CONCATENATE((INDEX($N$7:$N$29,SMALL(IF($N$7:$N$29&lt;&gt;"",IF($K$7:$K$29&lt;&gt;"",ROW($K$7:$K$29)-MIN(ROW($K$7:$K$29))+1,""),""),ROW()-ROW(A$32)+1))),","),"")</f>
        <v>0</v>
      </c>
      <c r="M45">
        <f t="array" ref="M45">IFERROR(CONCATENATE((INDEX($A$7:$A$29,SMALL(IF($N$7:$N$29&lt;&gt;"",IF($K$7:$K$29&lt;&gt;"",ROW($K$7:$K$29)-MIN(ROW($K$7:$K$29))+1,""),""),ROW()-ROW(A$32)+1))),),"")</f>
        <v>0</v>
      </c>
      <c r="P45">
        <f t="array" ref="P45">IFERROR(CONCATENATE((INDEX($S$7:$S$29,SMALL(IF($S$7:$S$29&lt;&gt;"",IF($P$7:$P$29&lt;&gt;"",ROW($P$7:$P$29)-MIN(ROW($P$7:$P$29))+1,""),""),ROW()-ROW(A$32)+1)))," "),"")</f>
        <v>0</v>
      </c>
      <c r="Q45">
        <f t="array" ref="Q45">IFERROR(CONCATENATE(TEXT(INDEX($P$7:$P$29,SMALL(IF($S$7:$S$29&lt;&gt;"",IF($P$7:$P$29&lt;&gt;"",ROW($P$7:$P$29)-MIN(ROW($P$7:$P$29))+1,""),""),ROW()-ROW(A$32)+1)),"##0")," "),"")</f>
        <v>0</v>
      </c>
      <c r="R45">
        <f t="array" ref="R45">IFERROR(CONCATENATE((INDEX($A$7:$A$29,SMALL(IF($S$7:$S$29&lt;&gt;"",IF($P$7:$P$29&lt;&gt;"",ROW($P$7:$P$29)-MIN(ROW($P$7:$P$29))+1,""),""),ROW()-ROW(A$32)+1))),),"")</f>
        <v>0</v>
      </c>
      <c r="U45">
        <f t="array" ref="U45">IFERROR(CONCATENATE((INDEX($X$7:$X$29,SMALL(IF($X$7:$X$29&lt;&gt;"",IF($U$7:$U$29&lt;&gt;"",ROW($U$7:$U$29)-MIN(ROW($U$7:$U$29))+1,""),""),ROW()-ROW(A$32)+1)))," "),"")</f>
        <v>0</v>
      </c>
      <c r="V45">
        <f t="array" ref="V45">IFERROR(CONCATENATE(TEXT(INDEX($U$7:$U$29,SMALL(IF($X$7:$X$29&lt;&gt;"",IF($U$7:$U$29&lt;&gt;"",ROW($U$7:$U$29)-MIN(ROW($U$7:$U$29))+1,""),""),ROW()-ROW(A$32)+1)),"##0")," "),"")</f>
        <v>0</v>
      </c>
      <c r="W45">
        <f t="array" ref="W45">IFERROR(CONCATENATE((INDEX($A$7:$A$29,SMALL(IF($X$7:$X$29&lt;&gt;"",IF($U$7:$U$29&lt;&gt;"",ROW($U$7:$U$29)-MIN(ROW($U$7:$U$29))+1,""),""),ROW()-ROW(A$32)+1))),),"")</f>
        <v>0</v>
      </c>
      <c r="Z45">
        <f t="array" ref="Z45">IFERROR(CONCATENATE((INDEX($AC$7:$AC$29,SMALL(IF($AC$7:$AC$29&lt;&gt;"",IF($Z$7:$Z$29&lt;&gt;"",ROW($Z$7:$Z$29)-MIN(ROW($Z$7:$Z$29))+1,""),""),ROW()-ROW(A$32)+1))),","),"")</f>
        <v>0</v>
      </c>
      <c r="AA45">
        <f t="array" ref="AA45">IFERROR(CONCATENATE(TEXT(INDEX($Z$7:$Z$29,SMALL(IF($AC$7:$AC$29&lt;&gt;"",IF($Z$7:$Z$29&lt;&gt;"",ROW($Z$7:$Z$29)-MIN(ROW($Z$7:$Z$29))+1,""),""),ROW()-ROW(A$32)+1)),"##0"),","),"")</f>
        <v>0</v>
      </c>
      <c r="AB45">
        <f t="array" ref="AB45">IFERROR(CONCATENATE((INDEX($A$7:$A$29,SMALL(IF($AC$7:$AC$29&lt;&gt;"",IF($Z$7:$Z$29&lt;&gt;"",ROW($Z$7:$Z$29)-MIN(ROW($Z$7:$Z$29))+1,""),""),ROW()-ROW(A$32)+1))),),"")</f>
        <v>0</v>
      </c>
      <c r="AE45">
        <f t="array" ref="AE45">IFERROR(CONCATENATE((INDEX($AH$7:$AH$29,SMALL(IF($AH$7:$AH$29&lt;&gt;"",IF($AE$7:$AE$29&lt;&gt;"",ROW($AE$7:$AE$29)-MIN(ROW($AE$7:$AE$29))+1,""),""),ROW()-ROW(A$32)+1)))," "),"")</f>
        <v>0</v>
      </c>
      <c r="AF45">
        <f t="array" ref="AF45">IFERROR(CONCATENATE(TEXT(INDEX($AE$7:$AE$29,SMALL(IF($AH$7:$AH$29&lt;&gt;"",IF($AE$7:$AE$29&lt;&gt;"",ROW($AE$7:$AE$29)-MIN(ROW($AE$7:$AE$29))+1,""),""),ROW()-ROW(A$32)+1)),"##0")," "),"")</f>
        <v>0</v>
      </c>
      <c r="AG45">
        <f t="array" ref="AG45">IFERROR(CONCATENATE((INDEX($A$7:$A$29,SMALL(IF($AH$7:$AH$29&lt;&gt;"",IF($AE$7:$AE$29&lt;&gt;"",ROW($AE$7:$AE$29)-MIN(ROW($AE$7:$AE$29))+1,""),""),ROW()-ROW(A$32)+1))),),"")</f>
        <v>0</v>
      </c>
      <c r="AJ45">
        <f t="array" ref="AJ45">IFERROR(CONCATENATE((INDEX($AM$7:$AM$29,SMALL(IF($AM$7:$AM$29&lt;&gt;"",IF($AJ$7:$AJ$29&lt;&gt;"",ROW($AJ$7:$AJ$29)-MIN(ROW($AJ$7:$AJ$29))+1,""),""),ROW()-ROW(A$32)+1)))," "),"")</f>
        <v>0</v>
      </c>
      <c r="AK45">
        <f t="array" ref="AK45">IFERROR(CONCATENATE(TEXT(INDEX($AJ$7:$AJ$29,SMALL(IF($AM$7:$AM$29&lt;&gt;"",IF($AJ$7:$AJ$29&lt;&gt;"",ROW($AJ$7:$AJ$29)-MIN(ROW($AJ$7:$AJ$29))+1,""),""),ROW()-ROW(A$32)+1)),"##0")," "),"")</f>
        <v>0</v>
      </c>
      <c r="AL45">
        <f t="array" ref="AL45">IFERROR(CONCATENATE((INDEX($A$7:$A$29,SMALL(IF($AM$7:$AM$29&lt;&gt;"",IF($AJ$7:$AJ$29&lt;&gt;"",ROW($AJ$7:$AJ$29)-MIN(ROW($AJ$7:$AJ$29))+1,""),""),ROW()-ROW(A$32)+1))),),"")</f>
        <v>0</v>
      </c>
    </row>
    <row r="46" spans="11:38">
      <c r="K46">
        <f t="array" ref="K46">IFERROR(CONCATENATE(TEXT(INDEX($K$7:$K$29,SMALL(IF($N$7:$N$29&lt;&gt;"",IF($K$7:$K$29&lt;&gt;"",ROW($K$7:$K$29)-MIN(ROW($K$7:$K$29))+1,""),""),ROW()-ROW(A$32)+1)),"##0"),","),"")</f>
        <v>0</v>
      </c>
      <c r="L46">
        <f t="array" ref="L46">IFERROR(CONCATENATE((INDEX($N$7:$N$29,SMALL(IF($N$7:$N$29&lt;&gt;"",IF($K$7:$K$29&lt;&gt;"",ROW($K$7:$K$29)-MIN(ROW($K$7:$K$29))+1,""),""),ROW()-ROW(A$32)+1))),","),"")</f>
        <v>0</v>
      </c>
      <c r="M46">
        <f t="array" ref="M46">IFERROR(CONCATENATE((INDEX($A$7:$A$29,SMALL(IF($N$7:$N$29&lt;&gt;"",IF($K$7:$K$29&lt;&gt;"",ROW($K$7:$K$29)-MIN(ROW($K$7:$K$29))+1,""),""),ROW()-ROW(A$32)+1))),),"")</f>
        <v>0</v>
      </c>
      <c r="P46">
        <f t="array" ref="P46">IFERROR(CONCATENATE((INDEX($S$7:$S$29,SMALL(IF($S$7:$S$29&lt;&gt;"",IF($P$7:$P$29&lt;&gt;"",ROW($P$7:$P$29)-MIN(ROW($P$7:$P$29))+1,""),""),ROW()-ROW(A$32)+1)))," "),"")</f>
        <v>0</v>
      </c>
      <c r="Q46">
        <f t="array" ref="Q46">IFERROR(CONCATENATE(TEXT(INDEX($P$7:$P$29,SMALL(IF($S$7:$S$29&lt;&gt;"",IF($P$7:$P$29&lt;&gt;"",ROW($P$7:$P$29)-MIN(ROW($P$7:$P$29))+1,""),""),ROW()-ROW(A$32)+1)),"##0")," "),"")</f>
        <v>0</v>
      </c>
      <c r="R46">
        <f t="array" ref="R46">IFERROR(CONCATENATE((INDEX($A$7:$A$29,SMALL(IF($S$7:$S$29&lt;&gt;"",IF($P$7:$P$29&lt;&gt;"",ROW($P$7:$P$29)-MIN(ROW($P$7:$P$29))+1,""),""),ROW()-ROW(A$32)+1))),),"")</f>
        <v>0</v>
      </c>
      <c r="U46">
        <f t="array" ref="U46">IFERROR(CONCATENATE((INDEX($X$7:$X$29,SMALL(IF($X$7:$X$29&lt;&gt;"",IF($U$7:$U$29&lt;&gt;"",ROW($U$7:$U$29)-MIN(ROW($U$7:$U$29))+1,""),""),ROW()-ROW(A$32)+1)))," "),"")</f>
        <v>0</v>
      </c>
      <c r="V46">
        <f t="array" ref="V46">IFERROR(CONCATENATE(TEXT(INDEX($U$7:$U$29,SMALL(IF($X$7:$X$29&lt;&gt;"",IF($U$7:$U$29&lt;&gt;"",ROW($U$7:$U$29)-MIN(ROW($U$7:$U$29))+1,""),""),ROW()-ROW(A$32)+1)),"##0")," "),"")</f>
        <v>0</v>
      </c>
      <c r="W46">
        <f t="array" ref="W46">IFERROR(CONCATENATE((INDEX($A$7:$A$29,SMALL(IF($X$7:$X$29&lt;&gt;"",IF($U$7:$U$29&lt;&gt;"",ROW($U$7:$U$29)-MIN(ROW($U$7:$U$29))+1,""),""),ROW()-ROW(A$32)+1))),),"")</f>
        <v>0</v>
      </c>
      <c r="Z46">
        <f t="array" ref="Z46">IFERROR(CONCATENATE((INDEX($AC$7:$AC$29,SMALL(IF($AC$7:$AC$29&lt;&gt;"",IF($Z$7:$Z$29&lt;&gt;"",ROW($Z$7:$Z$29)-MIN(ROW($Z$7:$Z$29))+1,""),""),ROW()-ROW(A$32)+1))),","),"")</f>
        <v>0</v>
      </c>
      <c r="AA46">
        <f t="array" ref="AA46">IFERROR(CONCATENATE(TEXT(INDEX($Z$7:$Z$29,SMALL(IF($AC$7:$AC$29&lt;&gt;"",IF($Z$7:$Z$29&lt;&gt;"",ROW($Z$7:$Z$29)-MIN(ROW($Z$7:$Z$29))+1,""),""),ROW()-ROW(A$32)+1)),"##0"),","),"")</f>
        <v>0</v>
      </c>
      <c r="AB46">
        <f t="array" ref="AB46">IFERROR(CONCATENATE((INDEX($A$7:$A$29,SMALL(IF($AC$7:$AC$29&lt;&gt;"",IF($Z$7:$Z$29&lt;&gt;"",ROW($Z$7:$Z$29)-MIN(ROW($Z$7:$Z$29))+1,""),""),ROW()-ROW(A$32)+1))),),"")</f>
        <v>0</v>
      </c>
      <c r="AE46">
        <f t="array" ref="AE46">IFERROR(CONCATENATE((INDEX($AH$7:$AH$29,SMALL(IF($AH$7:$AH$29&lt;&gt;"",IF($AE$7:$AE$29&lt;&gt;"",ROW($AE$7:$AE$29)-MIN(ROW($AE$7:$AE$29))+1,""),""),ROW()-ROW(A$32)+1)))," "),"")</f>
        <v>0</v>
      </c>
      <c r="AF46">
        <f t="array" ref="AF46">IFERROR(CONCATENATE(TEXT(INDEX($AE$7:$AE$29,SMALL(IF($AH$7:$AH$29&lt;&gt;"",IF($AE$7:$AE$29&lt;&gt;"",ROW($AE$7:$AE$29)-MIN(ROW($AE$7:$AE$29))+1,""),""),ROW()-ROW(A$32)+1)),"##0")," "),"")</f>
        <v>0</v>
      </c>
      <c r="AG46">
        <f t="array" ref="AG46">IFERROR(CONCATENATE((INDEX($A$7:$A$29,SMALL(IF($AH$7:$AH$29&lt;&gt;"",IF($AE$7:$AE$29&lt;&gt;"",ROW($AE$7:$AE$29)-MIN(ROW($AE$7:$AE$29))+1,""),""),ROW()-ROW(A$32)+1))),),"")</f>
        <v>0</v>
      </c>
      <c r="AJ46">
        <f t="array" ref="AJ46">IFERROR(CONCATENATE((INDEX($AM$7:$AM$29,SMALL(IF($AM$7:$AM$29&lt;&gt;"",IF($AJ$7:$AJ$29&lt;&gt;"",ROW($AJ$7:$AJ$29)-MIN(ROW($AJ$7:$AJ$29))+1,""),""),ROW()-ROW(A$32)+1)))," "),"")</f>
        <v>0</v>
      </c>
      <c r="AK46">
        <f t="array" ref="AK46">IFERROR(CONCATENATE(TEXT(INDEX($AJ$7:$AJ$29,SMALL(IF($AM$7:$AM$29&lt;&gt;"",IF($AJ$7:$AJ$29&lt;&gt;"",ROW($AJ$7:$AJ$29)-MIN(ROW($AJ$7:$AJ$29))+1,""),""),ROW()-ROW(A$32)+1)),"##0")," "),"")</f>
        <v>0</v>
      </c>
      <c r="AL46">
        <f t="array" ref="AL46">IFERROR(CONCATENATE((INDEX($A$7:$A$29,SMALL(IF($AM$7:$AM$29&lt;&gt;"",IF($AJ$7:$AJ$29&lt;&gt;"",ROW($AJ$7:$AJ$29)-MIN(ROW($AJ$7:$AJ$29))+1,""),""),ROW()-ROW(A$32)+1))),),"")</f>
        <v>0</v>
      </c>
    </row>
    <row r="47" spans="11:38">
      <c r="K47">
        <f t="array" ref="K47">IFERROR(CONCATENATE(TEXT(INDEX($K$7:$K$29,SMALL(IF($N$7:$N$29&lt;&gt;"",IF($K$7:$K$29&lt;&gt;"",ROW($K$7:$K$29)-MIN(ROW($K$7:$K$29))+1,""),""),ROW()-ROW(A$32)+1)),"##0"),","),"")</f>
        <v>0</v>
      </c>
      <c r="L47">
        <f t="array" ref="L47">IFERROR(CONCATENATE((INDEX($N$7:$N$29,SMALL(IF($N$7:$N$29&lt;&gt;"",IF($K$7:$K$29&lt;&gt;"",ROW($K$7:$K$29)-MIN(ROW($K$7:$K$29))+1,""),""),ROW()-ROW(A$32)+1))),","),"")</f>
        <v>0</v>
      </c>
      <c r="M47">
        <f t="array" ref="M47">IFERROR(CONCATENATE((INDEX($A$7:$A$29,SMALL(IF($N$7:$N$29&lt;&gt;"",IF($K$7:$K$29&lt;&gt;"",ROW($K$7:$K$29)-MIN(ROW($K$7:$K$29))+1,""),""),ROW()-ROW(A$32)+1))),),"")</f>
        <v>0</v>
      </c>
      <c r="P47">
        <f t="array" ref="P47">IFERROR(CONCATENATE((INDEX($S$7:$S$29,SMALL(IF($S$7:$S$29&lt;&gt;"",IF($P$7:$P$29&lt;&gt;"",ROW($P$7:$P$29)-MIN(ROW($P$7:$P$29))+1,""),""),ROW()-ROW(A$32)+1)))," "),"")</f>
        <v>0</v>
      </c>
      <c r="Q47">
        <f t="array" ref="Q47">IFERROR(CONCATENATE(TEXT(INDEX($P$7:$P$29,SMALL(IF($S$7:$S$29&lt;&gt;"",IF($P$7:$P$29&lt;&gt;"",ROW($P$7:$P$29)-MIN(ROW($P$7:$P$29))+1,""),""),ROW()-ROW(A$32)+1)),"##0")," "),"")</f>
        <v>0</v>
      </c>
      <c r="R47">
        <f t="array" ref="R47">IFERROR(CONCATENATE((INDEX($A$7:$A$29,SMALL(IF($S$7:$S$29&lt;&gt;"",IF($P$7:$P$29&lt;&gt;"",ROW($P$7:$P$29)-MIN(ROW($P$7:$P$29))+1,""),""),ROW()-ROW(A$32)+1))),),"")</f>
        <v>0</v>
      </c>
      <c r="U47">
        <f t="array" ref="U47">IFERROR(CONCATENATE((INDEX($X$7:$X$29,SMALL(IF($X$7:$X$29&lt;&gt;"",IF($U$7:$U$29&lt;&gt;"",ROW($U$7:$U$29)-MIN(ROW($U$7:$U$29))+1,""),""),ROW()-ROW(A$32)+1)))," "),"")</f>
        <v>0</v>
      </c>
      <c r="V47">
        <f t="array" ref="V47">IFERROR(CONCATENATE(TEXT(INDEX($U$7:$U$29,SMALL(IF($X$7:$X$29&lt;&gt;"",IF($U$7:$U$29&lt;&gt;"",ROW($U$7:$U$29)-MIN(ROW($U$7:$U$29))+1,""),""),ROW()-ROW(A$32)+1)),"##0")," "),"")</f>
        <v>0</v>
      </c>
      <c r="W47">
        <f t="array" ref="W47">IFERROR(CONCATENATE((INDEX($A$7:$A$29,SMALL(IF($X$7:$X$29&lt;&gt;"",IF($U$7:$U$29&lt;&gt;"",ROW($U$7:$U$29)-MIN(ROW($U$7:$U$29))+1,""),""),ROW()-ROW(A$32)+1))),),"")</f>
        <v>0</v>
      </c>
      <c r="Z47">
        <f t="array" ref="Z47">IFERROR(CONCATENATE((INDEX($AC$7:$AC$29,SMALL(IF($AC$7:$AC$29&lt;&gt;"",IF($Z$7:$Z$29&lt;&gt;"",ROW($Z$7:$Z$29)-MIN(ROW($Z$7:$Z$29))+1,""),""),ROW()-ROW(A$32)+1))),","),"")</f>
        <v>0</v>
      </c>
      <c r="AA47">
        <f t="array" ref="AA47">IFERROR(CONCATENATE(TEXT(INDEX($Z$7:$Z$29,SMALL(IF($AC$7:$AC$29&lt;&gt;"",IF($Z$7:$Z$29&lt;&gt;"",ROW($Z$7:$Z$29)-MIN(ROW($Z$7:$Z$29))+1,""),""),ROW()-ROW(A$32)+1)),"##0"),","),"")</f>
        <v>0</v>
      </c>
      <c r="AB47">
        <f t="array" ref="AB47">IFERROR(CONCATENATE((INDEX($A$7:$A$29,SMALL(IF($AC$7:$AC$29&lt;&gt;"",IF($Z$7:$Z$29&lt;&gt;"",ROW($Z$7:$Z$29)-MIN(ROW($Z$7:$Z$29))+1,""),""),ROW()-ROW(A$32)+1))),),"")</f>
        <v>0</v>
      </c>
      <c r="AE47">
        <f t="array" ref="AE47">IFERROR(CONCATENATE((INDEX($AH$7:$AH$29,SMALL(IF($AH$7:$AH$29&lt;&gt;"",IF($AE$7:$AE$29&lt;&gt;"",ROW($AE$7:$AE$29)-MIN(ROW($AE$7:$AE$29))+1,""),""),ROW()-ROW(A$32)+1)))," "),"")</f>
        <v>0</v>
      </c>
      <c r="AF47">
        <f t="array" ref="AF47">IFERROR(CONCATENATE(TEXT(INDEX($AE$7:$AE$29,SMALL(IF($AH$7:$AH$29&lt;&gt;"",IF($AE$7:$AE$29&lt;&gt;"",ROW($AE$7:$AE$29)-MIN(ROW($AE$7:$AE$29))+1,""),""),ROW()-ROW(A$32)+1)),"##0")," "),"")</f>
        <v>0</v>
      </c>
      <c r="AG47">
        <f t="array" ref="AG47">IFERROR(CONCATENATE((INDEX($A$7:$A$29,SMALL(IF($AH$7:$AH$29&lt;&gt;"",IF($AE$7:$AE$29&lt;&gt;"",ROW($AE$7:$AE$29)-MIN(ROW($AE$7:$AE$29))+1,""),""),ROW()-ROW(A$32)+1))),),"")</f>
        <v>0</v>
      </c>
      <c r="AJ47">
        <f t="array" ref="AJ47">IFERROR(CONCATENATE((INDEX($AM$7:$AM$29,SMALL(IF($AM$7:$AM$29&lt;&gt;"",IF($AJ$7:$AJ$29&lt;&gt;"",ROW($AJ$7:$AJ$29)-MIN(ROW($AJ$7:$AJ$29))+1,""),""),ROW()-ROW(A$32)+1)))," "),"")</f>
        <v>0</v>
      </c>
      <c r="AK47">
        <f t="array" ref="AK47">IFERROR(CONCATENATE(TEXT(INDEX($AJ$7:$AJ$29,SMALL(IF($AM$7:$AM$29&lt;&gt;"",IF($AJ$7:$AJ$29&lt;&gt;"",ROW($AJ$7:$AJ$29)-MIN(ROW($AJ$7:$AJ$29))+1,""),""),ROW()-ROW(A$32)+1)),"##0")," "),"")</f>
        <v>0</v>
      </c>
      <c r="AL47">
        <f t="array" ref="AL47">IFERROR(CONCATENATE((INDEX($A$7:$A$29,SMALL(IF($AM$7:$AM$29&lt;&gt;"",IF($AJ$7:$AJ$29&lt;&gt;"",ROW($AJ$7:$AJ$29)-MIN(ROW($AJ$7:$AJ$29))+1,""),""),ROW()-ROW(A$32)+1))),),"")</f>
        <v>0</v>
      </c>
    </row>
    <row r="48" spans="11:38">
      <c r="K48">
        <f t="array" ref="K48">IFERROR(CONCATENATE(TEXT(INDEX($K$7:$K$29,SMALL(IF($N$7:$N$29&lt;&gt;"",IF($K$7:$K$29&lt;&gt;"",ROW($K$7:$K$29)-MIN(ROW($K$7:$K$29))+1,""),""),ROW()-ROW(A$32)+1)),"##0"),","),"")</f>
        <v>0</v>
      </c>
      <c r="L48">
        <f t="array" ref="L48">IFERROR(CONCATENATE((INDEX($N$7:$N$29,SMALL(IF($N$7:$N$29&lt;&gt;"",IF($K$7:$K$29&lt;&gt;"",ROW($K$7:$K$29)-MIN(ROW($K$7:$K$29))+1,""),""),ROW()-ROW(A$32)+1))),","),"")</f>
        <v>0</v>
      </c>
      <c r="M48">
        <f t="array" ref="M48">IFERROR(CONCATENATE((INDEX($A$7:$A$29,SMALL(IF($N$7:$N$29&lt;&gt;"",IF($K$7:$K$29&lt;&gt;"",ROW($K$7:$K$29)-MIN(ROW($K$7:$K$29))+1,""),""),ROW()-ROW(A$32)+1))),),"")</f>
        <v>0</v>
      </c>
      <c r="P48">
        <f t="array" ref="P48">IFERROR(CONCATENATE((INDEX($S$7:$S$29,SMALL(IF($S$7:$S$29&lt;&gt;"",IF($P$7:$P$29&lt;&gt;"",ROW($P$7:$P$29)-MIN(ROW($P$7:$P$29))+1,""),""),ROW()-ROW(A$32)+1)))," "),"")</f>
        <v>0</v>
      </c>
      <c r="Q48">
        <f t="array" ref="Q48">IFERROR(CONCATENATE(TEXT(INDEX($P$7:$P$29,SMALL(IF($S$7:$S$29&lt;&gt;"",IF($P$7:$P$29&lt;&gt;"",ROW($P$7:$P$29)-MIN(ROW($P$7:$P$29))+1,""),""),ROW()-ROW(A$32)+1)),"##0")," "),"")</f>
        <v>0</v>
      </c>
      <c r="R48">
        <f t="array" ref="R48">IFERROR(CONCATENATE((INDEX($A$7:$A$29,SMALL(IF($S$7:$S$29&lt;&gt;"",IF($P$7:$P$29&lt;&gt;"",ROW($P$7:$P$29)-MIN(ROW($P$7:$P$29))+1,""),""),ROW()-ROW(A$32)+1))),),"")</f>
        <v>0</v>
      </c>
      <c r="U48">
        <f t="array" ref="U48">IFERROR(CONCATENATE((INDEX($X$7:$X$29,SMALL(IF($X$7:$X$29&lt;&gt;"",IF($U$7:$U$29&lt;&gt;"",ROW($U$7:$U$29)-MIN(ROW($U$7:$U$29))+1,""),""),ROW()-ROW(A$32)+1)))," "),"")</f>
        <v>0</v>
      </c>
      <c r="V48">
        <f t="array" ref="V48">IFERROR(CONCATENATE(TEXT(INDEX($U$7:$U$29,SMALL(IF($X$7:$X$29&lt;&gt;"",IF($U$7:$U$29&lt;&gt;"",ROW($U$7:$U$29)-MIN(ROW($U$7:$U$29))+1,""),""),ROW()-ROW(A$32)+1)),"##0")," "),"")</f>
        <v>0</v>
      </c>
      <c r="W48">
        <f t="array" ref="W48">IFERROR(CONCATENATE((INDEX($A$7:$A$29,SMALL(IF($X$7:$X$29&lt;&gt;"",IF($U$7:$U$29&lt;&gt;"",ROW($U$7:$U$29)-MIN(ROW($U$7:$U$29))+1,""),""),ROW()-ROW(A$32)+1))),),"")</f>
        <v>0</v>
      </c>
      <c r="Z48">
        <f t="array" ref="Z48">IFERROR(CONCATENATE((INDEX($AC$7:$AC$29,SMALL(IF($AC$7:$AC$29&lt;&gt;"",IF($Z$7:$Z$29&lt;&gt;"",ROW($Z$7:$Z$29)-MIN(ROW($Z$7:$Z$29))+1,""),""),ROW()-ROW(A$32)+1))),","),"")</f>
        <v>0</v>
      </c>
      <c r="AA48">
        <f t="array" ref="AA48">IFERROR(CONCATENATE(TEXT(INDEX($Z$7:$Z$29,SMALL(IF($AC$7:$AC$29&lt;&gt;"",IF($Z$7:$Z$29&lt;&gt;"",ROW($Z$7:$Z$29)-MIN(ROW($Z$7:$Z$29))+1,""),""),ROW()-ROW(A$32)+1)),"##0"),","),"")</f>
        <v>0</v>
      </c>
      <c r="AB48">
        <f t="array" ref="AB48">IFERROR(CONCATENATE((INDEX($A$7:$A$29,SMALL(IF($AC$7:$AC$29&lt;&gt;"",IF($Z$7:$Z$29&lt;&gt;"",ROW($Z$7:$Z$29)-MIN(ROW($Z$7:$Z$29))+1,""),""),ROW()-ROW(A$32)+1))),),"")</f>
        <v>0</v>
      </c>
      <c r="AE48">
        <f t="array" ref="AE48">IFERROR(CONCATENATE((INDEX($AH$7:$AH$29,SMALL(IF($AH$7:$AH$29&lt;&gt;"",IF($AE$7:$AE$29&lt;&gt;"",ROW($AE$7:$AE$29)-MIN(ROW($AE$7:$AE$29))+1,""),""),ROW()-ROW(A$32)+1)))," "),"")</f>
        <v>0</v>
      </c>
      <c r="AF48">
        <f t="array" ref="AF48">IFERROR(CONCATENATE(TEXT(INDEX($AE$7:$AE$29,SMALL(IF($AH$7:$AH$29&lt;&gt;"",IF($AE$7:$AE$29&lt;&gt;"",ROW($AE$7:$AE$29)-MIN(ROW($AE$7:$AE$29))+1,""),""),ROW()-ROW(A$32)+1)),"##0")," "),"")</f>
        <v>0</v>
      </c>
      <c r="AG48">
        <f t="array" ref="AG48">IFERROR(CONCATENATE((INDEX($A$7:$A$29,SMALL(IF($AH$7:$AH$29&lt;&gt;"",IF($AE$7:$AE$29&lt;&gt;"",ROW($AE$7:$AE$29)-MIN(ROW($AE$7:$AE$29))+1,""),""),ROW()-ROW(A$32)+1))),),"")</f>
        <v>0</v>
      </c>
      <c r="AJ48">
        <f t="array" ref="AJ48">IFERROR(CONCATENATE((INDEX($AM$7:$AM$29,SMALL(IF($AM$7:$AM$29&lt;&gt;"",IF($AJ$7:$AJ$29&lt;&gt;"",ROW($AJ$7:$AJ$29)-MIN(ROW($AJ$7:$AJ$29))+1,""),""),ROW()-ROW(A$32)+1)))," "),"")</f>
        <v>0</v>
      </c>
      <c r="AK48">
        <f t="array" ref="AK48">IFERROR(CONCATENATE(TEXT(INDEX($AJ$7:$AJ$29,SMALL(IF($AM$7:$AM$29&lt;&gt;"",IF($AJ$7:$AJ$29&lt;&gt;"",ROW($AJ$7:$AJ$29)-MIN(ROW($AJ$7:$AJ$29))+1,""),""),ROW()-ROW(A$32)+1)),"##0")," "),"")</f>
        <v>0</v>
      </c>
      <c r="AL48">
        <f t="array" ref="AL48">IFERROR(CONCATENATE((INDEX($A$7:$A$29,SMALL(IF($AM$7:$AM$29&lt;&gt;"",IF($AJ$7:$AJ$29&lt;&gt;"",ROW($AJ$7:$AJ$29)-MIN(ROW($AJ$7:$AJ$29))+1,""),""),ROW()-ROW(A$32)+1))),),"")</f>
        <v>0</v>
      </c>
    </row>
    <row r="49" spans="11:38">
      <c r="K49">
        <f t="array" ref="K49">IFERROR(CONCATENATE(TEXT(INDEX($K$7:$K$29,SMALL(IF($N$7:$N$29&lt;&gt;"",IF($K$7:$K$29&lt;&gt;"",ROW($K$7:$K$29)-MIN(ROW($K$7:$K$29))+1,""),""),ROW()-ROW(A$32)+1)),"##0"),","),"")</f>
        <v>0</v>
      </c>
      <c r="L49">
        <f t="array" ref="L49">IFERROR(CONCATENATE((INDEX($N$7:$N$29,SMALL(IF($N$7:$N$29&lt;&gt;"",IF($K$7:$K$29&lt;&gt;"",ROW($K$7:$K$29)-MIN(ROW($K$7:$K$29))+1,""),""),ROW()-ROW(A$32)+1))),","),"")</f>
        <v>0</v>
      </c>
      <c r="M49">
        <f t="array" ref="M49">IFERROR(CONCATENATE((INDEX($A$7:$A$29,SMALL(IF($N$7:$N$29&lt;&gt;"",IF($K$7:$K$29&lt;&gt;"",ROW($K$7:$K$29)-MIN(ROW($K$7:$K$29))+1,""),""),ROW()-ROW(A$32)+1))),),"")</f>
        <v>0</v>
      </c>
      <c r="P49">
        <f t="array" ref="P49">IFERROR(CONCATENATE((INDEX($S$7:$S$29,SMALL(IF($S$7:$S$29&lt;&gt;"",IF($P$7:$P$29&lt;&gt;"",ROW($P$7:$P$29)-MIN(ROW($P$7:$P$29))+1,""),""),ROW()-ROW(A$32)+1)))," "),"")</f>
        <v>0</v>
      </c>
      <c r="Q49">
        <f t="array" ref="Q49">IFERROR(CONCATENATE(TEXT(INDEX($P$7:$P$29,SMALL(IF($S$7:$S$29&lt;&gt;"",IF($P$7:$P$29&lt;&gt;"",ROW($P$7:$P$29)-MIN(ROW($P$7:$P$29))+1,""),""),ROW()-ROW(A$32)+1)),"##0")," "),"")</f>
        <v>0</v>
      </c>
      <c r="R49">
        <f t="array" ref="R49">IFERROR(CONCATENATE((INDEX($A$7:$A$29,SMALL(IF($S$7:$S$29&lt;&gt;"",IF($P$7:$P$29&lt;&gt;"",ROW($P$7:$P$29)-MIN(ROW($P$7:$P$29))+1,""),""),ROW()-ROW(A$32)+1))),),"")</f>
        <v>0</v>
      </c>
      <c r="U49">
        <f t="array" ref="U49">IFERROR(CONCATENATE((INDEX($X$7:$X$29,SMALL(IF($X$7:$X$29&lt;&gt;"",IF($U$7:$U$29&lt;&gt;"",ROW($U$7:$U$29)-MIN(ROW($U$7:$U$29))+1,""),""),ROW()-ROW(A$32)+1)))," "),"")</f>
        <v>0</v>
      </c>
      <c r="V49">
        <f t="array" ref="V49">IFERROR(CONCATENATE(TEXT(INDEX($U$7:$U$29,SMALL(IF($X$7:$X$29&lt;&gt;"",IF($U$7:$U$29&lt;&gt;"",ROW($U$7:$U$29)-MIN(ROW($U$7:$U$29))+1,""),""),ROW()-ROW(A$32)+1)),"##0")," "),"")</f>
        <v>0</v>
      </c>
      <c r="W49">
        <f t="array" ref="W49">IFERROR(CONCATENATE((INDEX($A$7:$A$29,SMALL(IF($X$7:$X$29&lt;&gt;"",IF($U$7:$U$29&lt;&gt;"",ROW($U$7:$U$29)-MIN(ROW($U$7:$U$29))+1,""),""),ROW()-ROW(A$32)+1))),),"")</f>
        <v>0</v>
      </c>
      <c r="Z49">
        <f t="array" ref="Z49">IFERROR(CONCATENATE((INDEX($AC$7:$AC$29,SMALL(IF($AC$7:$AC$29&lt;&gt;"",IF($Z$7:$Z$29&lt;&gt;"",ROW($Z$7:$Z$29)-MIN(ROW($Z$7:$Z$29))+1,""),""),ROW()-ROW(A$32)+1))),","),"")</f>
        <v>0</v>
      </c>
      <c r="AA49">
        <f t="array" ref="AA49">IFERROR(CONCATENATE(TEXT(INDEX($Z$7:$Z$29,SMALL(IF($AC$7:$AC$29&lt;&gt;"",IF($Z$7:$Z$29&lt;&gt;"",ROW($Z$7:$Z$29)-MIN(ROW($Z$7:$Z$29))+1,""),""),ROW()-ROW(A$32)+1)),"##0"),","),"")</f>
        <v>0</v>
      </c>
      <c r="AB49">
        <f t="array" ref="AB49">IFERROR(CONCATENATE((INDEX($A$7:$A$29,SMALL(IF($AC$7:$AC$29&lt;&gt;"",IF($Z$7:$Z$29&lt;&gt;"",ROW($Z$7:$Z$29)-MIN(ROW($Z$7:$Z$29))+1,""),""),ROW()-ROW(A$32)+1))),),"")</f>
        <v>0</v>
      </c>
      <c r="AE49">
        <f t="array" ref="AE49">IFERROR(CONCATENATE((INDEX($AH$7:$AH$29,SMALL(IF($AH$7:$AH$29&lt;&gt;"",IF($AE$7:$AE$29&lt;&gt;"",ROW($AE$7:$AE$29)-MIN(ROW($AE$7:$AE$29))+1,""),""),ROW()-ROW(A$32)+1)))," "),"")</f>
        <v>0</v>
      </c>
      <c r="AF49">
        <f t="array" ref="AF49">IFERROR(CONCATENATE(TEXT(INDEX($AE$7:$AE$29,SMALL(IF($AH$7:$AH$29&lt;&gt;"",IF($AE$7:$AE$29&lt;&gt;"",ROW($AE$7:$AE$29)-MIN(ROW($AE$7:$AE$29))+1,""),""),ROW()-ROW(A$32)+1)),"##0")," "),"")</f>
        <v>0</v>
      </c>
      <c r="AG49">
        <f t="array" ref="AG49">IFERROR(CONCATENATE((INDEX($A$7:$A$29,SMALL(IF($AH$7:$AH$29&lt;&gt;"",IF($AE$7:$AE$29&lt;&gt;"",ROW($AE$7:$AE$29)-MIN(ROW($AE$7:$AE$29))+1,""),""),ROW()-ROW(A$32)+1))),),"")</f>
        <v>0</v>
      </c>
      <c r="AJ49">
        <f t="array" ref="AJ49">IFERROR(CONCATENATE((INDEX($AM$7:$AM$29,SMALL(IF($AM$7:$AM$29&lt;&gt;"",IF($AJ$7:$AJ$29&lt;&gt;"",ROW($AJ$7:$AJ$29)-MIN(ROW($AJ$7:$AJ$29))+1,""),""),ROW()-ROW(A$32)+1)))," "),"")</f>
        <v>0</v>
      </c>
      <c r="AK49">
        <f t="array" ref="AK49">IFERROR(CONCATENATE(TEXT(INDEX($AJ$7:$AJ$29,SMALL(IF($AM$7:$AM$29&lt;&gt;"",IF($AJ$7:$AJ$29&lt;&gt;"",ROW($AJ$7:$AJ$29)-MIN(ROW($AJ$7:$AJ$29))+1,""),""),ROW()-ROW(A$32)+1)),"##0")," "),"")</f>
        <v>0</v>
      </c>
      <c r="AL49">
        <f t="array" ref="AL49">IFERROR(CONCATENATE((INDEX($A$7:$A$29,SMALL(IF($AM$7:$AM$29&lt;&gt;"",IF($AJ$7:$AJ$29&lt;&gt;"",ROW($AJ$7:$AJ$29)-MIN(ROW($AJ$7:$AJ$29))+1,""),""),ROW()-ROW(A$32)+1))),),"")</f>
        <v>0</v>
      </c>
    </row>
    <row r="50" spans="11:38">
      <c r="K50">
        <f t="array" ref="K50">IFERROR(CONCATENATE(TEXT(INDEX($K$7:$K$29,SMALL(IF($N$7:$N$29&lt;&gt;"",IF($K$7:$K$29&lt;&gt;"",ROW($K$7:$K$29)-MIN(ROW($K$7:$K$29))+1,""),""),ROW()-ROW(A$32)+1)),"##0"),","),"")</f>
        <v>0</v>
      </c>
      <c r="L50">
        <f t="array" ref="L50">IFERROR(CONCATENATE((INDEX($N$7:$N$29,SMALL(IF($N$7:$N$29&lt;&gt;"",IF($K$7:$K$29&lt;&gt;"",ROW($K$7:$K$29)-MIN(ROW($K$7:$K$29))+1,""),""),ROW()-ROW(A$32)+1))),","),"")</f>
        <v>0</v>
      </c>
      <c r="M50">
        <f t="array" ref="M50">IFERROR(CONCATENATE((INDEX($A$7:$A$29,SMALL(IF($N$7:$N$29&lt;&gt;"",IF($K$7:$K$29&lt;&gt;"",ROW($K$7:$K$29)-MIN(ROW($K$7:$K$29))+1,""),""),ROW()-ROW(A$32)+1))),),"")</f>
        <v>0</v>
      </c>
      <c r="P50">
        <f t="array" ref="P50">IFERROR(CONCATENATE((INDEX($S$7:$S$29,SMALL(IF($S$7:$S$29&lt;&gt;"",IF($P$7:$P$29&lt;&gt;"",ROW($P$7:$P$29)-MIN(ROW($P$7:$P$29))+1,""),""),ROW()-ROW(A$32)+1)))," "),"")</f>
        <v>0</v>
      </c>
      <c r="Q50">
        <f t="array" ref="Q50">IFERROR(CONCATENATE(TEXT(INDEX($P$7:$P$29,SMALL(IF($S$7:$S$29&lt;&gt;"",IF($P$7:$P$29&lt;&gt;"",ROW($P$7:$P$29)-MIN(ROW($P$7:$P$29))+1,""),""),ROW()-ROW(A$32)+1)),"##0")," "),"")</f>
        <v>0</v>
      </c>
      <c r="R50">
        <f t="array" ref="R50">IFERROR(CONCATENATE((INDEX($A$7:$A$29,SMALL(IF($S$7:$S$29&lt;&gt;"",IF($P$7:$P$29&lt;&gt;"",ROW($P$7:$P$29)-MIN(ROW($P$7:$P$29))+1,""),""),ROW()-ROW(A$32)+1))),),"")</f>
        <v>0</v>
      </c>
      <c r="U50">
        <f t="array" ref="U50">IFERROR(CONCATENATE((INDEX($X$7:$X$29,SMALL(IF($X$7:$X$29&lt;&gt;"",IF($U$7:$U$29&lt;&gt;"",ROW($U$7:$U$29)-MIN(ROW($U$7:$U$29))+1,""),""),ROW()-ROW(A$32)+1)))," "),"")</f>
        <v>0</v>
      </c>
      <c r="V50">
        <f t="array" ref="V50">IFERROR(CONCATENATE(TEXT(INDEX($U$7:$U$29,SMALL(IF($X$7:$X$29&lt;&gt;"",IF($U$7:$U$29&lt;&gt;"",ROW($U$7:$U$29)-MIN(ROW($U$7:$U$29))+1,""),""),ROW()-ROW(A$32)+1)),"##0")," "),"")</f>
        <v>0</v>
      </c>
      <c r="W50">
        <f t="array" ref="W50">IFERROR(CONCATENATE((INDEX($A$7:$A$29,SMALL(IF($X$7:$X$29&lt;&gt;"",IF($U$7:$U$29&lt;&gt;"",ROW($U$7:$U$29)-MIN(ROW($U$7:$U$29))+1,""),""),ROW()-ROW(A$32)+1))),),"")</f>
        <v>0</v>
      </c>
      <c r="Z50">
        <f t="array" ref="Z50">IFERROR(CONCATENATE((INDEX($AC$7:$AC$29,SMALL(IF($AC$7:$AC$29&lt;&gt;"",IF($Z$7:$Z$29&lt;&gt;"",ROW($Z$7:$Z$29)-MIN(ROW($Z$7:$Z$29))+1,""),""),ROW()-ROW(A$32)+1))),","),"")</f>
        <v>0</v>
      </c>
      <c r="AA50">
        <f t="array" ref="AA50">IFERROR(CONCATENATE(TEXT(INDEX($Z$7:$Z$29,SMALL(IF($AC$7:$AC$29&lt;&gt;"",IF($Z$7:$Z$29&lt;&gt;"",ROW($Z$7:$Z$29)-MIN(ROW($Z$7:$Z$29))+1,""),""),ROW()-ROW(A$32)+1)),"##0"),","),"")</f>
        <v>0</v>
      </c>
      <c r="AB50">
        <f t="array" ref="AB50">IFERROR(CONCATENATE((INDEX($A$7:$A$29,SMALL(IF($AC$7:$AC$29&lt;&gt;"",IF($Z$7:$Z$29&lt;&gt;"",ROW($Z$7:$Z$29)-MIN(ROW($Z$7:$Z$29))+1,""),""),ROW()-ROW(A$32)+1))),),"")</f>
        <v>0</v>
      </c>
      <c r="AE50">
        <f t="array" ref="AE50">IFERROR(CONCATENATE((INDEX($AH$7:$AH$29,SMALL(IF($AH$7:$AH$29&lt;&gt;"",IF($AE$7:$AE$29&lt;&gt;"",ROW($AE$7:$AE$29)-MIN(ROW($AE$7:$AE$29))+1,""),""),ROW()-ROW(A$32)+1)))," "),"")</f>
        <v>0</v>
      </c>
      <c r="AF50">
        <f t="array" ref="AF50">IFERROR(CONCATENATE(TEXT(INDEX($AE$7:$AE$29,SMALL(IF($AH$7:$AH$29&lt;&gt;"",IF($AE$7:$AE$29&lt;&gt;"",ROW($AE$7:$AE$29)-MIN(ROW($AE$7:$AE$29))+1,""),""),ROW()-ROW(A$32)+1)),"##0")," "),"")</f>
        <v>0</v>
      </c>
      <c r="AG50">
        <f t="array" ref="AG50">IFERROR(CONCATENATE((INDEX($A$7:$A$29,SMALL(IF($AH$7:$AH$29&lt;&gt;"",IF($AE$7:$AE$29&lt;&gt;"",ROW($AE$7:$AE$29)-MIN(ROW($AE$7:$AE$29))+1,""),""),ROW()-ROW(A$32)+1))),),"")</f>
        <v>0</v>
      </c>
      <c r="AJ50">
        <f t="array" ref="AJ50">IFERROR(CONCATENATE((INDEX($AM$7:$AM$29,SMALL(IF($AM$7:$AM$29&lt;&gt;"",IF($AJ$7:$AJ$29&lt;&gt;"",ROW($AJ$7:$AJ$29)-MIN(ROW($AJ$7:$AJ$29))+1,""),""),ROW()-ROW(A$32)+1)))," "),"")</f>
        <v>0</v>
      </c>
      <c r="AK50">
        <f t="array" ref="AK50">IFERROR(CONCATENATE(TEXT(INDEX($AJ$7:$AJ$29,SMALL(IF($AM$7:$AM$29&lt;&gt;"",IF($AJ$7:$AJ$29&lt;&gt;"",ROW($AJ$7:$AJ$29)-MIN(ROW($AJ$7:$AJ$29))+1,""),""),ROW()-ROW(A$32)+1)),"##0")," "),"")</f>
        <v>0</v>
      </c>
      <c r="AL50">
        <f t="array" ref="AL50">IFERROR(CONCATENATE((INDEX($A$7:$A$29,SMALL(IF($AM$7:$AM$29&lt;&gt;"",IF($AJ$7:$AJ$29&lt;&gt;"",ROW($AJ$7:$AJ$29)-MIN(ROW($AJ$7:$AJ$29))+1,""),""),ROW()-ROW(A$32)+1))),),"")</f>
        <v>0</v>
      </c>
    </row>
    <row r="51" spans="11:38">
      <c r="K51">
        <f t="array" ref="K51">IFERROR(CONCATENATE(TEXT(INDEX($K$7:$K$29,SMALL(IF($N$7:$N$29&lt;&gt;"",IF($K$7:$K$29&lt;&gt;"",ROW($K$7:$K$29)-MIN(ROW($K$7:$K$29))+1,""),""),ROW()-ROW(A$32)+1)),"##0"),","),"")</f>
        <v>0</v>
      </c>
      <c r="L51">
        <f t="array" ref="L51">IFERROR(CONCATENATE((INDEX($N$7:$N$29,SMALL(IF($N$7:$N$29&lt;&gt;"",IF($K$7:$K$29&lt;&gt;"",ROW($K$7:$K$29)-MIN(ROW($K$7:$K$29))+1,""),""),ROW()-ROW(A$32)+1))),","),"")</f>
        <v>0</v>
      </c>
      <c r="M51">
        <f t="array" ref="M51">IFERROR(CONCATENATE((INDEX($A$7:$A$29,SMALL(IF($N$7:$N$29&lt;&gt;"",IF($K$7:$K$29&lt;&gt;"",ROW($K$7:$K$29)-MIN(ROW($K$7:$K$29))+1,""),""),ROW()-ROW(A$32)+1))),),"")</f>
        <v>0</v>
      </c>
      <c r="P51">
        <f t="array" ref="P51">IFERROR(CONCATENATE((INDEX($S$7:$S$29,SMALL(IF($S$7:$S$29&lt;&gt;"",IF($P$7:$P$29&lt;&gt;"",ROW($P$7:$P$29)-MIN(ROW($P$7:$P$29))+1,""),""),ROW()-ROW(A$32)+1)))," "),"")</f>
        <v>0</v>
      </c>
      <c r="Q51">
        <f t="array" ref="Q51">IFERROR(CONCATENATE(TEXT(INDEX($P$7:$P$29,SMALL(IF($S$7:$S$29&lt;&gt;"",IF($P$7:$P$29&lt;&gt;"",ROW($P$7:$P$29)-MIN(ROW($P$7:$P$29))+1,""),""),ROW()-ROW(A$32)+1)),"##0")," "),"")</f>
        <v>0</v>
      </c>
      <c r="R51">
        <f t="array" ref="R51">IFERROR(CONCATENATE((INDEX($A$7:$A$29,SMALL(IF($S$7:$S$29&lt;&gt;"",IF($P$7:$P$29&lt;&gt;"",ROW($P$7:$P$29)-MIN(ROW($P$7:$P$29))+1,""),""),ROW()-ROW(A$32)+1))),),"")</f>
        <v>0</v>
      </c>
      <c r="U51">
        <f t="array" ref="U51">IFERROR(CONCATENATE((INDEX($X$7:$X$29,SMALL(IF($X$7:$X$29&lt;&gt;"",IF($U$7:$U$29&lt;&gt;"",ROW($U$7:$U$29)-MIN(ROW($U$7:$U$29))+1,""),""),ROW()-ROW(A$32)+1)))," "),"")</f>
        <v>0</v>
      </c>
      <c r="V51">
        <f t="array" ref="V51">IFERROR(CONCATENATE(TEXT(INDEX($U$7:$U$29,SMALL(IF($X$7:$X$29&lt;&gt;"",IF($U$7:$U$29&lt;&gt;"",ROW($U$7:$U$29)-MIN(ROW($U$7:$U$29))+1,""),""),ROW()-ROW(A$32)+1)),"##0")," "),"")</f>
        <v>0</v>
      </c>
      <c r="W51">
        <f t="array" ref="W51">IFERROR(CONCATENATE((INDEX($A$7:$A$29,SMALL(IF($X$7:$X$29&lt;&gt;"",IF($U$7:$U$29&lt;&gt;"",ROW($U$7:$U$29)-MIN(ROW($U$7:$U$29))+1,""),""),ROW()-ROW(A$32)+1))),),"")</f>
        <v>0</v>
      </c>
      <c r="Z51">
        <f t="array" ref="Z51">IFERROR(CONCATENATE((INDEX($AC$7:$AC$29,SMALL(IF($AC$7:$AC$29&lt;&gt;"",IF($Z$7:$Z$29&lt;&gt;"",ROW($Z$7:$Z$29)-MIN(ROW($Z$7:$Z$29))+1,""),""),ROW()-ROW(A$32)+1))),","),"")</f>
        <v>0</v>
      </c>
      <c r="AA51">
        <f t="array" ref="AA51">IFERROR(CONCATENATE(TEXT(INDEX($Z$7:$Z$29,SMALL(IF($AC$7:$AC$29&lt;&gt;"",IF($Z$7:$Z$29&lt;&gt;"",ROW($Z$7:$Z$29)-MIN(ROW($Z$7:$Z$29))+1,""),""),ROW()-ROW(A$32)+1)),"##0"),","),"")</f>
        <v>0</v>
      </c>
      <c r="AB51">
        <f t="array" ref="AB51">IFERROR(CONCATENATE((INDEX($A$7:$A$29,SMALL(IF($AC$7:$AC$29&lt;&gt;"",IF($Z$7:$Z$29&lt;&gt;"",ROW($Z$7:$Z$29)-MIN(ROW($Z$7:$Z$29))+1,""),""),ROW()-ROW(A$32)+1))),),"")</f>
        <v>0</v>
      </c>
      <c r="AE51">
        <f t="array" ref="AE51">IFERROR(CONCATENATE((INDEX($AH$7:$AH$29,SMALL(IF($AH$7:$AH$29&lt;&gt;"",IF($AE$7:$AE$29&lt;&gt;"",ROW($AE$7:$AE$29)-MIN(ROW($AE$7:$AE$29))+1,""),""),ROW()-ROW(A$32)+1)))," "),"")</f>
        <v>0</v>
      </c>
      <c r="AF51">
        <f t="array" ref="AF51">IFERROR(CONCATENATE(TEXT(INDEX($AE$7:$AE$29,SMALL(IF($AH$7:$AH$29&lt;&gt;"",IF($AE$7:$AE$29&lt;&gt;"",ROW($AE$7:$AE$29)-MIN(ROW($AE$7:$AE$29))+1,""),""),ROW()-ROW(A$32)+1)),"##0")," "),"")</f>
        <v>0</v>
      </c>
      <c r="AG51">
        <f t="array" ref="AG51">IFERROR(CONCATENATE((INDEX($A$7:$A$29,SMALL(IF($AH$7:$AH$29&lt;&gt;"",IF($AE$7:$AE$29&lt;&gt;"",ROW($AE$7:$AE$29)-MIN(ROW($AE$7:$AE$29))+1,""),""),ROW()-ROW(A$32)+1))),),"")</f>
        <v>0</v>
      </c>
      <c r="AJ51">
        <f t="array" ref="AJ51">IFERROR(CONCATENATE((INDEX($AM$7:$AM$29,SMALL(IF($AM$7:$AM$29&lt;&gt;"",IF($AJ$7:$AJ$29&lt;&gt;"",ROW($AJ$7:$AJ$29)-MIN(ROW($AJ$7:$AJ$29))+1,""),""),ROW()-ROW(A$32)+1)))," "),"")</f>
        <v>0</v>
      </c>
      <c r="AK51">
        <f t="array" ref="AK51">IFERROR(CONCATENATE(TEXT(INDEX($AJ$7:$AJ$29,SMALL(IF($AM$7:$AM$29&lt;&gt;"",IF($AJ$7:$AJ$29&lt;&gt;"",ROW($AJ$7:$AJ$29)-MIN(ROW($AJ$7:$AJ$29))+1,""),""),ROW()-ROW(A$32)+1)),"##0")," "),"")</f>
        <v>0</v>
      </c>
      <c r="AL51">
        <f t="array" ref="AL51">IFERROR(CONCATENATE((INDEX($A$7:$A$29,SMALL(IF($AM$7:$AM$29&lt;&gt;"",IF($AJ$7:$AJ$29&lt;&gt;"",ROW($AJ$7:$AJ$29)-MIN(ROW($AJ$7:$AJ$29))+1,""),""),ROW()-ROW(A$32)+1))),),"")</f>
        <v>0</v>
      </c>
    </row>
    <row r="52" spans="11:38">
      <c r="K52">
        <f t="array" ref="K52">IFERROR(CONCATENATE(TEXT(INDEX($K$7:$K$29,SMALL(IF($N$7:$N$29&lt;&gt;"",IF($K$7:$K$29&lt;&gt;"",ROW($K$7:$K$29)-MIN(ROW($K$7:$K$29))+1,""),""),ROW()-ROW(A$32)+1)),"##0"),","),"")</f>
        <v>0</v>
      </c>
      <c r="L52">
        <f t="array" ref="L52">IFERROR(CONCATENATE((INDEX($N$7:$N$29,SMALL(IF($N$7:$N$29&lt;&gt;"",IF($K$7:$K$29&lt;&gt;"",ROW($K$7:$K$29)-MIN(ROW($K$7:$K$29))+1,""),""),ROW()-ROW(A$32)+1))),","),"")</f>
        <v>0</v>
      </c>
      <c r="M52">
        <f t="array" ref="M52">IFERROR(CONCATENATE((INDEX($A$7:$A$29,SMALL(IF($N$7:$N$29&lt;&gt;"",IF($K$7:$K$29&lt;&gt;"",ROW($K$7:$K$29)-MIN(ROW($K$7:$K$29))+1,""),""),ROW()-ROW(A$32)+1))),),"")</f>
        <v>0</v>
      </c>
      <c r="P52">
        <f t="array" ref="P52">IFERROR(CONCATENATE((INDEX($S$7:$S$29,SMALL(IF($S$7:$S$29&lt;&gt;"",IF($P$7:$P$29&lt;&gt;"",ROW($P$7:$P$29)-MIN(ROW($P$7:$P$29))+1,""),""),ROW()-ROW(A$32)+1)))," "),"")</f>
        <v>0</v>
      </c>
      <c r="Q52">
        <f t="array" ref="Q52">IFERROR(CONCATENATE(TEXT(INDEX($P$7:$P$29,SMALL(IF($S$7:$S$29&lt;&gt;"",IF($P$7:$P$29&lt;&gt;"",ROW($P$7:$P$29)-MIN(ROW($P$7:$P$29))+1,""),""),ROW()-ROW(A$32)+1)),"##0")," "),"")</f>
        <v>0</v>
      </c>
      <c r="R52">
        <f t="array" ref="R52">IFERROR(CONCATENATE((INDEX($A$7:$A$29,SMALL(IF($S$7:$S$29&lt;&gt;"",IF($P$7:$P$29&lt;&gt;"",ROW($P$7:$P$29)-MIN(ROW($P$7:$P$29))+1,""),""),ROW()-ROW(A$32)+1))),),"")</f>
        <v>0</v>
      </c>
      <c r="U52">
        <f t="array" ref="U52">IFERROR(CONCATENATE((INDEX($X$7:$X$29,SMALL(IF($X$7:$X$29&lt;&gt;"",IF($U$7:$U$29&lt;&gt;"",ROW($U$7:$U$29)-MIN(ROW($U$7:$U$29))+1,""),""),ROW()-ROW(A$32)+1)))," "),"")</f>
        <v>0</v>
      </c>
      <c r="V52">
        <f t="array" ref="V52">IFERROR(CONCATENATE(TEXT(INDEX($U$7:$U$29,SMALL(IF($X$7:$X$29&lt;&gt;"",IF($U$7:$U$29&lt;&gt;"",ROW($U$7:$U$29)-MIN(ROW($U$7:$U$29))+1,""),""),ROW()-ROW(A$32)+1)),"##0")," "),"")</f>
        <v>0</v>
      </c>
      <c r="W52">
        <f t="array" ref="W52">IFERROR(CONCATENATE((INDEX($A$7:$A$29,SMALL(IF($X$7:$X$29&lt;&gt;"",IF($U$7:$U$29&lt;&gt;"",ROW($U$7:$U$29)-MIN(ROW($U$7:$U$29))+1,""),""),ROW()-ROW(A$32)+1))),),"")</f>
        <v>0</v>
      </c>
      <c r="Z52">
        <f t="array" ref="Z52">IFERROR(CONCATENATE((INDEX($AC$7:$AC$29,SMALL(IF($AC$7:$AC$29&lt;&gt;"",IF($Z$7:$Z$29&lt;&gt;"",ROW($Z$7:$Z$29)-MIN(ROW($Z$7:$Z$29))+1,""),""),ROW()-ROW(A$32)+1))),","),"")</f>
        <v>0</v>
      </c>
      <c r="AA52">
        <f t="array" ref="AA52">IFERROR(CONCATENATE(TEXT(INDEX($Z$7:$Z$29,SMALL(IF($AC$7:$AC$29&lt;&gt;"",IF($Z$7:$Z$29&lt;&gt;"",ROW($Z$7:$Z$29)-MIN(ROW($Z$7:$Z$29))+1,""),""),ROW()-ROW(A$32)+1)),"##0"),","),"")</f>
        <v>0</v>
      </c>
      <c r="AB52">
        <f t="array" ref="AB52">IFERROR(CONCATENATE((INDEX($A$7:$A$29,SMALL(IF($AC$7:$AC$29&lt;&gt;"",IF($Z$7:$Z$29&lt;&gt;"",ROW($Z$7:$Z$29)-MIN(ROW($Z$7:$Z$29))+1,""),""),ROW()-ROW(A$32)+1))),),"")</f>
        <v>0</v>
      </c>
      <c r="AE52">
        <f t="array" ref="AE52">IFERROR(CONCATENATE((INDEX($AH$7:$AH$29,SMALL(IF($AH$7:$AH$29&lt;&gt;"",IF($AE$7:$AE$29&lt;&gt;"",ROW($AE$7:$AE$29)-MIN(ROW($AE$7:$AE$29))+1,""),""),ROW()-ROW(A$32)+1)))," "),"")</f>
        <v>0</v>
      </c>
      <c r="AF52">
        <f t="array" ref="AF52">IFERROR(CONCATENATE(TEXT(INDEX($AE$7:$AE$29,SMALL(IF($AH$7:$AH$29&lt;&gt;"",IF($AE$7:$AE$29&lt;&gt;"",ROW($AE$7:$AE$29)-MIN(ROW($AE$7:$AE$29))+1,""),""),ROW()-ROW(A$32)+1)),"##0")," "),"")</f>
        <v>0</v>
      </c>
      <c r="AG52">
        <f t="array" ref="AG52">IFERROR(CONCATENATE((INDEX($A$7:$A$29,SMALL(IF($AH$7:$AH$29&lt;&gt;"",IF($AE$7:$AE$29&lt;&gt;"",ROW($AE$7:$AE$29)-MIN(ROW($AE$7:$AE$29))+1,""),""),ROW()-ROW(A$32)+1))),),"")</f>
        <v>0</v>
      </c>
      <c r="AJ52">
        <f t="array" ref="AJ52">IFERROR(CONCATENATE((INDEX($AM$7:$AM$29,SMALL(IF($AM$7:$AM$29&lt;&gt;"",IF($AJ$7:$AJ$29&lt;&gt;"",ROW($AJ$7:$AJ$29)-MIN(ROW($AJ$7:$AJ$29))+1,""),""),ROW()-ROW(A$32)+1)))," "),"")</f>
        <v>0</v>
      </c>
      <c r="AK52">
        <f t="array" ref="AK52">IFERROR(CONCATENATE(TEXT(INDEX($AJ$7:$AJ$29,SMALL(IF($AM$7:$AM$29&lt;&gt;"",IF($AJ$7:$AJ$29&lt;&gt;"",ROW($AJ$7:$AJ$29)-MIN(ROW($AJ$7:$AJ$29))+1,""),""),ROW()-ROW(A$32)+1)),"##0")," "),"")</f>
        <v>0</v>
      </c>
      <c r="AL52">
        <f t="array" ref="AL52">IFERROR(CONCATENATE((INDEX($A$7:$A$29,SMALL(IF($AM$7:$AM$29&lt;&gt;"",IF($AJ$7:$AJ$29&lt;&gt;"",ROW($AJ$7:$AJ$29)-MIN(ROW($AJ$7:$AJ$29))+1,""),""),ROW()-ROW(A$32)+1))),),"")</f>
        <v>0</v>
      </c>
    </row>
    <row r="53" spans="11:38">
      <c r="K53">
        <f t="array" ref="K53">IFERROR(CONCATENATE(TEXT(INDEX($K$7:$K$29,SMALL(IF($N$7:$N$29&lt;&gt;"",IF($K$7:$K$29&lt;&gt;"",ROW($K$7:$K$29)-MIN(ROW($K$7:$K$29))+1,""),""),ROW()-ROW(A$32)+1)),"##0"),","),"")</f>
        <v>0</v>
      </c>
      <c r="L53">
        <f t="array" ref="L53">IFERROR(CONCATENATE((INDEX($N$7:$N$29,SMALL(IF($N$7:$N$29&lt;&gt;"",IF($K$7:$K$29&lt;&gt;"",ROW($K$7:$K$29)-MIN(ROW($K$7:$K$29))+1,""),""),ROW()-ROW(A$32)+1))),","),"")</f>
        <v>0</v>
      </c>
      <c r="M53">
        <f t="array" ref="M53">IFERROR(CONCATENATE((INDEX($A$7:$A$29,SMALL(IF($N$7:$N$29&lt;&gt;"",IF($K$7:$K$29&lt;&gt;"",ROW($K$7:$K$29)-MIN(ROW($K$7:$K$29))+1,""),""),ROW()-ROW(A$32)+1))),),"")</f>
        <v>0</v>
      </c>
      <c r="P53">
        <f t="array" ref="P53">IFERROR(CONCATENATE((INDEX($S$7:$S$29,SMALL(IF($S$7:$S$29&lt;&gt;"",IF($P$7:$P$29&lt;&gt;"",ROW($P$7:$P$29)-MIN(ROW($P$7:$P$29))+1,""),""),ROW()-ROW(A$32)+1)))," "),"")</f>
        <v>0</v>
      </c>
      <c r="Q53">
        <f t="array" ref="Q53">IFERROR(CONCATENATE(TEXT(INDEX($P$7:$P$29,SMALL(IF($S$7:$S$29&lt;&gt;"",IF($P$7:$P$29&lt;&gt;"",ROW($P$7:$P$29)-MIN(ROW($P$7:$P$29))+1,""),""),ROW()-ROW(A$32)+1)),"##0")," "),"")</f>
        <v>0</v>
      </c>
      <c r="R53">
        <f t="array" ref="R53">IFERROR(CONCATENATE((INDEX($A$7:$A$29,SMALL(IF($S$7:$S$29&lt;&gt;"",IF($P$7:$P$29&lt;&gt;"",ROW($P$7:$P$29)-MIN(ROW($P$7:$P$29))+1,""),""),ROW()-ROW(A$32)+1))),),"")</f>
        <v>0</v>
      </c>
      <c r="U53">
        <f t="array" ref="U53">IFERROR(CONCATENATE((INDEX($X$7:$X$29,SMALL(IF($X$7:$X$29&lt;&gt;"",IF($U$7:$U$29&lt;&gt;"",ROW($U$7:$U$29)-MIN(ROW($U$7:$U$29))+1,""),""),ROW()-ROW(A$32)+1)))," "),"")</f>
        <v>0</v>
      </c>
      <c r="V53">
        <f t="array" ref="V53">IFERROR(CONCATENATE(TEXT(INDEX($U$7:$U$29,SMALL(IF($X$7:$X$29&lt;&gt;"",IF($U$7:$U$29&lt;&gt;"",ROW($U$7:$U$29)-MIN(ROW($U$7:$U$29))+1,""),""),ROW()-ROW(A$32)+1)),"##0")," "),"")</f>
        <v>0</v>
      </c>
      <c r="W53">
        <f t="array" ref="W53">IFERROR(CONCATENATE((INDEX($A$7:$A$29,SMALL(IF($X$7:$X$29&lt;&gt;"",IF($U$7:$U$29&lt;&gt;"",ROW($U$7:$U$29)-MIN(ROW($U$7:$U$29))+1,""),""),ROW()-ROW(A$32)+1))),),"")</f>
        <v>0</v>
      </c>
      <c r="Z53">
        <f t="array" ref="Z53">IFERROR(CONCATENATE((INDEX($AC$7:$AC$29,SMALL(IF($AC$7:$AC$29&lt;&gt;"",IF($Z$7:$Z$29&lt;&gt;"",ROW($Z$7:$Z$29)-MIN(ROW($Z$7:$Z$29))+1,""),""),ROW()-ROW(A$32)+1))),","),"")</f>
        <v>0</v>
      </c>
      <c r="AA53">
        <f t="array" ref="AA53">IFERROR(CONCATENATE(TEXT(INDEX($Z$7:$Z$29,SMALL(IF($AC$7:$AC$29&lt;&gt;"",IF($Z$7:$Z$29&lt;&gt;"",ROW($Z$7:$Z$29)-MIN(ROW($Z$7:$Z$29))+1,""),""),ROW()-ROW(A$32)+1)),"##0"),","),"")</f>
        <v>0</v>
      </c>
      <c r="AB53">
        <f t="array" ref="AB53">IFERROR(CONCATENATE((INDEX($A$7:$A$29,SMALL(IF($AC$7:$AC$29&lt;&gt;"",IF($Z$7:$Z$29&lt;&gt;"",ROW($Z$7:$Z$29)-MIN(ROW($Z$7:$Z$29))+1,""),""),ROW()-ROW(A$32)+1))),),"")</f>
        <v>0</v>
      </c>
      <c r="AE53">
        <f t="array" ref="AE53">IFERROR(CONCATENATE((INDEX($AH$7:$AH$29,SMALL(IF($AH$7:$AH$29&lt;&gt;"",IF($AE$7:$AE$29&lt;&gt;"",ROW($AE$7:$AE$29)-MIN(ROW($AE$7:$AE$29))+1,""),""),ROW()-ROW(A$32)+1)))," "),"")</f>
        <v>0</v>
      </c>
      <c r="AF53">
        <f t="array" ref="AF53">IFERROR(CONCATENATE(TEXT(INDEX($AE$7:$AE$29,SMALL(IF($AH$7:$AH$29&lt;&gt;"",IF($AE$7:$AE$29&lt;&gt;"",ROW($AE$7:$AE$29)-MIN(ROW($AE$7:$AE$29))+1,""),""),ROW()-ROW(A$32)+1)),"##0")," "),"")</f>
        <v>0</v>
      </c>
      <c r="AG53">
        <f t="array" ref="AG53">IFERROR(CONCATENATE((INDEX($A$7:$A$29,SMALL(IF($AH$7:$AH$29&lt;&gt;"",IF($AE$7:$AE$29&lt;&gt;"",ROW($AE$7:$AE$29)-MIN(ROW($AE$7:$AE$29))+1,""),""),ROW()-ROW(A$32)+1))),),"")</f>
        <v>0</v>
      </c>
      <c r="AJ53">
        <f t="array" ref="AJ53">IFERROR(CONCATENATE((INDEX($AM$7:$AM$29,SMALL(IF($AM$7:$AM$29&lt;&gt;"",IF($AJ$7:$AJ$29&lt;&gt;"",ROW($AJ$7:$AJ$29)-MIN(ROW($AJ$7:$AJ$29))+1,""),""),ROW()-ROW(A$32)+1)))," "),"")</f>
        <v>0</v>
      </c>
      <c r="AK53">
        <f t="array" ref="AK53">IFERROR(CONCATENATE(TEXT(INDEX($AJ$7:$AJ$29,SMALL(IF($AM$7:$AM$29&lt;&gt;"",IF($AJ$7:$AJ$29&lt;&gt;"",ROW($AJ$7:$AJ$29)-MIN(ROW($AJ$7:$AJ$29))+1,""),""),ROW()-ROW(A$32)+1)),"##0")," "),"")</f>
        <v>0</v>
      </c>
      <c r="AL53">
        <f t="array" ref="AL53">IFERROR(CONCATENATE((INDEX($A$7:$A$29,SMALL(IF($AM$7:$AM$29&lt;&gt;"",IF($AJ$7:$AJ$29&lt;&gt;"",ROW($AJ$7:$AJ$29)-MIN(ROW($AJ$7:$AJ$29))+1,""),""),ROW()-ROW(A$32)+1))),),"")</f>
        <v>0</v>
      </c>
    </row>
    <row r="54" spans="11:38">
      <c r="K54">
        <f t="array" ref="K54">IFERROR(CONCATENATE(TEXT(INDEX($K$7:$K$29,SMALL(IF($N$7:$N$29&lt;&gt;"",IF($K$7:$K$29&lt;&gt;"",ROW($K$7:$K$29)-MIN(ROW($K$7:$K$29))+1,""),""),ROW()-ROW(A$32)+1)),"##0"),","),"")</f>
        <v>0</v>
      </c>
      <c r="L54">
        <f t="array" ref="L54">IFERROR(CONCATENATE((INDEX($N$7:$N$29,SMALL(IF($N$7:$N$29&lt;&gt;"",IF($K$7:$K$29&lt;&gt;"",ROW($K$7:$K$29)-MIN(ROW($K$7:$K$29))+1,""),""),ROW()-ROW(A$32)+1))),","),"")</f>
        <v>0</v>
      </c>
      <c r="M54">
        <f t="array" ref="M54">IFERROR(CONCATENATE((INDEX($A$7:$A$29,SMALL(IF($N$7:$N$29&lt;&gt;"",IF($K$7:$K$29&lt;&gt;"",ROW($K$7:$K$29)-MIN(ROW($K$7:$K$29))+1,""),""),ROW()-ROW(A$32)+1))),),"")</f>
        <v>0</v>
      </c>
      <c r="P54">
        <f t="array" ref="P54">IFERROR(CONCATENATE((INDEX($S$7:$S$29,SMALL(IF($S$7:$S$29&lt;&gt;"",IF($P$7:$P$29&lt;&gt;"",ROW($P$7:$P$29)-MIN(ROW($P$7:$P$29))+1,""),""),ROW()-ROW(A$32)+1)))," "),"")</f>
        <v>0</v>
      </c>
      <c r="Q54">
        <f t="array" ref="Q54">IFERROR(CONCATENATE(TEXT(INDEX($P$7:$P$29,SMALL(IF($S$7:$S$29&lt;&gt;"",IF($P$7:$P$29&lt;&gt;"",ROW($P$7:$P$29)-MIN(ROW($P$7:$P$29))+1,""),""),ROW()-ROW(A$32)+1)),"##0")," "),"")</f>
        <v>0</v>
      </c>
      <c r="R54">
        <f t="array" ref="R54">IFERROR(CONCATENATE((INDEX($A$7:$A$29,SMALL(IF($S$7:$S$29&lt;&gt;"",IF($P$7:$P$29&lt;&gt;"",ROW($P$7:$P$29)-MIN(ROW($P$7:$P$29))+1,""),""),ROW()-ROW(A$32)+1))),),"")</f>
        <v>0</v>
      </c>
      <c r="U54">
        <f t="array" ref="U54">IFERROR(CONCATENATE((INDEX($X$7:$X$29,SMALL(IF($X$7:$X$29&lt;&gt;"",IF($U$7:$U$29&lt;&gt;"",ROW($U$7:$U$29)-MIN(ROW($U$7:$U$29))+1,""),""),ROW()-ROW(A$32)+1)))," "),"")</f>
        <v>0</v>
      </c>
      <c r="V54">
        <f t="array" ref="V54">IFERROR(CONCATENATE(TEXT(INDEX($U$7:$U$29,SMALL(IF($X$7:$X$29&lt;&gt;"",IF($U$7:$U$29&lt;&gt;"",ROW($U$7:$U$29)-MIN(ROW($U$7:$U$29))+1,""),""),ROW()-ROW(A$32)+1)),"##0")," "),"")</f>
        <v>0</v>
      </c>
      <c r="W54">
        <f t="array" ref="W54">IFERROR(CONCATENATE((INDEX($A$7:$A$29,SMALL(IF($X$7:$X$29&lt;&gt;"",IF($U$7:$U$29&lt;&gt;"",ROW($U$7:$U$29)-MIN(ROW($U$7:$U$29))+1,""),""),ROW()-ROW(A$32)+1))),),"")</f>
        <v>0</v>
      </c>
      <c r="Z54">
        <f t="array" ref="Z54">IFERROR(CONCATENATE((INDEX($AC$7:$AC$29,SMALL(IF($AC$7:$AC$29&lt;&gt;"",IF($Z$7:$Z$29&lt;&gt;"",ROW($Z$7:$Z$29)-MIN(ROW($Z$7:$Z$29))+1,""),""),ROW()-ROW(A$32)+1))),","),"")</f>
        <v>0</v>
      </c>
      <c r="AA54">
        <f t="array" ref="AA54">IFERROR(CONCATENATE(TEXT(INDEX($Z$7:$Z$29,SMALL(IF($AC$7:$AC$29&lt;&gt;"",IF($Z$7:$Z$29&lt;&gt;"",ROW($Z$7:$Z$29)-MIN(ROW($Z$7:$Z$29))+1,""),""),ROW()-ROW(A$32)+1)),"##0"),","),"")</f>
        <v>0</v>
      </c>
      <c r="AB54">
        <f t="array" ref="AB54">IFERROR(CONCATENATE((INDEX($A$7:$A$29,SMALL(IF($AC$7:$AC$29&lt;&gt;"",IF($Z$7:$Z$29&lt;&gt;"",ROW($Z$7:$Z$29)-MIN(ROW($Z$7:$Z$29))+1,""),""),ROW()-ROW(A$32)+1))),),"")</f>
        <v>0</v>
      </c>
      <c r="AE54">
        <f t="array" ref="AE54">IFERROR(CONCATENATE((INDEX($AH$7:$AH$29,SMALL(IF($AH$7:$AH$29&lt;&gt;"",IF($AE$7:$AE$29&lt;&gt;"",ROW($AE$7:$AE$29)-MIN(ROW($AE$7:$AE$29))+1,""),""),ROW()-ROW(A$32)+1)))," "),"")</f>
        <v>0</v>
      </c>
      <c r="AF54">
        <f t="array" ref="AF54">IFERROR(CONCATENATE(TEXT(INDEX($AE$7:$AE$29,SMALL(IF($AH$7:$AH$29&lt;&gt;"",IF($AE$7:$AE$29&lt;&gt;"",ROW($AE$7:$AE$29)-MIN(ROW($AE$7:$AE$29))+1,""),""),ROW()-ROW(A$32)+1)),"##0")," "),"")</f>
        <v>0</v>
      </c>
      <c r="AG54">
        <f t="array" ref="AG54">IFERROR(CONCATENATE((INDEX($A$7:$A$29,SMALL(IF($AH$7:$AH$29&lt;&gt;"",IF($AE$7:$AE$29&lt;&gt;"",ROW($AE$7:$AE$29)-MIN(ROW($AE$7:$AE$29))+1,""),""),ROW()-ROW(A$32)+1))),),"")</f>
        <v>0</v>
      </c>
      <c r="AJ54">
        <f t="array" ref="AJ54">IFERROR(CONCATENATE((INDEX($AM$7:$AM$29,SMALL(IF($AM$7:$AM$29&lt;&gt;"",IF($AJ$7:$AJ$29&lt;&gt;"",ROW($AJ$7:$AJ$29)-MIN(ROW($AJ$7:$AJ$29))+1,""),""),ROW()-ROW(A$32)+1)))," "),"")</f>
        <v>0</v>
      </c>
      <c r="AK54">
        <f t="array" ref="AK54">IFERROR(CONCATENATE(TEXT(INDEX($AJ$7:$AJ$29,SMALL(IF($AM$7:$AM$29&lt;&gt;"",IF($AJ$7:$AJ$29&lt;&gt;"",ROW($AJ$7:$AJ$29)-MIN(ROW($AJ$7:$AJ$29))+1,""),""),ROW()-ROW(A$32)+1)),"##0")," "),"")</f>
        <v>0</v>
      </c>
      <c r="AL54">
        <f t="array" ref="AL54">IFERROR(CONCATENATE((INDEX($A$7:$A$29,SMALL(IF($AM$7:$AM$29&lt;&gt;"",IF($AJ$7:$AJ$29&lt;&gt;"",ROW($AJ$7:$AJ$29)-MIN(ROW($AJ$7:$AJ$29))+1,""),""),ROW()-ROW(A$32)+1))),),"")</f>
        <v>0</v>
      </c>
    </row>
  </sheetData>
  <mergeCells count="7">
    <mergeCell ref="A5:I5"/>
    <mergeCell ref="J5:N5"/>
    <mergeCell ref="O5:S5"/>
    <mergeCell ref="T5:X5"/>
    <mergeCell ref="Y5:AC5"/>
    <mergeCell ref="AD5:AH5"/>
    <mergeCell ref="AI5:AM5"/>
  </mergeCells>
  <conditionalFormatting sqref="AA12">
    <cfRule type="cellIs" dxfId="3" priority="338" operator="lessThanOrEqual">
      <formula>H12</formula>
    </cfRule>
  </conditionalFormatting>
  <conditionalFormatting sqref="AA13">
    <cfRule type="cellIs" dxfId="3" priority="343" operator="lessThanOrEqual">
      <formula>H13</formula>
    </cfRule>
  </conditionalFormatting>
  <conditionalFormatting sqref="AA14">
    <cfRule type="cellIs" dxfId="3" priority="348" operator="lessThanOrEqual">
      <formula>H14</formula>
    </cfRule>
  </conditionalFormatting>
  <conditionalFormatting sqref="AA15">
    <cfRule type="cellIs" dxfId="3" priority="353" operator="lessThanOrEqual">
      <formula>H15</formula>
    </cfRule>
  </conditionalFormatting>
  <conditionalFormatting sqref="AA16">
    <cfRule type="cellIs" dxfId="3" priority="358" operator="lessThanOrEqual">
      <formula>H16</formula>
    </cfRule>
  </conditionalFormatting>
  <conditionalFormatting sqref="AA17">
    <cfRule type="cellIs" dxfId="3" priority="363" operator="lessThanOrEqual">
      <formula>H17</formula>
    </cfRule>
  </conditionalFormatting>
  <conditionalFormatting sqref="AA18">
    <cfRule type="cellIs" dxfId="3" priority="368" operator="lessThanOrEqual">
      <formula>H18</formula>
    </cfRule>
  </conditionalFormatting>
  <conditionalFormatting sqref="AA19">
    <cfRule type="cellIs" dxfId="3" priority="373" operator="lessThanOrEqual">
      <formula>H19</formula>
    </cfRule>
  </conditionalFormatting>
  <conditionalFormatting sqref="AA20">
    <cfRule type="cellIs" dxfId="3" priority="378" operator="lessThanOrEqual">
      <formula>H20</formula>
    </cfRule>
  </conditionalFormatting>
  <conditionalFormatting sqref="AA21">
    <cfRule type="cellIs" dxfId="3" priority="383" operator="lessThanOrEqual">
      <formula>H21</formula>
    </cfRule>
  </conditionalFormatting>
  <conditionalFormatting sqref="AA22">
    <cfRule type="cellIs" dxfId="3" priority="388" operator="lessThanOrEqual">
      <formula>H22</formula>
    </cfRule>
  </conditionalFormatting>
  <conditionalFormatting sqref="AA23">
    <cfRule type="cellIs" dxfId="3" priority="393" operator="lessThanOrEqual">
      <formula>H23</formula>
    </cfRule>
  </conditionalFormatting>
  <conditionalFormatting sqref="AA25">
    <cfRule type="cellIs" dxfId="3" priority="398" operator="lessThanOrEqual">
      <formula>H25</formula>
    </cfRule>
  </conditionalFormatting>
  <conditionalFormatting sqref="AA26">
    <cfRule type="cellIs" dxfId="3" priority="403" operator="lessThanOrEqual">
      <formula>H26</formula>
    </cfRule>
  </conditionalFormatting>
  <conditionalFormatting sqref="AA27">
    <cfRule type="cellIs" dxfId="3" priority="408" operator="lessThanOrEqual">
      <formula>H27</formula>
    </cfRule>
  </conditionalFormatting>
  <conditionalFormatting sqref="AA28">
    <cfRule type="cellIs" dxfId="3" priority="413" operator="lessThanOrEqual">
      <formula>H28</formula>
    </cfRule>
  </conditionalFormatting>
  <conditionalFormatting sqref="AA29">
    <cfRule type="cellIs" dxfId="3" priority="418" operator="lessThanOrEqual">
      <formula>H29</formula>
    </cfRule>
  </conditionalFormatting>
  <conditionalFormatting sqref="AB12">
    <cfRule type="cellIs" dxfId="3" priority="339" operator="lessThanOrEqual">
      <formula>I12</formula>
    </cfRule>
  </conditionalFormatting>
  <conditionalFormatting sqref="AB13">
    <cfRule type="cellIs" dxfId="3" priority="344" operator="lessThanOrEqual">
      <formula>I13</formula>
    </cfRule>
  </conditionalFormatting>
  <conditionalFormatting sqref="AB14">
    <cfRule type="cellIs" dxfId="3" priority="349" operator="lessThanOrEqual">
      <formula>I14</formula>
    </cfRule>
  </conditionalFormatting>
  <conditionalFormatting sqref="AB15">
    <cfRule type="cellIs" dxfId="3" priority="354" operator="lessThanOrEqual">
      <formula>I15</formula>
    </cfRule>
  </conditionalFormatting>
  <conditionalFormatting sqref="AB16">
    <cfRule type="cellIs" dxfId="3" priority="359" operator="lessThanOrEqual">
      <formula>I16</formula>
    </cfRule>
  </conditionalFormatting>
  <conditionalFormatting sqref="AB17">
    <cfRule type="cellIs" dxfId="3" priority="364" operator="lessThanOrEqual">
      <formula>I17</formula>
    </cfRule>
  </conditionalFormatting>
  <conditionalFormatting sqref="AB18">
    <cfRule type="cellIs" dxfId="3" priority="369" operator="lessThanOrEqual">
      <formula>I18</formula>
    </cfRule>
  </conditionalFormatting>
  <conditionalFormatting sqref="AB19">
    <cfRule type="cellIs" dxfId="3" priority="374" operator="lessThanOrEqual">
      <formula>I19</formula>
    </cfRule>
  </conditionalFormatting>
  <conditionalFormatting sqref="AB20">
    <cfRule type="cellIs" dxfId="3" priority="379" operator="lessThanOrEqual">
      <formula>I20</formula>
    </cfRule>
  </conditionalFormatting>
  <conditionalFormatting sqref="AB21">
    <cfRule type="cellIs" dxfId="3" priority="384" operator="lessThanOrEqual">
      <formula>I21</formula>
    </cfRule>
  </conditionalFormatting>
  <conditionalFormatting sqref="AB22">
    <cfRule type="cellIs" dxfId="3" priority="389" operator="lessThanOrEqual">
      <formula>I22</formula>
    </cfRule>
  </conditionalFormatting>
  <conditionalFormatting sqref="AB23">
    <cfRule type="cellIs" dxfId="3" priority="394" operator="lessThanOrEqual">
      <formula>I23</formula>
    </cfRule>
  </conditionalFormatting>
  <conditionalFormatting sqref="AB25">
    <cfRule type="cellIs" dxfId="3" priority="399" operator="lessThanOrEqual">
      <formula>I25</formula>
    </cfRule>
  </conditionalFormatting>
  <conditionalFormatting sqref="AB26">
    <cfRule type="cellIs" dxfId="3" priority="404" operator="lessThanOrEqual">
      <formula>I26</formula>
    </cfRule>
  </conditionalFormatting>
  <conditionalFormatting sqref="AB27">
    <cfRule type="cellIs" dxfId="3" priority="409" operator="lessThanOrEqual">
      <formula>I27</formula>
    </cfRule>
  </conditionalFormatting>
  <conditionalFormatting sqref="AB28">
    <cfRule type="cellIs" dxfId="3" priority="414" operator="lessThanOrEqual">
      <formula>I28</formula>
    </cfRule>
  </conditionalFormatting>
  <conditionalFormatting sqref="AB29">
    <cfRule type="cellIs" dxfId="3" priority="419" operator="lessThanOrEqual">
      <formula>I29</formula>
    </cfRule>
  </conditionalFormatting>
  <conditionalFormatting sqref="AD13">
    <cfRule type="cellIs" dxfId="0" priority="420" operator="equal">
      <formula>0</formula>
    </cfRule>
    <cfRule type="cellIs" dxfId="1" priority="421" operator="lessThan">
      <formula>G13</formula>
    </cfRule>
  </conditionalFormatting>
  <conditionalFormatting sqref="AD14">
    <cfRule type="cellIs" dxfId="0" priority="425" operator="equal">
      <formula>0</formula>
    </cfRule>
    <cfRule type="cellIs" dxfId="1" priority="426" operator="lessThan">
      <formula>G14</formula>
    </cfRule>
  </conditionalFormatting>
  <conditionalFormatting sqref="AD16">
    <cfRule type="cellIs" dxfId="0" priority="430" operator="equal">
      <formula>0</formula>
    </cfRule>
    <cfRule type="cellIs" dxfId="1" priority="431" operator="lessThan">
      <formula>G16</formula>
    </cfRule>
  </conditionalFormatting>
  <conditionalFormatting sqref="AD17">
    <cfRule type="cellIs" dxfId="0" priority="435" operator="equal">
      <formula>0</formula>
    </cfRule>
    <cfRule type="cellIs" dxfId="1" priority="436" operator="lessThan">
      <formula>G17</formula>
    </cfRule>
  </conditionalFormatting>
  <conditionalFormatting sqref="AD18">
    <cfRule type="cellIs" dxfId="0" priority="440" operator="equal">
      <formula>0</formula>
    </cfRule>
    <cfRule type="cellIs" dxfId="1" priority="441" operator="lessThan">
      <formula>G18</formula>
    </cfRule>
  </conditionalFormatting>
  <conditionalFormatting sqref="AD19">
    <cfRule type="cellIs" dxfId="0" priority="445" operator="equal">
      <formula>0</formula>
    </cfRule>
    <cfRule type="cellIs" dxfId="1" priority="446" operator="lessThan">
      <formula>G19</formula>
    </cfRule>
  </conditionalFormatting>
  <conditionalFormatting sqref="AD20">
    <cfRule type="cellIs" dxfId="0" priority="450" operator="equal">
      <formula>0</formula>
    </cfRule>
    <cfRule type="cellIs" dxfId="1" priority="451" operator="lessThan">
      <formula>G20</formula>
    </cfRule>
  </conditionalFormatting>
  <conditionalFormatting sqref="AD21">
    <cfRule type="cellIs" dxfId="0" priority="455" operator="equal">
      <formula>0</formula>
    </cfRule>
    <cfRule type="cellIs" dxfId="1" priority="456" operator="lessThan">
      <formula>G21</formula>
    </cfRule>
  </conditionalFormatting>
  <conditionalFormatting sqref="AD23">
    <cfRule type="cellIs" dxfId="0" priority="460" operator="equal">
      <formula>0</formula>
    </cfRule>
    <cfRule type="cellIs" dxfId="1" priority="461" operator="lessThan">
      <formula>G23</formula>
    </cfRule>
  </conditionalFormatting>
  <conditionalFormatting sqref="AD25">
    <cfRule type="cellIs" dxfId="0" priority="465" operator="equal">
      <formula>0</formula>
    </cfRule>
    <cfRule type="cellIs" dxfId="1" priority="466" operator="lessThan">
      <formula>G25</formula>
    </cfRule>
  </conditionalFormatting>
  <conditionalFormatting sqref="AD26">
    <cfRule type="cellIs" dxfId="0" priority="470" operator="equal">
      <formula>0</formula>
    </cfRule>
    <cfRule type="cellIs" dxfId="1" priority="471" operator="lessThan">
      <formula>G26</formula>
    </cfRule>
  </conditionalFormatting>
  <conditionalFormatting sqref="AD29">
    <cfRule type="cellIs" dxfId="0" priority="475" operator="equal">
      <formula>0</formula>
    </cfRule>
    <cfRule type="cellIs" dxfId="1" priority="476" operator="lessThan">
      <formula>G29</formula>
    </cfRule>
  </conditionalFormatting>
  <conditionalFormatting sqref="AE13">
    <cfRule type="cellIs" dxfId="0" priority="422" operator="greaterThan">
      <formula>AD13</formula>
    </cfRule>
  </conditionalFormatting>
  <conditionalFormatting sqref="AE14">
    <cfRule type="cellIs" dxfId="0" priority="427" operator="greaterThan">
      <formula>AD14</formula>
    </cfRule>
  </conditionalFormatting>
  <conditionalFormatting sqref="AE16">
    <cfRule type="cellIs" dxfId="0" priority="432" operator="greaterThan">
      <formula>AD16</formula>
    </cfRule>
  </conditionalFormatting>
  <conditionalFormatting sqref="AE17">
    <cfRule type="cellIs" dxfId="0" priority="437" operator="greaterThan">
      <formula>AD17</formula>
    </cfRule>
  </conditionalFormatting>
  <conditionalFormatting sqref="AE18">
    <cfRule type="cellIs" dxfId="0" priority="442" operator="greaterThan">
      <formula>AD18</formula>
    </cfRule>
  </conditionalFormatting>
  <conditionalFormatting sqref="AE19">
    <cfRule type="cellIs" dxfId="0" priority="447" operator="greaterThan">
      <formula>AD19</formula>
    </cfRule>
  </conditionalFormatting>
  <conditionalFormatting sqref="AE20">
    <cfRule type="cellIs" dxfId="0" priority="452" operator="greaterThan">
      <formula>AD20</formula>
    </cfRule>
  </conditionalFormatting>
  <conditionalFormatting sqref="AE21">
    <cfRule type="cellIs" dxfId="0" priority="457" operator="greaterThan">
      <formula>AD21</formula>
    </cfRule>
  </conditionalFormatting>
  <conditionalFormatting sqref="AE23">
    <cfRule type="cellIs" dxfId="0" priority="462" operator="greaterThan">
      <formula>AD23</formula>
    </cfRule>
  </conditionalFormatting>
  <conditionalFormatting sqref="AE25">
    <cfRule type="cellIs" dxfId="0" priority="467" operator="greaterThan">
      <formula>AD25</formula>
    </cfRule>
  </conditionalFormatting>
  <conditionalFormatting sqref="AE26">
    <cfRule type="cellIs" dxfId="0" priority="472" operator="greaterThan">
      <formula>AD26</formula>
    </cfRule>
  </conditionalFormatting>
  <conditionalFormatting sqref="AE29">
    <cfRule type="cellIs" dxfId="0" priority="477" operator="greaterThan">
      <formula>AD29</formula>
    </cfRule>
  </conditionalFormatting>
  <conditionalFormatting sqref="AF13">
    <cfRule type="cellIs" dxfId="3" priority="423" operator="lessThanOrEqual">
      <formula>H13</formula>
    </cfRule>
  </conditionalFormatting>
  <conditionalFormatting sqref="AF14">
    <cfRule type="cellIs" dxfId="3" priority="428" operator="lessThanOrEqual">
      <formula>H14</formula>
    </cfRule>
  </conditionalFormatting>
  <conditionalFormatting sqref="AF16">
    <cfRule type="cellIs" dxfId="3" priority="433" operator="lessThanOrEqual">
      <formula>H16</formula>
    </cfRule>
  </conditionalFormatting>
  <conditionalFormatting sqref="AF17">
    <cfRule type="cellIs" dxfId="3" priority="438" operator="lessThanOrEqual">
      <formula>H17</formula>
    </cfRule>
  </conditionalFormatting>
  <conditionalFormatting sqref="AF18">
    <cfRule type="cellIs" dxfId="3" priority="443" operator="lessThanOrEqual">
      <formula>H18</formula>
    </cfRule>
  </conditionalFormatting>
  <conditionalFormatting sqref="AF19">
    <cfRule type="cellIs" dxfId="3" priority="448" operator="lessThanOrEqual">
      <formula>H19</formula>
    </cfRule>
  </conditionalFormatting>
  <conditionalFormatting sqref="AF20">
    <cfRule type="cellIs" dxfId="3" priority="453" operator="lessThanOrEqual">
      <formula>H20</formula>
    </cfRule>
  </conditionalFormatting>
  <conditionalFormatting sqref="AF21">
    <cfRule type="cellIs" dxfId="3" priority="458" operator="lessThanOrEqual">
      <formula>H21</formula>
    </cfRule>
  </conditionalFormatting>
  <conditionalFormatting sqref="AF23">
    <cfRule type="cellIs" dxfId="3" priority="463" operator="lessThanOrEqual">
      <formula>H23</formula>
    </cfRule>
  </conditionalFormatting>
  <conditionalFormatting sqref="AF25">
    <cfRule type="cellIs" dxfId="3" priority="468" operator="lessThanOrEqual">
      <formula>H25</formula>
    </cfRule>
  </conditionalFormatting>
  <conditionalFormatting sqref="AF26">
    <cfRule type="cellIs" dxfId="3" priority="473" operator="lessThanOrEqual">
      <formula>H26</formula>
    </cfRule>
  </conditionalFormatting>
  <conditionalFormatting sqref="AF29">
    <cfRule type="cellIs" dxfId="3" priority="478" operator="lessThanOrEqual">
      <formula>H29</formula>
    </cfRule>
  </conditionalFormatting>
  <conditionalFormatting sqref="AG13">
    <cfRule type="cellIs" dxfId="3" priority="424" operator="lessThanOrEqual">
      <formula>I13</formula>
    </cfRule>
  </conditionalFormatting>
  <conditionalFormatting sqref="AG14">
    <cfRule type="cellIs" dxfId="3" priority="429" operator="lessThanOrEqual">
      <formula>I14</formula>
    </cfRule>
  </conditionalFormatting>
  <conditionalFormatting sqref="AG16">
    <cfRule type="cellIs" dxfId="3" priority="434" operator="lessThanOrEqual">
      <formula>I16</formula>
    </cfRule>
  </conditionalFormatting>
  <conditionalFormatting sqref="AG17">
    <cfRule type="cellIs" dxfId="3" priority="439" operator="lessThanOrEqual">
      <formula>I17</formula>
    </cfRule>
  </conditionalFormatting>
  <conditionalFormatting sqref="AG18">
    <cfRule type="cellIs" dxfId="3" priority="444" operator="lessThanOrEqual">
      <formula>I18</formula>
    </cfRule>
  </conditionalFormatting>
  <conditionalFormatting sqref="AG19">
    <cfRule type="cellIs" dxfId="3" priority="449" operator="lessThanOrEqual">
      <formula>I19</formula>
    </cfRule>
  </conditionalFormatting>
  <conditionalFormatting sqref="AG20">
    <cfRule type="cellIs" dxfId="3" priority="454" operator="lessThanOrEqual">
      <formula>I20</formula>
    </cfRule>
  </conditionalFormatting>
  <conditionalFormatting sqref="AG21">
    <cfRule type="cellIs" dxfId="3" priority="459" operator="lessThanOrEqual">
      <formula>I21</formula>
    </cfRule>
  </conditionalFormatting>
  <conditionalFormatting sqref="AG23">
    <cfRule type="cellIs" dxfId="3" priority="464" operator="lessThanOrEqual">
      <formula>I23</formula>
    </cfRule>
  </conditionalFormatting>
  <conditionalFormatting sqref="AG25">
    <cfRule type="cellIs" dxfId="3" priority="469" operator="lessThanOrEqual">
      <formula>I25</formula>
    </cfRule>
  </conditionalFormatting>
  <conditionalFormatting sqref="AG26">
    <cfRule type="cellIs" dxfId="3" priority="474" operator="lessThanOrEqual">
      <formula>I26</formula>
    </cfRule>
  </conditionalFormatting>
  <conditionalFormatting sqref="AG29">
    <cfRule type="cellIs" dxfId="3" priority="479" operator="lessThanOrEqual">
      <formula>I29</formula>
    </cfRule>
  </conditionalFormatting>
  <conditionalFormatting sqref="AI20">
    <cfRule type="cellIs" dxfId="0" priority="480" operator="equal">
      <formula>0</formula>
    </cfRule>
    <cfRule type="cellIs" dxfId="1" priority="481" operator="lessThan">
      <formula>G20</formula>
    </cfRule>
  </conditionalFormatting>
  <conditionalFormatting sqref="AI23">
    <cfRule type="cellIs" dxfId="0" priority="485" operator="equal">
      <formula>0</formula>
    </cfRule>
    <cfRule type="cellIs" dxfId="1" priority="486" operator="lessThan">
      <formula>G23</formula>
    </cfRule>
  </conditionalFormatting>
  <conditionalFormatting sqref="AI29">
    <cfRule type="cellIs" dxfId="0" priority="490" operator="equal">
      <formula>0</formula>
    </cfRule>
    <cfRule type="cellIs" dxfId="1" priority="491" operator="lessThan">
      <formula>G29</formula>
    </cfRule>
  </conditionalFormatting>
  <conditionalFormatting sqref="AJ20">
    <cfRule type="cellIs" dxfId="0" priority="482" operator="greaterThan">
      <formula>AI20</formula>
    </cfRule>
  </conditionalFormatting>
  <conditionalFormatting sqref="AJ23">
    <cfRule type="cellIs" dxfId="0" priority="487" operator="greaterThan">
      <formula>AI23</formula>
    </cfRule>
  </conditionalFormatting>
  <conditionalFormatting sqref="AJ29">
    <cfRule type="cellIs" dxfId="0" priority="492" operator="greaterThan">
      <formula>AI29</formula>
    </cfRule>
  </conditionalFormatting>
  <conditionalFormatting sqref="AK20">
    <cfRule type="cellIs" dxfId="3" priority="483" operator="lessThanOrEqual">
      <formula>H20</formula>
    </cfRule>
  </conditionalFormatting>
  <conditionalFormatting sqref="AK23">
    <cfRule type="cellIs" dxfId="3" priority="488" operator="lessThanOrEqual">
      <formula>H23</formula>
    </cfRule>
  </conditionalFormatting>
  <conditionalFormatting sqref="AK29">
    <cfRule type="cellIs" dxfId="3" priority="493" operator="lessThanOrEqual">
      <formula>H29</formula>
    </cfRule>
  </conditionalFormatting>
  <conditionalFormatting sqref="AL20">
    <cfRule type="cellIs" dxfId="3" priority="484" operator="lessThanOrEqual">
      <formula>I20</formula>
    </cfRule>
  </conditionalFormatting>
  <conditionalFormatting sqref="AL23">
    <cfRule type="cellIs" dxfId="3" priority="489" operator="lessThanOrEqual">
      <formula>I23</formula>
    </cfRule>
  </conditionalFormatting>
  <conditionalFormatting sqref="AL29">
    <cfRule type="cellIs" dxfId="3" priority="494" operator="lessThanOrEqual">
      <formula>I29</formula>
    </cfRule>
  </conditionalFormatting>
  <conditionalFormatting sqref="G10">
    <cfRule type="expression" dxfId="0" priority="10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11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12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1">
    <cfRule type="expression" dxfId="0" priority="13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14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15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2">
    <cfRule type="expression" dxfId="0" priority="16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17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18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3">
    <cfRule type="expression" dxfId="0" priority="19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20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21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4">
    <cfRule type="expression" dxfId="0" priority="22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23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24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5">
    <cfRule type="expression" dxfId="0" priority="25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26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27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6">
    <cfRule type="expression" dxfId="0" priority="28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29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30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7">
    <cfRule type="expression" dxfId="0" priority="3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32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33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8">
    <cfRule type="expression" dxfId="0" priority="34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35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36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9">
    <cfRule type="expression" dxfId="0" priority="37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38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39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0">
    <cfRule type="expression" dxfId="0" priority="40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41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42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1">
    <cfRule type="expression" dxfId="0" priority="43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44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45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2">
    <cfRule type="expression" dxfId="0" priority="46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47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48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3">
    <cfRule type="expression" dxfId="0" priority="49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50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51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4">
    <cfRule type="expression" dxfId="0" priority="52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53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54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5">
    <cfRule type="expression" dxfId="0" priority="55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56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57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6">
    <cfRule type="expression" dxfId="0" priority="58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59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60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7">
    <cfRule type="expression" dxfId="0" priority="6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62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63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8">
    <cfRule type="expression" dxfId="0" priority="64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65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66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9">
    <cfRule type="expression" dxfId="0" priority="67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68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69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7">
    <cfRule type="expression" dxfId="0" priority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2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3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8">
    <cfRule type="expression" dxfId="0" priority="4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5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6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9">
    <cfRule type="expression" dxfId="0" priority="7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8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9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J12">
    <cfRule type="cellIs" dxfId="0" priority="70" operator="equal">
      <formula>0</formula>
    </cfRule>
    <cfRule type="cellIs" dxfId="1" priority="71" operator="lessThan">
      <formula>G12</formula>
    </cfRule>
  </conditionalFormatting>
  <conditionalFormatting sqref="J13">
    <cfRule type="cellIs" dxfId="0" priority="75" operator="equal">
      <formula>0</formula>
    </cfRule>
    <cfRule type="cellIs" dxfId="1" priority="76" operator="lessThan">
      <formula>G13</formula>
    </cfRule>
  </conditionalFormatting>
  <conditionalFormatting sqref="J14">
    <cfRule type="cellIs" dxfId="0" priority="80" operator="equal">
      <formula>0</formula>
    </cfRule>
    <cfRule type="cellIs" dxfId="1" priority="81" operator="lessThan">
      <formula>G14</formula>
    </cfRule>
  </conditionalFormatting>
  <conditionalFormatting sqref="J15">
    <cfRule type="cellIs" dxfId="0" priority="85" operator="equal">
      <formula>0</formula>
    </cfRule>
    <cfRule type="cellIs" dxfId="1" priority="86" operator="lessThan">
      <formula>G15</formula>
    </cfRule>
  </conditionalFormatting>
  <conditionalFormatting sqref="J16">
    <cfRule type="cellIs" dxfId="0" priority="90" operator="equal">
      <formula>0</formula>
    </cfRule>
    <cfRule type="cellIs" dxfId="1" priority="91" operator="lessThan">
      <formula>G16</formula>
    </cfRule>
  </conditionalFormatting>
  <conditionalFormatting sqref="J17">
    <cfRule type="cellIs" dxfId="0" priority="95" operator="equal">
      <formula>0</formula>
    </cfRule>
    <cfRule type="cellIs" dxfId="1" priority="96" operator="lessThan">
      <formula>G17</formula>
    </cfRule>
  </conditionalFormatting>
  <conditionalFormatting sqref="J18">
    <cfRule type="cellIs" dxfId="0" priority="100" operator="equal">
      <formula>0</formula>
    </cfRule>
    <cfRule type="cellIs" dxfId="1" priority="101" operator="lessThan">
      <formula>G18</formula>
    </cfRule>
  </conditionalFormatting>
  <conditionalFormatting sqref="J19">
    <cfRule type="cellIs" dxfId="0" priority="105" operator="equal">
      <formula>0</formula>
    </cfRule>
    <cfRule type="cellIs" dxfId="1" priority="106" operator="lessThan">
      <formula>G19</formula>
    </cfRule>
  </conditionalFormatting>
  <conditionalFormatting sqref="J20">
    <cfRule type="cellIs" dxfId="0" priority="110" operator="equal">
      <formula>0</formula>
    </cfRule>
    <cfRule type="cellIs" dxfId="1" priority="111" operator="lessThan">
      <formula>G20</formula>
    </cfRule>
  </conditionalFormatting>
  <conditionalFormatting sqref="J21">
    <cfRule type="cellIs" dxfId="0" priority="115" operator="equal">
      <formula>0</formula>
    </cfRule>
    <cfRule type="cellIs" dxfId="1" priority="116" operator="lessThan">
      <formula>G21</formula>
    </cfRule>
  </conditionalFormatting>
  <conditionalFormatting sqref="J22">
    <cfRule type="cellIs" dxfId="0" priority="120" operator="equal">
      <formula>0</formula>
    </cfRule>
    <cfRule type="cellIs" dxfId="1" priority="121" operator="lessThan">
      <formula>G22</formula>
    </cfRule>
  </conditionalFormatting>
  <conditionalFormatting sqref="J23">
    <cfRule type="cellIs" dxfId="0" priority="125" operator="equal">
      <formula>0</formula>
    </cfRule>
    <cfRule type="cellIs" dxfId="1" priority="126" operator="lessThan">
      <formula>G23</formula>
    </cfRule>
  </conditionalFormatting>
  <conditionalFormatting sqref="J24">
    <cfRule type="cellIs" dxfId="0" priority="130" operator="equal">
      <formula>0</formula>
    </cfRule>
    <cfRule type="cellIs" dxfId="1" priority="131" operator="lessThan">
      <formula>G24</formula>
    </cfRule>
  </conditionalFormatting>
  <conditionalFormatting sqref="J25">
    <cfRule type="cellIs" dxfId="0" priority="135" operator="equal">
      <formula>0</formula>
    </cfRule>
    <cfRule type="cellIs" dxfId="1" priority="136" operator="lessThan">
      <formula>G25</formula>
    </cfRule>
  </conditionalFormatting>
  <conditionalFormatting sqref="J26">
    <cfRule type="cellIs" dxfId="0" priority="140" operator="equal">
      <formula>0</formula>
    </cfRule>
    <cfRule type="cellIs" dxfId="1" priority="141" operator="lessThan">
      <formula>G26</formula>
    </cfRule>
  </conditionalFormatting>
  <conditionalFormatting sqref="J27">
    <cfRule type="cellIs" dxfId="0" priority="145" operator="equal">
      <formula>0</formula>
    </cfRule>
    <cfRule type="cellIs" dxfId="1" priority="146" operator="lessThan">
      <formula>G27</formula>
    </cfRule>
  </conditionalFormatting>
  <conditionalFormatting sqref="J29">
    <cfRule type="cellIs" dxfId="0" priority="150" operator="equal">
      <formula>0</formula>
    </cfRule>
    <cfRule type="cellIs" dxfId="1" priority="151" operator="lessThan">
      <formula>G29</formula>
    </cfRule>
  </conditionalFormatting>
  <conditionalFormatting sqref="K12">
    <cfRule type="cellIs" dxfId="0" priority="72" operator="greaterThan">
      <formula>J12</formula>
    </cfRule>
  </conditionalFormatting>
  <conditionalFormatting sqref="K13">
    <cfRule type="cellIs" dxfId="0" priority="77" operator="greaterThan">
      <formula>J13</formula>
    </cfRule>
  </conditionalFormatting>
  <conditionalFormatting sqref="K14">
    <cfRule type="cellIs" dxfId="0" priority="82" operator="greaterThan">
      <formula>J14</formula>
    </cfRule>
  </conditionalFormatting>
  <conditionalFormatting sqref="K15">
    <cfRule type="cellIs" dxfId="0" priority="87" operator="greaterThan">
      <formula>J15</formula>
    </cfRule>
  </conditionalFormatting>
  <conditionalFormatting sqref="K16">
    <cfRule type="cellIs" dxfId="0" priority="92" operator="greaterThan">
      <formula>J16</formula>
    </cfRule>
  </conditionalFormatting>
  <conditionalFormatting sqref="K17">
    <cfRule type="cellIs" dxfId="0" priority="97" operator="greaterThan">
      <formula>J17</formula>
    </cfRule>
  </conditionalFormatting>
  <conditionalFormatting sqref="K18">
    <cfRule type="cellIs" dxfId="0" priority="102" operator="greaterThan">
      <formula>J18</formula>
    </cfRule>
  </conditionalFormatting>
  <conditionalFormatting sqref="K19">
    <cfRule type="cellIs" dxfId="0" priority="107" operator="greaterThan">
      <formula>J19</formula>
    </cfRule>
  </conditionalFormatting>
  <conditionalFormatting sqref="K20">
    <cfRule type="cellIs" dxfId="0" priority="112" operator="greaterThan">
      <formula>J20</formula>
    </cfRule>
  </conditionalFormatting>
  <conditionalFormatting sqref="K21">
    <cfRule type="cellIs" dxfId="0" priority="117" operator="greaterThan">
      <formula>J21</formula>
    </cfRule>
  </conditionalFormatting>
  <conditionalFormatting sqref="K22">
    <cfRule type="cellIs" dxfId="0" priority="122" operator="greaterThan">
      <formula>J22</formula>
    </cfRule>
  </conditionalFormatting>
  <conditionalFormatting sqref="K23">
    <cfRule type="cellIs" dxfId="0" priority="127" operator="greaterThan">
      <formula>J23</formula>
    </cfRule>
  </conditionalFormatting>
  <conditionalFormatting sqref="K24">
    <cfRule type="cellIs" dxfId="0" priority="132" operator="greaterThan">
      <formula>J24</formula>
    </cfRule>
  </conditionalFormatting>
  <conditionalFormatting sqref="K25">
    <cfRule type="cellIs" dxfId="0" priority="137" operator="greaterThan">
      <formula>J25</formula>
    </cfRule>
  </conditionalFormatting>
  <conditionalFormatting sqref="K26">
    <cfRule type="cellIs" dxfId="0" priority="142" operator="greaterThan">
      <formula>J26</formula>
    </cfRule>
  </conditionalFormatting>
  <conditionalFormatting sqref="K27">
    <cfRule type="cellIs" dxfId="0" priority="147" operator="greaterThan">
      <formula>J27</formula>
    </cfRule>
  </conditionalFormatting>
  <conditionalFormatting sqref="K29">
    <cfRule type="cellIs" dxfId="0" priority="152" operator="greaterThan">
      <formula>J29</formula>
    </cfRule>
  </conditionalFormatting>
  <conditionalFormatting sqref="L12">
    <cfRule type="cellIs" dxfId="3" priority="73" operator="lessThanOrEqual">
      <formula>H12</formula>
    </cfRule>
  </conditionalFormatting>
  <conditionalFormatting sqref="L13">
    <cfRule type="cellIs" dxfId="3" priority="78" operator="lessThanOrEqual">
      <formula>H13</formula>
    </cfRule>
  </conditionalFormatting>
  <conditionalFormatting sqref="L14">
    <cfRule type="cellIs" dxfId="3" priority="83" operator="lessThanOrEqual">
      <formula>H14</formula>
    </cfRule>
  </conditionalFormatting>
  <conditionalFormatting sqref="L15">
    <cfRule type="cellIs" dxfId="3" priority="88" operator="lessThanOrEqual">
      <formula>H15</formula>
    </cfRule>
  </conditionalFormatting>
  <conditionalFormatting sqref="L16">
    <cfRule type="cellIs" dxfId="3" priority="93" operator="lessThanOrEqual">
      <formula>H16</formula>
    </cfRule>
  </conditionalFormatting>
  <conditionalFormatting sqref="L17">
    <cfRule type="cellIs" dxfId="3" priority="98" operator="lessThanOrEqual">
      <formula>H17</formula>
    </cfRule>
  </conditionalFormatting>
  <conditionalFormatting sqref="L18">
    <cfRule type="cellIs" dxfId="3" priority="103" operator="lessThanOrEqual">
      <formula>H18</formula>
    </cfRule>
  </conditionalFormatting>
  <conditionalFormatting sqref="L19">
    <cfRule type="cellIs" dxfId="3" priority="108" operator="lessThanOrEqual">
      <formula>H19</formula>
    </cfRule>
  </conditionalFormatting>
  <conditionalFormatting sqref="L20">
    <cfRule type="cellIs" dxfId="3" priority="113" operator="lessThanOrEqual">
      <formula>H20</formula>
    </cfRule>
  </conditionalFormatting>
  <conditionalFormatting sqref="L21">
    <cfRule type="cellIs" dxfId="3" priority="118" operator="lessThanOrEqual">
      <formula>H21</formula>
    </cfRule>
  </conditionalFormatting>
  <conditionalFormatting sqref="L22">
    <cfRule type="cellIs" dxfId="3" priority="123" operator="lessThanOrEqual">
      <formula>H22</formula>
    </cfRule>
  </conditionalFormatting>
  <conditionalFormatting sqref="L23">
    <cfRule type="cellIs" dxfId="3" priority="128" operator="lessThanOrEqual">
      <formula>H23</formula>
    </cfRule>
  </conditionalFormatting>
  <conditionalFormatting sqref="L24">
    <cfRule type="cellIs" dxfId="3" priority="133" operator="lessThanOrEqual">
      <formula>H24</formula>
    </cfRule>
  </conditionalFormatting>
  <conditionalFormatting sqref="L25">
    <cfRule type="cellIs" dxfId="3" priority="138" operator="lessThanOrEqual">
      <formula>H25</formula>
    </cfRule>
  </conditionalFormatting>
  <conditionalFormatting sqref="L26">
    <cfRule type="cellIs" dxfId="3" priority="143" operator="lessThanOrEqual">
      <formula>H26</formula>
    </cfRule>
  </conditionalFormatting>
  <conditionalFormatting sqref="L27">
    <cfRule type="cellIs" dxfId="3" priority="148" operator="lessThanOrEqual">
      <formula>H27</formula>
    </cfRule>
  </conditionalFormatting>
  <conditionalFormatting sqref="L29">
    <cfRule type="cellIs" dxfId="3" priority="153" operator="lessThanOrEqual">
      <formula>H29</formula>
    </cfRule>
  </conditionalFormatting>
  <conditionalFormatting sqref="M12">
    <cfRule type="cellIs" dxfId="3" priority="74" operator="lessThanOrEqual">
      <formula>I12</formula>
    </cfRule>
  </conditionalFormatting>
  <conditionalFormatting sqref="M13">
    <cfRule type="cellIs" dxfId="3" priority="79" operator="lessThanOrEqual">
      <formula>I13</formula>
    </cfRule>
  </conditionalFormatting>
  <conditionalFormatting sqref="M14">
    <cfRule type="cellIs" dxfId="3" priority="84" operator="lessThanOrEqual">
      <formula>I14</formula>
    </cfRule>
  </conditionalFormatting>
  <conditionalFormatting sqref="M15">
    <cfRule type="cellIs" dxfId="3" priority="89" operator="lessThanOrEqual">
      <formula>I15</formula>
    </cfRule>
  </conditionalFormatting>
  <conditionalFormatting sqref="M16">
    <cfRule type="cellIs" dxfId="3" priority="94" operator="lessThanOrEqual">
      <formula>I16</formula>
    </cfRule>
  </conditionalFormatting>
  <conditionalFormatting sqref="M17">
    <cfRule type="cellIs" dxfId="3" priority="99" operator="lessThanOrEqual">
      <formula>I17</formula>
    </cfRule>
  </conditionalFormatting>
  <conditionalFormatting sqref="M18">
    <cfRule type="cellIs" dxfId="3" priority="104" operator="lessThanOrEqual">
      <formula>I18</formula>
    </cfRule>
  </conditionalFormatting>
  <conditionalFormatting sqref="M19">
    <cfRule type="cellIs" dxfId="3" priority="109" operator="lessThanOrEqual">
      <formula>I19</formula>
    </cfRule>
  </conditionalFormatting>
  <conditionalFormatting sqref="M20">
    <cfRule type="cellIs" dxfId="3" priority="114" operator="lessThanOrEqual">
      <formula>I20</formula>
    </cfRule>
  </conditionalFormatting>
  <conditionalFormatting sqref="M21">
    <cfRule type="cellIs" dxfId="3" priority="119" operator="lessThanOrEqual">
      <formula>I21</formula>
    </cfRule>
  </conditionalFormatting>
  <conditionalFormatting sqref="M22">
    <cfRule type="cellIs" dxfId="3" priority="124" operator="lessThanOrEqual">
      <formula>I22</formula>
    </cfRule>
  </conditionalFormatting>
  <conditionalFormatting sqref="M23">
    <cfRule type="cellIs" dxfId="3" priority="129" operator="lessThanOrEqual">
      <formula>I23</formula>
    </cfRule>
  </conditionalFormatting>
  <conditionalFormatting sqref="M24">
    <cfRule type="cellIs" dxfId="3" priority="134" operator="lessThanOrEqual">
      <formula>I24</formula>
    </cfRule>
  </conditionalFormatting>
  <conditionalFormatting sqref="M25">
    <cfRule type="cellIs" dxfId="3" priority="139" operator="lessThanOrEqual">
      <formula>I25</formula>
    </cfRule>
  </conditionalFormatting>
  <conditionalFormatting sqref="M26">
    <cfRule type="cellIs" dxfId="3" priority="144" operator="lessThanOrEqual">
      <formula>I26</formula>
    </cfRule>
  </conditionalFormatting>
  <conditionalFormatting sqref="M27">
    <cfRule type="cellIs" dxfId="3" priority="149" operator="lessThanOrEqual">
      <formula>I27</formula>
    </cfRule>
  </conditionalFormatting>
  <conditionalFormatting sqref="M29">
    <cfRule type="cellIs" dxfId="3" priority="154" operator="lessThanOrEqual">
      <formula>I29</formula>
    </cfRule>
  </conditionalFormatting>
  <conditionalFormatting sqref="O12">
    <cfRule type="cellIs" dxfId="0" priority="155" operator="equal">
      <formula>0</formula>
    </cfRule>
    <cfRule type="cellIs" dxfId="1" priority="156" operator="lessThan">
      <formula>G12</formula>
    </cfRule>
  </conditionalFormatting>
  <conditionalFormatting sqref="O16">
    <cfRule type="cellIs" dxfId="0" priority="160" operator="equal">
      <formula>0</formula>
    </cfRule>
    <cfRule type="cellIs" dxfId="1" priority="161" operator="lessThan">
      <formula>G16</formula>
    </cfRule>
  </conditionalFormatting>
  <conditionalFormatting sqref="O17">
    <cfRule type="cellIs" dxfId="0" priority="165" operator="equal">
      <formula>0</formula>
    </cfRule>
    <cfRule type="cellIs" dxfId="1" priority="166" operator="lessThan">
      <formula>G17</formula>
    </cfRule>
  </conditionalFormatting>
  <conditionalFormatting sqref="O18">
    <cfRule type="cellIs" dxfId="0" priority="170" operator="equal">
      <formula>0</formula>
    </cfRule>
    <cfRule type="cellIs" dxfId="1" priority="171" operator="lessThan">
      <formula>G18</formula>
    </cfRule>
  </conditionalFormatting>
  <conditionalFormatting sqref="O19">
    <cfRule type="cellIs" dxfId="0" priority="175" operator="equal">
      <formula>0</formula>
    </cfRule>
    <cfRule type="cellIs" dxfId="1" priority="176" operator="lessThan">
      <formula>G19</formula>
    </cfRule>
  </conditionalFormatting>
  <conditionalFormatting sqref="O20">
    <cfRule type="cellIs" dxfId="0" priority="180" operator="equal">
      <formula>0</formula>
    </cfRule>
    <cfRule type="cellIs" dxfId="1" priority="181" operator="lessThan">
      <formula>G20</formula>
    </cfRule>
  </conditionalFormatting>
  <conditionalFormatting sqref="O21">
    <cfRule type="cellIs" dxfId="0" priority="185" operator="equal">
      <formula>0</formula>
    </cfRule>
    <cfRule type="cellIs" dxfId="1" priority="186" operator="lessThan">
      <formula>G21</formula>
    </cfRule>
  </conditionalFormatting>
  <conditionalFormatting sqref="O22">
    <cfRule type="cellIs" dxfId="0" priority="190" operator="equal">
      <formula>0</formula>
    </cfRule>
    <cfRule type="cellIs" dxfId="1" priority="191" operator="lessThan">
      <formula>G22</formula>
    </cfRule>
  </conditionalFormatting>
  <conditionalFormatting sqref="O23">
    <cfRule type="cellIs" dxfId="0" priority="195" operator="equal">
      <formula>0</formula>
    </cfRule>
    <cfRule type="cellIs" dxfId="1" priority="196" operator="lessThan">
      <formula>G23</formula>
    </cfRule>
  </conditionalFormatting>
  <conditionalFormatting sqref="O25">
    <cfRule type="cellIs" dxfId="0" priority="200" operator="equal">
      <formula>0</formula>
    </cfRule>
    <cfRule type="cellIs" dxfId="1" priority="201" operator="lessThan">
      <formula>G25</formula>
    </cfRule>
  </conditionalFormatting>
  <conditionalFormatting sqref="O26">
    <cfRule type="cellIs" dxfId="0" priority="205" operator="equal">
      <formula>0</formula>
    </cfRule>
    <cfRule type="cellIs" dxfId="1" priority="206" operator="lessThan">
      <formula>G26</formula>
    </cfRule>
  </conditionalFormatting>
  <conditionalFormatting sqref="O28">
    <cfRule type="cellIs" dxfId="0" priority="210" operator="equal">
      <formula>0</formula>
    </cfRule>
    <cfRule type="cellIs" dxfId="1" priority="211" operator="lessThan">
      <formula>G28</formula>
    </cfRule>
  </conditionalFormatting>
  <conditionalFormatting sqref="O29">
    <cfRule type="cellIs" dxfId="0" priority="215" operator="equal">
      <formula>0</formula>
    </cfRule>
    <cfRule type="cellIs" dxfId="1" priority="216" operator="lessThan">
      <formula>G29</formula>
    </cfRule>
  </conditionalFormatting>
  <conditionalFormatting sqref="P12">
    <cfRule type="cellIs" dxfId="0" priority="157" operator="greaterThan">
      <formula>O12</formula>
    </cfRule>
  </conditionalFormatting>
  <conditionalFormatting sqref="P16">
    <cfRule type="cellIs" dxfId="0" priority="162" operator="greaterThan">
      <formula>O16</formula>
    </cfRule>
  </conditionalFormatting>
  <conditionalFormatting sqref="P17">
    <cfRule type="cellIs" dxfId="0" priority="167" operator="greaterThan">
      <formula>O17</formula>
    </cfRule>
  </conditionalFormatting>
  <conditionalFormatting sqref="P18">
    <cfRule type="cellIs" dxfId="0" priority="172" operator="greaterThan">
      <formula>O18</formula>
    </cfRule>
  </conditionalFormatting>
  <conditionalFormatting sqref="P19">
    <cfRule type="cellIs" dxfId="0" priority="177" operator="greaterThan">
      <formula>O19</formula>
    </cfRule>
  </conditionalFormatting>
  <conditionalFormatting sqref="P20">
    <cfRule type="cellIs" dxfId="0" priority="182" operator="greaterThan">
      <formula>O20</formula>
    </cfRule>
  </conditionalFormatting>
  <conditionalFormatting sqref="P21">
    <cfRule type="cellIs" dxfId="0" priority="187" operator="greaterThan">
      <formula>O21</formula>
    </cfRule>
  </conditionalFormatting>
  <conditionalFormatting sqref="P22">
    <cfRule type="cellIs" dxfId="0" priority="192" operator="greaterThan">
      <formula>O22</formula>
    </cfRule>
  </conditionalFormatting>
  <conditionalFormatting sqref="P23">
    <cfRule type="cellIs" dxfId="0" priority="197" operator="greaterThan">
      <formula>O23</formula>
    </cfRule>
  </conditionalFormatting>
  <conditionalFormatting sqref="P25">
    <cfRule type="cellIs" dxfId="0" priority="202" operator="greaterThan">
      <formula>O25</formula>
    </cfRule>
  </conditionalFormatting>
  <conditionalFormatting sqref="P26">
    <cfRule type="cellIs" dxfId="0" priority="207" operator="greaterThan">
      <formula>O26</formula>
    </cfRule>
  </conditionalFormatting>
  <conditionalFormatting sqref="P28">
    <cfRule type="cellIs" dxfId="0" priority="212" operator="greaterThan">
      <formula>O28</formula>
    </cfRule>
  </conditionalFormatting>
  <conditionalFormatting sqref="P29">
    <cfRule type="cellIs" dxfId="0" priority="217" operator="greaterThan">
      <formula>O29</formula>
    </cfRule>
  </conditionalFormatting>
  <conditionalFormatting sqref="Q12">
    <cfRule type="cellIs" dxfId="3" priority="158" operator="lessThanOrEqual">
      <formula>H12</formula>
    </cfRule>
  </conditionalFormatting>
  <conditionalFormatting sqref="Q16">
    <cfRule type="cellIs" dxfId="3" priority="163" operator="lessThanOrEqual">
      <formula>H16</formula>
    </cfRule>
  </conditionalFormatting>
  <conditionalFormatting sqref="Q17">
    <cfRule type="cellIs" dxfId="3" priority="168" operator="lessThanOrEqual">
      <formula>H17</formula>
    </cfRule>
  </conditionalFormatting>
  <conditionalFormatting sqref="Q18">
    <cfRule type="cellIs" dxfId="3" priority="173" operator="lessThanOrEqual">
      <formula>H18</formula>
    </cfRule>
  </conditionalFormatting>
  <conditionalFormatting sqref="Q19">
    <cfRule type="cellIs" dxfId="3" priority="178" operator="lessThanOrEqual">
      <formula>H19</formula>
    </cfRule>
  </conditionalFormatting>
  <conditionalFormatting sqref="Q20">
    <cfRule type="cellIs" dxfId="3" priority="183" operator="lessThanOrEqual">
      <formula>H20</formula>
    </cfRule>
  </conditionalFormatting>
  <conditionalFormatting sqref="Q21">
    <cfRule type="cellIs" dxfId="3" priority="188" operator="lessThanOrEqual">
      <formula>H21</formula>
    </cfRule>
  </conditionalFormatting>
  <conditionalFormatting sqref="Q22">
    <cfRule type="cellIs" dxfId="3" priority="193" operator="lessThanOrEqual">
      <formula>H22</formula>
    </cfRule>
  </conditionalFormatting>
  <conditionalFormatting sqref="Q23">
    <cfRule type="cellIs" dxfId="3" priority="198" operator="lessThanOrEqual">
      <formula>H23</formula>
    </cfRule>
  </conditionalFormatting>
  <conditionalFormatting sqref="Q25">
    <cfRule type="cellIs" dxfId="3" priority="203" operator="lessThanOrEqual">
      <formula>H25</formula>
    </cfRule>
  </conditionalFormatting>
  <conditionalFormatting sqref="Q26">
    <cfRule type="cellIs" dxfId="3" priority="208" operator="lessThanOrEqual">
      <formula>H26</formula>
    </cfRule>
  </conditionalFormatting>
  <conditionalFormatting sqref="Q28">
    <cfRule type="cellIs" dxfId="3" priority="213" operator="lessThanOrEqual">
      <formula>H28</formula>
    </cfRule>
  </conditionalFormatting>
  <conditionalFormatting sqref="Q29">
    <cfRule type="cellIs" dxfId="3" priority="218" operator="lessThanOrEqual">
      <formula>H29</formula>
    </cfRule>
  </conditionalFormatting>
  <conditionalFormatting sqref="R12">
    <cfRule type="cellIs" dxfId="3" priority="159" operator="lessThanOrEqual">
      <formula>I12</formula>
    </cfRule>
  </conditionalFormatting>
  <conditionalFormatting sqref="R16">
    <cfRule type="cellIs" dxfId="3" priority="164" operator="lessThanOrEqual">
      <formula>I16</formula>
    </cfRule>
  </conditionalFormatting>
  <conditionalFormatting sqref="R17">
    <cfRule type="cellIs" dxfId="3" priority="169" operator="lessThanOrEqual">
      <formula>I17</formula>
    </cfRule>
  </conditionalFormatting>
  <conditionalFormatting sqref="R18">
    <cfRule type="cellIs" dxfId="3" priority="174" operator="lessThanOrEqual">
      <formula>I18</formula>
    </cfRule>
  </conditionalFormatting>
  <conditionalFormatting sqref="R19">
    <cfRule type="cellIs" dxfId="3" priority="179" operator="lessThanOrEqual">
      <formula>I19</formula>
    </cfRule>
  </conditionalFormatting>
  <conditionalFormatting sqref="R20">
    <cfRule type="cellIs" dxfId="3" priority="184" operator="lessThanOrEqual">
      <formula>I20</formula>
    </cfRule>
  </conditionalFormatting>
  <conditionalFormatting sqref="R21">
    <cfRule type="cellIs" dxfId="3" priority="189" operator="lessThanOrEqual">
      <formula>I21</formula>
    </cfRule>
  </conditionalFormatting>
  <conditionalFormatting sqref="R22">
    <cfRule type="cellIs" dxfId="3" priority="194" operator="lessThanOrEqual">
      <formula>I22</formula>
    </cfRule>
  </conditionalFormatting>
  <conditionalFormatting sqref="R23">
    <cfRule type="cellIs" dxfId="3" priority="199" operator="lessThanOrEqual">
      <formula>I23</formula>
    </cfRule>
  </conditionalFormatting>
  <conditionalFormatting sqref="R25">
    <cfRule type="cellIs" dxfId="3" priority="204" operator="lessThanOrEqual">
      <formula>I25</formula>
    </cfRule>
  </conditionalFormatting>
  <conditionalFormatting sqref="R26">
    <cfRule type="cellIs" dxfId="3" priority="209" operator="lessThanOrEqual">
      <formula>I26</formula>
    </cfRule>
  </conditionalFormatting>
  <conditionalFormatting sqref="R28">
    <cfRule type="cellIs" dxfId="3" priority="214" operator="lessThanOrEqual">
      <formula>I28</formula>
    </cfRule>
  </conditionalFormatting>
  <conditionalFormatting sqref="R29">
    <cfRule type="cellIs" dxfId="3" priority="219" operator="lessThanOrEqual">
      <formula>I29</formula>
    </cfRule>
  </conditionalFormatting>
  <conditionalFormatting sqref="T10">
    <cfRule type="cellIs" dxfId="0" priority="235" operator="equal">
      <formula>0</formula>
    </cfRule>
    <cfRule type="cellIs" dxfId="1" priority="236" operator="lessThan">
      <formula>G10</formula>
    </cfRule>
  </conditionalFormatting>
  <conditionalFormatting sqref="T11">
    <cfRule type="cellIs" dxfId="0" priority="240" operator="equal">
      <formula>0</formula>
    </cfRule>
    <cfRule type="cellIs" dxfId="1" priority="241" operator="lessThan">
      <formula>G11</formula>
    </cfRule>
  </conditionalFormatting>
  <conditionalFormatting sqref="T12">
    <cfRule type="cellIs" dxfId="0" priority="245" operator="equal">
      <formula>0</formula>
    </cfRule>
    <cfRule type="cellIs" dxfId="1" priority="246" operator="lessThan">
      <formula>G12</formula>
    </cfRule>
  </conditionalFormatting>
  <conditionalFormatting sqref="T13">
    <cfRule type="cellIs" dxfId="0" priority="250" operator="equal">
      <formula>0</formula>
    </cfRule>
    <cfRule type="cellIs" dxfId="1" priority="251" operator="lessThan">
      <formula>G13</formula>
    </cfRule>
  </conditionalFormatting>
  <conditionalFormatting sqref="T14">
    <cfRule type="cellIs" dxfId="0" priority="255" operator="equal">
      <formula>0</formula>
    </cfRule>
    <cfRule type="cellIs" dxfId="1" priority="256" operator="lessThan">
      <formula>G14</formula>
    </cfRule>
  </conditionalFormatting>
  <conditionalFormatting sqref="T15">
    <cfRule type="cellIs" dxfId="0" priority="260" operator="equal">
      <formula>0</formula>
    </cfRule>
    <cfRule type="cellIs" dxfId="1" priority="261" operator="lessThan">
      <formula>G15</formula>
    </cfRule>
  </conditionalFormatting>
  <conditionalFormatting sqref="T16">
    <cfRule type="cellIs" dxfId="0" priority="265" operator="equal">
      <formula>0</formula>
    </cfRule>
    <cfRule type="cellIs" dxfId="1" priority="266" operator="lessThan">
      <formula>G16</formula>
    </cfRule>
  </conditionalFormatting>
  <conditionalFormatting sqref="T17">
    <cfRule type="cellIs" dxfId="0" priority="270" operator="equal">
      <formula>0</formula>
    </cfRule>
    <cfRule type="cellIs" dxfId="1" priority="271" operator="lessThan">
      <formula>G17</formula>
    </cfRule>
  </conditionalFormatting>
  <conditionalFormatting sqref="T18">
    <cfRule type="cellIs" dxfId="0" priority="275" operator="equal">
      <formula>0</formula>
    </cfRule>
    <cfRule type="cellIs" dxfId="1" priority="276" operator="lessThan">
      <formula>G18</formula>
    </cfRule>
  </conditionalFormatting>
  <conditionalFormatting sqref="T19">
    <cfRule type="cellIs" dxfId="0" priority="280" operator="equal">
      <formula>0</formula>
    </cfRule>
    <cfRule type="cellIs" dxfId="1" priority="281" operator="lessThan">
      <formula>G19</formula>
    </cfRule>
  </conditionalFormatting>
  <conditionalFormatting sqref="T20">
    <cfRule type="cellIs" dxfId="0" priority="285" operator="equal">
      <formula>0</formula>
    </cfRule>
    <cfRule type="cellIs" dxfId="1" priority="286" operator="lessThan">
      <formula>G20</formula>
    </cfRule>
  </conditionalFormatting>
  <conditionalFormatting sqref="T21">
    <cfRule type="cellIs" dxfId="0" priority="290" operator="equal">
      <formula>0</formula>
    </cfRule>
    <cfRule type="cellIs" dxfId="1" priority="291" operator="lessThan">
      <formula>G21</formula>
    </cfRule>
  </conditionalFormatting>
  <conditionalFormatting sqref="T22">
    <cfRule type="cellIs" dxfId="0" priority="295" operator="equal">
      <formula>0</formula>
    </cfRule>
    <cfRule type="cellIs" dxfId="1" priority="296" operator="lessThan">
      <formula>G22</formula>
    </cfRule>
  </conditionalFormatting>
  <conditionalFormatting sqref="T23">
    <cfRule type="cellIs" dxfId="0" priority="300" operator="equal">
      <formula>0</formula>
    </cfRule>
    <cfRule type="cellIs" dxfId="1" priority="301" operator="lessThan">
      <formula>G23</formula>
    </cfRule>
  </conditionalFormatting>
  <conditionalFormatting sqref="T24">
    <cfRule type="cellIs" dxfId="0" priority="305" operator="equal">
      <formula>0</formula>
    </cfRule>
    <cfRule type="cellIs" dxfId="1" priority="306" operator="lessThan">
      <formula>G24</formula>
    </cfRule>
  </conditionalFormatting>
  <conditionalFormatting sqref="T25">
    <cfRule type="cellIs" dxfId="0" priority="310" operator="equal">
      <formula>0</formula>
    </cfRule>
    <cfRule type="cellIs" dxfId="1" priority="311" operator="lessThan">
      <formula>G25</formula>
    </cfRule>
  </conditionalFormatting>
  <conditionalFormatting sqref="T26">
    <cfRule type="cellIs" dxfId="0" priority="315" operator="equal">
      <formula>0</formula>
    </cfRule>
    <cfRule type="cellIs" dxfId="1" priority="316" operator="lessThan">
      <formula>G26</formula>
    </cfRule>
  </conditionalFormatting>
  <conditionalFormatting sqref="T27">
    <cfRule type="cellIs" dxfId="0" priority="320" operator="equal">
      <formula>0</formula>
    </cfRule>
    <cfRule type="cellIs" dxfId="1" priority="321" operator="lessThan">
      <formula>G27</formula>
    </cfRule>
  </conditionalFormatting>
  <conditionalFormatting sqref="T28">
    <cfRule type="cellIs" dxfId="0" priority="325" operator="equal">
      <formula>0</formula>
    </cfRule>
    <cfRule type="cellIs" dxfId="1" priority="326" operator="lessThan">
      <formula>G28</formula>
    </cfRule>
  </conditionalFormatting>
  <conditionalFormatting sqref="T29">
    <cfRule type="cellIs" dxfId="0" priority="330" operator="equal">
      <formula>0</formula>
    </cfRule>
    <cfRule type="cellIs" dxfId="1" priority="331" operator="lessThan">
      <formula>G29</formula>
    </cfRule>
  </conditionalFormatting>
  <conditionalFormatting sqref="T7">
    <cfRule type="cellIs" dxfId="0" priority="220" operator="equal">
      <formula>0</formula>
    </cfRule>
    <cfRule type="cellIs" dxfId="1" priority="221" operator="lessThan">
      <formula>G7</formula>
    </cfRule>
  </conditionalFormatting>
  <conditionalFormatting sqref="T8">
    <cfRule type="cellIs" dxfId="0" priority="225" operator="equal">
      <formula>0</formula>
    </cfRule>
    <cfRule type="cellIs" dxfId="1" priority="226" operator="lessThan">
      <formula>G8</formula>
    </cfRule>
  </conditionalFormatting>
  <conditionalFormatting sqref="T9">
    <cfRule type="cellIs" dxfId="0" priority="230" operator="equal">
      <formula>0</formula>
    </cfRule>
    <cfRule type="cellIs" dxfId="1" priority="231" operator="lessThan">
      <formula>G9</formula>
    </cfRule>
  </conditionalFormatting>
  <conditionalFormatting sqref="U10">
    <cfRule type="cellIs" dxfId="0" priority="237" operator="greaterThan">
      <formula>T10</formula>
    </cfRule>
  </conditionalFormatting>
  <conditionalFormatting sqref="U11">
    <cfRule type="cellIs" dxfId="0" priority="242" operator="greaterThan">
      <formula>T11</formula>
    </cfRule>
  </conditionalFormatting>
  <conditionalFormatting sqref="U12">
    <cfRule type="cellIs" dxfId="0" priority="247" operator="greaterThan">
      <formula>T12</formula>
    </cfRule>
  </conditionalFormatting>
  <conditionalFormatting sqref="U13">
    <cfRule type="cellIs" dxfId="0" priority="252" operator="greaterThan">
      <formula>T13</formula>
    </cfRule>
  </conditionalFormatting>
  <conditionalFormatting sqref="U14">
    <cfRule type="cellIs" dxfId="0" priority="257" operator="greaterThan">
      <formula>T14</formula>
    </cfRule>
  </conditionalFormatting>
  <conditionalFormatting sqref="U15">
    <cfRule type="cellIs" dxfId="0" priority="262" operator="greaterThan">
      <formula>T15</formula>
    </cfRule>
  </conditionalFormatting>
  <conditionalFormatting sqref="U16">
    <cfRule type="cellIs" dxfId="0" priority="267" operator="greaterThan">
      <formula>T16</formula>
    </cfRule>
  </conditionalFormatting>
  <conditionalFormatting sqref="U17">
    <cfRule type="cellIs" dxfId="0" priority="272" operator="greaterThan">
      <formula>T17</formula>
    </cfRule>
  </conditionalFormatting>
  <conditionalFormatting sqref="U18">
    <cfRule type="cellIs" dxfId="0" priority="277" operator="greaterThan">
      <formula>T18</formula>
    </cfRule>
  </conditionalFormatting>
  <conditionalFormatting sqref="U19">
    <cfRule type="cellIs" dxfId="0" priority="282" operator="greaterThan">
      <formula>T19</formula>
    </cfRule>
  </conditionalFormatting>
  <conditionalFormatting sqref="U20">
    <cfRule type="cellIs" dxfId="0" priority="287" operator="greaterThan">
      <formula>T20</formula>
    </cfRule>
  </conditionalFormatting>
  <conditionalFormatting sqref="U21">
    <cfRule type="cellIs" dxfId="0" priority="292" operator="greaterThan">
      <formula>T21</formula>
    </cfRule>
  </conditionalFormatting>
  <conditionalFormatting sqref="U22">
    <cfRule type="cellIs" dxfId="0" priority="297" operator="greaterThan">
      <formula>T22</formula>
    </cfRule>
  </conditionalFormatting>
  <conditionalFormatting sqref="U23">
    <cfRule type="cellIs" dxfId="0" priority="302" operator="greaterThan">
      <formula>T23</formula>
    </cfRule>
  </conditionalFormatting>
  <conditionalFormatting sqref="U24">
    <cfRule type="cellIs" dxfId="0" priority="307" operator="greaterThan">
      <formula>T24</formula>
    </cfRule>
  </conditionalFormatting>
  <conditionalFormatting sqref="U25">
    <cfRule type="cellIs" dxfId="0" priority="312" operator="greaterThan">
      <formula>T25</formula>
    </cfRule>
  </conditionalFormatting>
  <conditionalFormatting sqref="U26">
    <cfRule type="cellIs" dxfId="0" priority="317" operator="greaterThan">
      <formula>T26</formula>
    </cfRule>
  </conditionalFormatting>
  <conditionalFormatting sqref="U27">
    <cfRule type="cellIs" dxfId="0" priority="322" operator="greaterThan">
      <formula>T27</formula>
    </cfRule>
  </conditionalFormatting>
  <conditionalFormatting sqref="U28">
    <cfRule type="cellIs" dxfId="0" priority="327" operator="greaterThan">
      <formula>T28</formula>
    </cfRule>
  </conditionalFormatting>
  <conditionalFormatting sqref="U29">
    <cfRule type="cellIs" dxfId="0" priority="332" operator="greaterThan">
      <formula>T29</formula>
    </cfRule>
  </conditionalFormatting>
  <conditionalFormatting sqref="U7">
    <cfRule type="cellIs" dxfId="0" priority="222" operator="greaterThan">
      <formula>T7</formula>
    </cfRule>
  </conditionalFormatting>
  <conditionalFormatting sqref="U8">
    <cfRule type="cellIs" dxfId="0" priority="227" operator="greaterThan">
      <formula>T8</formula>
    </cfRule>
  </conditionalFormatting>
  <conditionalFormatting sqref="U9">
    <cfRule type="cellIs" dxfId="0" priority="232" operator="greaterThan">
      <formula>T9</formula>
    </cfRule>
  </conditionalFormatting>
  <conditionalFormatting sqref="V10">
    <cfRule type="cellIs" dxfId="3" priority="238" operator="lessThanOrEqual">
      <formula>H10</formula>
    </cfRule>
  </conditionalFormatting>
  <conditionalFormatting sqref="V11">
    <cfRule type="cellIs" dxfId="3" priority="243" operator="lessThanOrEqual">
      <formula>H11</formula>
    </cfRule>
  </conditionalFormatting>
  <conditionalFormatting sqref="V12">
    <cfRule type="cellIs" dxfId="3" priority="248" operator="lessThanOrEqual">
      <formula>H12</formula>
    </cfRule>
  </conditionalFormatting>
  <conditionalFormatting sqref="V13">
    <cfRule type="cellIs" dxfId="3" priority="253" operator="lessThanOrEqual">
      <formula>H13</formula>
    </cfRule>
  </conditionalFormatting>
  <conditionalFormatting sqref="V14">
    <cfRule type="cellIs" dxfId="3" priority="258" operator="lessThanOrEqual">
      <formula>H14</formula>
    </cfRule>
  </conditionalFormatting>
  <conditionalFormatting sqref="V15">
    <cfRule type="cellIs" dxfId="3" priority="263" operator="lessThanOrEqual">
      <formula>H15</formula>
    </cfRule>
  </conditionalFormatting>
  <conditionalFormatting sqref="V16">
    <cfRule type="cellIs" dxfId="3" priority="268" operator="lessThanOrEqual">
      <formula>H16</formula>
    </cfRule>
  </conditionalFormatting>
  <conditionalFormatting sqref="V17">
    <cfRule type="cellIs" dxfId="3" priority="273" operator="lessThanOrEqual">
      <formula>H17</formula>
    </cfRule>
  </conditionalFormatting>
  <conditionalFormatting sqref="V18">
    <cfRule type="cellIs" dxfId="3" priority="278" operator="lessThanOrEqual">
      <formula>H18</formula>
    </cfRule>
  </conditionalFormatting>
  <conditionalFormatting sqref="V19">
    <cfRule type="cellIs" dxfId="3" priority="283" operator="lessThanOrEqual">
      <formula>H19</formula>
    </cfRule>
  </conditionalFormatting>
  <conditionalFormatting sqref="V20">
    <cfRule type="cellIs" dxfId="3" priority="288" operator="lessThanOrEqual">
      <formula>H20</formula>
    </cfRule>
  </conditionalFormatting>
  <conditionalFormatting sqref="V21">
    <cfRule type="cellIs" dxfId="3" priority="293" operator="lessThanOrEqual">
      <formula>H21</formula>
    </cfRule>
  </conditionalFormatting>
  <conditionalFormatting sqref="V22">
    <cfRule type="cellIs" dxfId="3" priority="298" operator="lessThanOrEqual">
      <formula>H22</formula>
    </cfRule>
  </conditionalFormatting>
  <conditionalFormatting sqref="V23">
    <cfRule type="cellIs" dxfId="3" priority="303" operator="lessThanOrEqual">
      <formula>H23</formula>
    </cfRule>
  </conditionalFormatting>
  <conditionalFormatting sqref="V24">
    <cfRule type="cellIs" dxfId="3" priority="308" operator="lessThanOrEqual">
      <formula>H24</formula>
    </cfRule>
  </conditionalFormatting>
  <conditionalFormatting sqref="V25">
    <cfRule type="cellIs" dxfId="3" priority="313" operator="lessThanOrEqual">
      <formula>H25</formula>
    </cfRule>
  </conditionalFormatting>
  <conditionalFormatting sqref="V26">
    <cfRule type="cellIs" dxfId="3" priority="318" operator="lessThanOrEqual">
      <formula>H26</formula>
    </cfRule>
  </conditionalFormatting>
  <conditionalFormatting sqref="V27">
    <cfRule type="cellIs" dxfId="3" priority="323" operator="lessThanOrEqual">
      <formula>H27</formula>
    </cfRule>
  </conditionalFormatting>
  <conditionalFormatting sqref="V28">
    <cfRule type="cellIs" dxfId="3" priority="328" operator="lessThanOrEqual">
      <formula>H28</formula>
    </cfRule>
  </conditionalFormatting>
  <conditionalFormatting sqref="V29">
    <cfRule type="cellIs" dxfId="3" priority="333" operator="lessThanOrEqual">
      <formula>H29</formula>
    </cfRule>
  </conditionalFormatting>
  <conditionalFormatting sqref="V7">
    <cfRule type="cellIs" dxfId="3" priority="223" operator="lessThanOrEqual">
      <formula>H7</formula>
    </cfRule>
  </conditionalFormatting>
  <conditionalFormatting sqref="V8">
    <cfRule type="cellIs" dxfId="3" priority="228" operator="lessThanOrEqual">
      <formula>H8</formula>
    </cfRule>
  </conditionalFormatting>
  <conditionalFormatting sqref="V9">
    <cfRule type="cellIs" dxfId="3" priority="233" operator="lessThanOrEqual">
      <formula>H9</formula>
    </cfRule>
  </conditionalFormatting>
  <conditionalFormatting sqref="W10">
    <cfRule type="cellIs" dxfId="3" priority="239" operator="lessThanOrEqual">
      <formula>I10</formula>
    </cfRule>
  </conditionalFormatting>
  <conditionalFormatting sqref="W11">
    <cfRule type="cellIs" dxfId="3" priority="244" operator="lessThanOrEqual">
      <formula>I11</formula>
    </cfRule>
  </conditionalFormatting>
  <conditionalFormatting sqref="W12">
    <cfRule type="cellIs" dxfId="3" priority="249" operator="lessThanOrEqual">
      <formula>I12</formula>
    </cfRule>
  </conditionalFormatting>
  <conditionalFormatting sqref="W13">
    <cfRule type="cellIs" dxfId="3" priority="254" operator="lessThanOrEqual">
      <formula>I13</formula>
    </cfRule>
  </conditionalFormatting>
  <conditionalFormatting sqref="W14">
    <cfRule type="cellIs" dxfId="3" priority="259" operator="lessThanOrEqual">
      <formula>I14</formula>
    </cfRule>
  </conditionalFormatting>
  <conditionalFormatting sqref="W15">
    <cfRule type="cellIs" dxfId="3" priority="264" operator="lessThanOrEqual">
      <formula>I15</formula>
    </cfRule>
  </conditionalFormatting>
  <conditionalFormatting sqref="W16">
    <cfRule type="cellIs" dxfId="3" priority="269" operator="lessThanOrEqual">
      <formula>I16</formula>
    </cfRule>
  </conditionalFormatting>
  <conditionalFormatting sqref="W17">
    <cfRule type="cellIs" dxfId="3" priority="274" operator="lessThanOrEqual">
      <formula>I17</formula>
    </cfRule>
  </conditionalFormatting>
  <conditionalFormatting sqref="W18">
    <cfRule type="cellIs" dxfId="3" priority="279" operator="lessThanOrEqual">
      <formula>I18</formula>
    </cfRule>
  </conditionalFormatting>
  <conditionalFormatting sqref="W19">
    <cfRule type="cellIs" dxfId="3" priority="284" operator="lessThanOrEqual">
      <formula>I19</formula>
    </cfRule>
  </conditionalFormatting>
  <conditionalFormatting sqref="W20">
    <cfRule type="cellIs" dxfId="3" priority="289" operator="lessThanOrEqual">
      <formula>I20</formula>
    </cfRule>
  </conditionalFormatting>
  <conditionalFormatting sqref="W21">
    <cfRule type="cellIs" dxfId="3" priority="294" operator="lessThanOrEqual">
      <formula>I21</formula>
    </cfRule>
  </conditionalFormatting>
  <conditionalFormatting sqref="W22">
    <cfRule type="cellIs" dxfId="3" priority="299" operator="lessThanOrEqual">
      <formula>I22</formula>
    </cfRule>
  </conditionalFormatting>
  <conditionalFormatting sqref="W23">
    <cfRule type="cellIs" dxfId="3" priority="304" operator="lessThanOrEqual">
      <formula>I23</formula>
    </cfRule>
  </conditionalFormatting>
  <conditionalFormatting sqref="W24">
    <cfRule type="cellIs" dxfId="3" priority="309" operator="lessThanOrEqual">
      <formula>I24</formula>
    </cfRule>
  </conditionalFormatting>
  <conditionalFormatting sqref="W25">
    <cfRule type="cellIs" dxfId="3" priority="314" operator="lessThanOrEqual">
      <formula>I25</formula>
    </cfRule>
  </conditionalFormatting>
  <conditionalFormatting sqref="W26">
    <cfRule type="cellIs" dxfId="3" priority="319" operator="lessThanOrEqual">
      <formula>I26</formula>
    </cfRule>
  </conditionalFormatting>
  <conditionalFormatting sqref="W27">
    <cfRule type="cellIs" dxfId="3" priority="324" operator="lessThanOrEqual">
      <formula>I27</formula>
    </cfRule>
  </conditionalFormatting>
  <conditionalFormatting sqref="W28">
    <cfRule type="cellIs" dxfId="3" priority="329" operator="lessThanOrEqual">
      <formula>I28</formula>
    </cfRule>
  </conditionalFormatting>
  <conditionalFormatting sqref="W29">
    <cfRule type="cellIs" dxfId="3" priority="334" operator="lessThanOrEqual">
      <formula>I29</formula>
    </cfRule>
  </conditionalFormatting>
  <conditionalFormatting sqref="W7">
    <cfRule type="cellIs" dxfId="3" priority="224" operator="lessThanOrEqual">
      <formula>I7</formula>
    </cfRule>
  </conditionalFormatting>
  <conditionalFormatting sqref="W8">
    <cfRule type="cellIs" dxfId="3" priority="229" operator="lessThanOrEqual">
      <formula>I8</formula>
    </cfRule>
  </conditionalFormatting>
  <conditionalFormatting sqref="W9">
    <cfRule type="cellIs" dxfId="3" priority="234" operator="lessThanOrEqual">
      <formula>I9</formula>
    </cfRule>
  </conditionalFormatting>
  <conditionalFormatting sqref="Y12">
    <cfRule type="cellIs" dxfId="0" priority="335" operator="equal">
      <formula>0</formula>
    </cfRule>
    <cfRule type="cellIs" dxfId="1" priority="336" operator="lessThan">
      <formula>G12</formula>
    </cfRule>
  </conditionalFormatting>
  <conditionalFormatting sqref="Y13">
    <cfRule type="cellIs" dxfId="0" priority="340" operator="equal">
      <formula>0</formula>
    </cfRule>
    <cfRule type="cellIs" dxfId="1" priority="341" operator="lessThan">
      <formula>G13</formula>
    </cfRule>
  </conditionalFormatting>
  <conditionalFormatting sqref="Y14">
    <cfRule type="cellIs" dxfId="0" priority="345" operator="equal">
      <formula>0</formula>
    </cfRule>
    <cfRule type="cellIs" dxfId="1" priority="346" operator="lessThan">
      <formula>G14</formula>
    </cfRule>
  </conditionalFormatting>
  <conditionalFormatting sqref="Y15">
    <cfRule type="cellIs" dxfId="0" priority="350" operator="equal">
      <formula>0</formula>
    </cfRule>
    <cfRule type="cellIs" dxfId="1" priority="351" operator="lessThan">
      <formula>G15</formula>
    </cfRule>
  </conditionalFormatting>
  <conditionalFormatting sqref="Y16">
    <cfRule type="cellIs" dxfId="0" priority="355" operator="equal">
      <formula>0</formula>
    </cfRule>
    <cfRule type="cellIs" dxfId="1" priority="356" operator="lessThan">
      <formula>G16</formula>
    </cfRule>
  </conditionalFormatting>
  <conditionalFormatting sqref="Y17">
    <cfRule type="cellIs" dxfId="0" priority="360" operator="equal">
      <formula>0</formula>
    </cfRule>
    <cfRule type="cellIs" dxfId="1" priority="361" operator="lessThan">
      <formula>G17</formula>
    </cfRule>
  </conditionalFormatting>
  <conditionalFormatting sqref="Y18">
    <cfRule type="cellIs" dxfId="0" priority="365" operator="equal">
      <formula>0</formula>
    </cfRule>
    <cfRule type="cellIs" dxfId="1" priority="366" operator="lessThan">
      <formula>G18</formula>
    </cfRule>
  </conditionalFormatting>
  <conditionalFormatting sqref="Y19">
    <cfRule type="cellIs" dxfId="0" priority="370" operator="equal">
      <formula>0</formula>
    </cfRule>
    <cfRule type="cellIs" dxfId="1" priority="371" operator="lessThan">
      <formula>G19</formula>
    </cfRule>
  </conditionalFormatting>
  <conditionalFormatting sqref="Y20">
    <cfRule type="cellIs" dxfId="0" priority="375" operator="equal">
      <formula>0</formula>
    </cfRule>
    <cfRule type="cellIs" dxfId="1" priority="376" operator="lessThan">
      <formula>G20</formula>
    </cfRule>
  </conditionalFormatting>
  <conditionalFormatting sqref="Y21">
    <cfRule type="cellIs" dxfId="0" priority="380" operator="equal">
      <formula>0</formula>
    </cfRule>
    <cfRule type="cellIs" dxfId="1" priority="381" operator="lessThan">
      <formula>G21</formula>
    </cfRule>
  </conditionalFormatting>
  <conditionalFormatting sqref="Y22">
    <cfRule type="cellIs" dxfId="0" priority="385" operator="equal">
      <formula>0</formula>
    </cfRule>
    <cfRule type="cellIs" dxfId="1" priority="386" operator="lessThan">
      <formula>G22</formula>
    </cfRule>
  </conditionalFormatting>
  <conditionalFormatting sqref="Y23">
    <cfRule type="cellIs" dxfId="0" priority="390" operator="equal">
      <formula>0</formula>
    </cfRule>
    <cfRule type="cellIs" dxfId="1" priority="391" operator="lessThan">
      <formula>G23</formula>
    </cfRule>
  </conditionalFormatting>
  <conditionalFormatting sqref="Y25">
    <cfRule type="cellIs" dxfId="0" priority="395" operator="equal">
      <formula>0</formula>
    </cfRule>
    <cfRule type="cellIs" dxfId="1" priority="396" operator="lessThan">
      <formula>G25</formula>
    </cfRule>
  </conditionalFormatting>
  <conditionalFormatting sqref="Y26">
    <cfRule type="cellIs" dxfId="0" priority="400" operator="equal">
      <formula>0</formula>
    </cfRule>
    <cfRule type="cellIs" dxfId="1" priority="401" operator="lessThan">
      <formula>G26</formula>
    </cfRule>
  </conditionalFormatting>
  <conditionalFormatting sqref="Y27">
    <cfRule type="cellIs" dxfId="0" priority="405" operator="equal">
      <formula>0</formula>
    </cfRule>
    <cfRule type="cellIs" dxfId="1" priority="406" operator="lessThan">
      <formula>G27</formula>
    </cfRule>
  </conditionalFormatting>
  <conditionalFormatting sqref="Y28">
    <cfRule type="cellIs" dxfId="0" priority="410" operator="equal">
      <formula>0</formula>
    </cfRule>
    <cfRule type="cellIs" dxfId="1" priority="411" operator="lessThan">
      <formula>G28</formula>
    </cfRule>
  </conditionalFormatting>
  <conditionalFormatting sqref="Y29">
    <cfRule type="cellIs" dxfId="0" priority="415" operator="equal">
      <formula>0</formula>
    </cfRule>
    <cfRule type="cellIs" dxfId="1" priority="416" operator="lessThan">
      <formula>G29</formula>
    </cfRule>
  </conditionalFormatting>
  <conditionalFormatting sqref="Z12">
    <cfRule type="cellIs" dxfId="0" priority="337" operator="greaterThan">
      <formula>Y12</formula>
    </cfRule>
  </conditionalFormatting>
  <conditionalFormatting sqref="Z13">
    <cfRule type="cellIs" dxfId="0" priority="342" operator="greaterThan">
      <formula>Y13</formula>
    </cfRule>
  </conditionalFormatting>
  <conditionalFormatting sqref="Z14">
    <cfRule type="cellIs" dxfId="0" priority="347" operator="greaterThan">
      <formula>Y14</formula>
    </cfRule>
  </conditionalFormatting>
  <conditionalFormatting sqref="Z15">
    <cfRule type="cellIs" dxfId="0" priority="352" operator="greaterThan">
      <formula>Y15</formula>
    </cfRule>
  </conditionalFormatting>
  <conditionalFormatting sqref="Z16">
    <cfRule type="cellIs" dxfId="0" priority="357" operator="greaterThan">
      <formula>Y16</formula>
    </cfRule>
  </conditionalFormatting>
  <conditionalFormatting sqref="Z17">
    <cfRule type="cellIs" dxfId="0" priority="362" operator="greaterThan">
      <formula>Y17</formula>
    </cfRule>
  </conditionalFormatting>
  <conditionalFormatting sqref="Z18">
    <cfRule type="cellIs" dxfId="0" priority="367" operator="greaterThan">
      <formula>Y18</formula>
    </cfRule>
  </conditionalFormatting>
  <conditionalFormatting sqref="Z19">
    <cfRule type="cellIs" dxfId="0" priority="372" operator="greaterThan">
      <formula>Y19</formula>
    </cfRule>
  </conditionalFormatting>
  <conditionalFormatting sqref="Z20">
    <cfRule type="cellIs" dxfId="0" priority="377" operator="greaterThan">
      <formula>Y20</formula>
    </cfRule>
  </conditionalFormatting>
  <conditionalFormatting sqref="Z21">
    <cfRule type="cellIs" dxfId="0" priority="382" operator="greaterThan">
      <formula>Y21</formula>
    </cfRule>
  </conditionalFormatting>
  <conditionalFormatting sqref="Z22">
    <cfRule type="cellIs" dxfId="0" priority="387" operator="greaterThan">
      <formula>Y22</formula>
    </cfRule>
  </conditionalFormatting>
  <conditionalFormatting sqref="Z23">
    <cfRule type="cellIs" dxfId="0" priority="392" operator="greaterThan">
      <formula>Y23</formula>
    </cfRule>
  </conditionalFormatting>
  <conditionalFormatting sqref="Z25">
    <cfRule type="cellIs" dxfId="0" priority="397" operator="greaterThan">
      <formula>Y25</formula>
    </cfRule>
  </conditionalFormatting>
  <conditionalFormatting sqref="Z26">
    <cfRule type="cellIs" dxfId="0" priority="402" operator="greaterThan">
      <formula>Y26</formula>
    </cfRule>
  </conditionalFormatting>
  <conditionalFormatting sqref="Z27">
    <cfRule type="cellIs" dxfId="0" priority="407" operator="greaterThan">
      <formula>Y27</formula>
    </cfRule>
  </conditionalFormatting>
  <conditionalFormatting sqref="Z28">
    <cfRule type="cellIs" dxfId="0" priority="412" operator="greaterThan">
      <formula>Y28</formula>
    </cfRule>
  </conditionalFormatting>
  <conditionalFormatting sqref="Z29">
    <cfRule type="cellIs" dxfId="0" priority="417" operator="greaterThan">
      <formula>Y29</formula>
    </cfRule>
  </conditionalFormatting>
  <hyperlinks>
    <hyperlink ref="X7" r:id="rId1"/>
    <hyperlink ref="X8" r:id="rId2"/>
    <hyperlink ref="X9" r:id="rId3"/>
    <hyperlink ref="X10" r:id="rId4"/>
    <hyperlink ref="X11" r:id="rId5"/>
    <hyperlink ref="N12" r:id="rId6"/>
    <hyperlink ref="S12" r:id="rId7"/>
    <hyperlink ref="X12" r:id="rId8"/>
    <hyperlink ref="AC12" r:id="rId9"/>
    <hyperlink ref="N13" r:id="rId10"/>
    <hyperlink ref="X13" r:id="rId11"/>
    <hyperlink ref="AC13" r:id="rId12"/>
    <hyperlink ref="AH13" r:id="rId13"/>
    <hyperlink ref="N14" r:id="rId14"/>
    <hyperlink ref="S14" r:id="rId15"/>
    <hyperlink ref="X14" r:id="rId16"/>
    <hyperlink ref="AC14" r:id="rId17"/>
    <hyperlink ref="AH14" r:id="rId18"/>
    <hyperlink ref="N15" r:id="rId19"/>
    <hyperlink ref="X15" r:id="rId20"/>
    <hyperlink ref="AC15" r:id="rId21"/>
    <hyperlink ref="N16" r:id="rId22"/>
    <hyperlink ref="S16" r:id="rId23"/>
    <hyperlink ref="X16" r:id="rId24"/>
    <hyperlink ref="AC16" r:id="rId25"/>
    <hyperlink ref="AH16" r:id="rId26"/>
    <hyperlink ref="N17" r:id="rId27"/>
    <hyperlink ref="S17" r:id="rId28"/>
    <hyperlink ref="X17" r:id="rId29"/>
    <hyperlink ref="AC17" r:id="rId30"/>
    <hyperlink ref="AH17" r:id="rId31"/>
    <hyperlink ref="N18" r:id="rId32"/>
    <hyperlink ref="S18" r:id="rId33"/>
    <hyperlink ref="X18" r:id="rId34"/>
    <hyperlink ref="AC18" r:id="rId35"/>
    <hyperlink ref="AH18" r:id="rId36"/>
    <hyperlink ref="N19" r:id="rId37"/>
    <hyperlink ref="S19" r:id="rId38"/>
    <hyperlink ref="X19" r:id="rId39"/>
    <hyperlink ref="AC19" r:id="rId40"/>
    <hyperlink ref="AH19" r:id="rId41"/>
    <hyperlink ref="N20" r:id="rId42"/>
    <hyperlink ref="S20" r:id="rId43"/>
    <hyperlink ref="X20" r:id="rId44"/>
    <hyperlink ref="AC20" r:id="rId45"/>
    <hyperlink ref="AH20" r:id="rId46"/>
    <hyperlink ref="AM20" r:id="rId47"/>
    <hyperlink ref="N21" r:id="rId48"/>
    <hyperlink ref="S21" r:id="rId49"/>
    <hyperlink ref="X21" r:id="rId50"/>
    <hyperlink ref="AC21" r:id="rId51"/>
    <hyperlink ref="AH21" r:id="rId52"/>
    <hyperlink ref="N22" r:id="rId53"/>
    <hyperlink ref="S22" r:id="rId54"/>
    <hyperlink ref="X22" r:id="rId55"/>
    <hyperlink ref="AC22" r:id="rId56"/>
    <hyperlink ref="AH22" r:id="rId57"/>
    <hyperlink ref="N23" r:id="rId58"/>
    <hyperlink ref="S23" r:id="rId59"/>
    <hyperlink ref="X23" r:id="rId60"/>
    <hyperlink ref="AC23" r:id="rId61"/>
    <hyperlink ref="AH23" r:id="rId62"/>
    <hyperlink ref="AM23" r:id="rId63"/>
    <hyperlink ref="N24" r:id="rId64"/>
    <hyperlink ref="X24" r:id="rId65"/>
    <hyperlink ref="N25" r:id="rId66"/>
    <hyperlink ref="S25" r:id="rId67"/>
    <hyperlink ref="X25" r:id="rId68"/>
    <hyperlink ref="AC25" r:id="rId69"/>
    <hyperlink ref="AH25" r:id="rId70"/>
    <hyperlink ref="N26" r:id="rId71"/>
    <hyperlink ref="S26" r:id="rId72"/>
    <hyperlink ref="X26" r:id="rId73"/>
    <hyperlink ref="AC26" r:id="rId74"/>
    <hyperlink ref="AH26" r:id="rId75"/>
    <hyperlink ref="N27" r:id="rId76"/>
    <hyperlink ref="X27" r:id="rId77"/>
    <hyperlink ref="AC27" r:id="rId78"/>
    <hyperlink ref="S28" r:id="rId79"/>
    <hyperlink ref="X28" r:id="rId80"/>
    <hyperlink ref="AC28" r:id="rId81"/>
    <hyperlink ref="N29" r:id="rId82"/>
    <hyperlink ref="S29" r:id="rId83"/>
    <hyperlink ref="X29" r:id="rId84"/>
    <hyperlink ref="AC29" r:id="rId85"/>
    <hyperlink ref="AH29" r:id="rId86"/>
    <hyperlink ref="AM29" r:id="rId87"/>
  </hyperlinks>
  <pageMargins left="0.7" right="0.7" top="0.75" bottom="0.75" header="0.3" footer="0.3"/>
  <legacyDrawing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portable_imedance. 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tme_part_data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2017-10-21T20:20:07Z</dcterms:created>
  <dcterms:modified xsi:type="dcterms:W3CDTF">2017-10-21T20:20:07Z</dcterms:modified>
</cp:coreProperties>
</file>