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9d2a87a02f5ded/Documents/simulation/Final Project/Latest/"/>
    </mc:Choice>
  </mc:AlternateContent>
  <xr:revisionPtr revIDLastSave="158" documentId="8_{96C11111-D650-4AE8-8142-EA3CFA933286}" xr6:coauthVersionLast="45" xr6:coauthVersionMax="45" xr10:uidLastSave="{008B8A44-5234-46BB-B23B-6A298C671DB6}"/>
  <bookViews>
    <workbookView xWindow="-110" yWindow="-110" windowWidth="19420" windowHeight="10420" activeTab="3" xr2:uid="{59FF933C-387D-4635-9206-336EF0225AFD}"/>
  </bookViews>
  <sheets>
    <sheet name="PL Table Summary" sheetId="2" r:id="rId1"/>
    <sheet name="PL Table" sheetId="1" r:id="rId2"/>
    <sheet name="Initial Model" sheetId="3" r:id="rId3"/>
    <sheet name=" MC Simulation" sheetId="4" r:id="rId4"/>
  </sheets>
  <definedNames>
    <definedName name="_xlnm._FilterDatabase" localSheetId="3" hidden="1">' MC Simulation'!$B$5:$C$385</definedName>
    <definedName name="_xlnm._FilterDatabase" localSheetId="2" hidden="1">'Initial Model'!$B$6:$C$386</definedName>
    <definedName name="_xlnm._FilterDatabase" localSheetId="1" hidden="1">'PL Table'!$B$8:$E$388</definedName>
    <definedName name="_xlchart.v1.0" hidden="1">' MC Simulation'!$Q$3:$AJ$3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10" i="4" l="1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13" i="4"/>
  <c r="AL514" i="4"/>
  <c r="AL515" i="4"/>
  <c r="AL516" i="4"/>
  <c r="AL517" i="4"/>
  <c r="AL518" i="4"/>
  <c r="AL519" i="4"/>
  <c r="AL520" i="4"/>
  <c r="AL521" i="4"/>
  <c r="AL522" i="4"/>
  <c r="AL523" i="4"/>
  <c r="AL524" i="4"/>
  <c r="AL525" i="4"/>
  <c r="AL526" i="4"/>
  <c r="AL527" i="4"/>
  <c r="AL528" i="4"/>
  <c r="AL529" i="4"/>
  <c r="AL530" i="4"/>
  <c r="AL531" i="4"/>
  <c r="AL532" i="4"/>
  <c r="AL533" i="4"/>
  <c r="AL534" i="4"/>
  <c r="AL535" i="4"/>
  <c r="AL536" i="4"/>
  <c r="AL537" i="4"/>
  <c r="AL538" i="4"/>
  <c r="AL539" i="4"/>
  <c r="AL540" i="4"/>
  <c r="AL541" i="4"/>
  <c r="AL542" i="4"/>
  <c r="AL543" i="4"/>
  <c r="AL544" i="4"/>
  <c r="AL545" i="4"/>
  <c r="AL546" i="4"/>
  <c r="AL547" i="4"/>
  <c r="AL548" i="4"/>
  <c r="AL549" i="4"/>
  <c r="AL550" i="4"/>
  <c r="AL551" i="4"/>
  <c r="AL552" i="4"/>
  <c r="AL553" i="4"/>
  <c r="AL554" i="4"/>
  <c r="AL555" i="4"/>
  <c r="AL556" i="4"/>
  <c r="AL557" i="4"/>
  <c r="AL558" i="4"/>
  <c r="AL559" i="4"/>
  <c r="AL560" i="4"/>
  <c r="AL561" i="4"/>
  <c r="AL562" i="4"/>
  <c r="AL563" i="4"/>
  <c r="AL564" i="4"/>
  <c r="AL565" i="4"/>
  <c r="AL566" i="4"/>
  <c r="AL567" i="4"/>
  <c r="AL568" i="4"/>
  <c r="AL569" i="4"/>
  <c r="AL570" i="4"/>
  <c r="AL571" i="4"/>
  <c r="AL572" i="4"/>
  <c r="AL573" i="4"/>
  <c r="AL574" i="4"/>
  <c r="AL575" i="4"/>
  <c r="AL576" i="4"/>
  <c r="AL577" i="4"/>
  <c r="AL578" i="4"/>
  <c r="AL579" i="4"/>
  <c r="AL580" i="4"/>
  <c r="AL581" i="4"/>
  <c r="AL582" i="4"/>
  <c r="AL583" i="4"/>
  <c r="AL584" i="4"/>
  <c r="AL585" i="4"/>
  <c r="AL586" i="4"/>
  <c r="AL587" i="4"/>
  <c r="AL588" i="4"/>
  <c r="AL589" i="4"/>
  <c r="AL590" i="4"/>
  <c r="AL591" i="4"/>
  <c r="AL592" i="4"/>
  <c r="AL593" i="4"/>
  <c r="AL594" i="4"/>
  <c r="AL595" i="4"/>
  <c r="AL596" i="4"/>
  <c r="AL597" i="4"/>
  <c r="AL598" i="4"/>
  <c r="AL599" i="4"/>
  <c r="AL600" i="4"/>
  <c r="AL601" i="4"/>
  <c r="AL602" i="4"/>
  <c r="AL603" i="4"/>
  <c r="AL604" i="4"/>
  <c r="AL605" i="4"/>
  <c r="AL606" i="4"/>
  <c r="AL607" i="4"/>
  <c r="AL608" i="4"/>
  <c r="AL609" i="4"/>
  <c r="AL610" i="4"/>
  <c r="AL611" i="4"/>
  <c r="AL612" i="4"/>
  <c r="AL613" i="4"/>
  <c r="AL614" i="4"/>
  <c r="AL615" i="4"/>
  <c r="AL616" i="4"/>
  <c r="AL617" i="4"/>
  <c r="AL618" i="4"/>
  <c r="AL619" i="4"/>
  <c r="AL620" i="4"/>
  <c r="AL621" i="4"/>
  <c r="AL622" i="4"/>
  <c r="AL623" i="4"/>
  <c r="AL624" i="4"/>
  <c r="AL625" i="4"/>
  <c r="AL626" i="4"/>
  <c r="AL627" i="4"/>
  <c r="AL628" i="4"/>
  <c r="AL629" i="4"/>
  <c r="AL630" i="4"/>
  <c r="AL631" i="4"/>
  <c r="AL632" i="4"/>
  <c r="AL633" i="4"/>
  <c r="AL634" i="4"/>
  <c r="AL635" i="4"/>
  <c r="AL636" i="4"/>
  <c r="AL637" i="4"/>
  <c r="AL638" i="4"/>
  <c r="AL639" i="4"/>
  <c r="AL640" i="4"/>
  <c r="AL641" i="4"/>
  <c r="AL642" i="4"/>
  <c r="AL643" i="4"/>
  <c r="AL644" i="4"/>
  <c r="AL645" i="4"/>
  <c r="AL646" i="4"/>
  <c r="AL647" i="4"/>
  <c r="AL648" i="4"/>
  <c r="AL649" i="4"/>
  <c r="AL650" i="4"/>
  <c r="AL651" i="4"/>
  <c r="AL652" i="4"/>
  <c r="AL653" i="4"/>
  <c r="AL654" i="4"/>
  <c r="AL655" i="4"/>
  <c r="AL656" i="4"/>
  <c r="AL657" i="4"/>
  <c r="AL658" i="4"/>
  <c r="AL659" i="4"/>
  <c r="AL660" i="4"/>
  <c r="AL661" i="4"/>
  <c r="AL662" i="4"/>
  <c r="AL663" i="4"/>
  <c r="AL664" i="4"/>
  <c r="AL665" i="4"/>
  <c r="AL666" i="4"/>
  <c r="AL667" i="4"/>
  <c r="AL668" i="4"/>
  <c r="AL669" i="4"/>
  <c r="AL670" i="4"/>
  <c r="AL671" i="4"/>
  <c r="AL672" i="4"/>
  <c r="AL673" i="4"/>
  <c r="AL674" i="4"/>
  <c r="AL675" i="4"/>
  <c r="AL676" i="4"/>
  <c r="AL677" i="4"/>
  <c r="AL678" i="4"/>
  <c r="AL679" i="4"/>
  <c r="AL680" i="4"/>
  <c r="AL681" i="4"/>
  <c r="AL682" i="4"/>
  <c r="AL683" i="4"/>
  <c r="AL684" i="4"/>
  <c r="AL685" i="4"/>
  <c r="AL686" i="4"/>
  <c r="AL687" i="4"/>
  <c r="AL688" i="4"/>
  <c r="AL689" i="4"/>
  <c r="AL690" i="4"/>
  <c r="AL691" i="4"/>
  <c r="AL692" i="4"/>
  <c r="AL693" i="4"/>
  <c r="AL694" i="4"/>
  <c r="AL695" i="4"/>
  <c r="AL696" i="4"/>
  <c r="AL697" i="4"/>
  <c r="AL698" i="4"/>
  <c r="AL699" i="4"/>
  <c r="AL700" i="4"/>
  <c r="AL701" i="4"/>
  <c r="AL702" i="4"/>
  <c r="AL703" i="4"/>
  <c r="AL704" i="4"/>
  <c r="AL705" i="4"/>
  <c r="AL706" i="4"/>
  <c r="AL707" i="4"/>
  <c r="AL708" i="4"/>
  <c r="AL709" i="4"/>
  <c r="AL710" i="4"/>
  <c r="AL711" i="4"/>
  <c r="AL712" i="4"/>
  <c r="AL713" i="4"/>
  <c r="AL714" i="4"/>
  <c r="AL715" i="4"/>
  <c r="AL716" i="4"/>
  <c r="AL717" i="4"/>
  <c r="AL718" i="4"/>
  <c r="AL719" i="4"/>
  <c r="AL720" i="4"/>
  <c r="AL721" i="4"/>
  <c r="AL722" i="4"/>
  <c r="AL723" i="4"/>
  <c r="AL724" i="4"/>
  <c r="AL725" i="4"/>
  <c r="AL726" i="4"/>
  <c r="AL727" i="4"/>
  <c r="AL728" i="4"/>
  <c r="AL729" i="4"/>
  <c r="AL730" i="4"/>
  <c r="AL731" i="4"/>
  <c r="AL732" i="4"/>
  <c r="AL733" i="4"/>
  <c r="AL734" i="4"/>
  <c r="AL735" i="4"/>
  <c r="AL736" i="4"/>
  <c r="AL737" i="4"/>
  <c r="AL738" i="4"/>
  <c r="AL739" i="4"/>
  <c r="AL740" i="4"/>
  <c r="AL741" i="4"/>
  <c r="AL742" i="4"/>
  <c r="AL743" i="4"/>
  <c r="AL744" i="4"/>
  <c r="AL745" i="4"/>
  <c r="AL746" i="4"/>
  <c r="AL747" i="4"/>
  <c r="AL748" i="4"/>
  <c r="AL749" i="4"/>
  <c r="AL750" i="4"/>
  <c r="AL751" i="4"/>
  <c r="AL752" i="4"/>
  <c r="AL753" i="4"/>
  <c r="AL754" i="4"/>
  <c r="AL755" i="4"/>
  <c r="AL756" i="4"/>
  <c r="AL757" i="4"/>
  <c r="AL758" i="4"/>
  <c r="AL759" i="4"/>
  <c r="AL760" i="4"/>
  <c r="AL761" i="4"/>
  <c r="AL762" i="4"/>
  <c r="AL763" i="4"/>
  <c r="AL764" i="4"/>
  <c r="AL765" i="4"/>
  <c r="AL766" i="4"/>
  <c r="AL767" i="4"/>
  <c r="AL768" i="4"/>
  <c r="AL769" i="4"/>
  <c r="AL770" i="4"/>
  <c r="AL771" i="4"/>
  <c r="AL772" i="4"/>
  <c r="AL773" i="4"/>
  <c r="AL774" i="4"/>
  <c r="AL775" i="4"/>
  <c r="AL776" i="4"/>
  <c r="AL777" i="4"/>
  <c r="AL778" i="4"/>
  <c r="AL779" i="4"/>
  <c r="AL780" i="4"/>
  <c r="AL781" i="4"/>
  <c r="AL782" i="4"/>
  <c r="AL783" i="4"/>
  <c r="AL784" i="4"/>
  <c r="AL785" i="4"/>
  <c r="AL786" i="4"/>
  <c r="AL787" i="4"/>
  <c r="AL788" i="4"/>
  <c r="AL789" i="4"/>
  <c r="AL790" i="4"/>
  <c r="AL791" i="4"/>
  <c r="AL792" i="4"/>
  <c r="AL793" i="4"/>
  <c r="AL794" i="4"/>
  <c r="AL795" i="4"/>
  <c r="AL796" i="4"/>
  <c r="AL797" i="4"/>
  <c r="AL798" i="4"/>
  <c r="AL799" i="4"/>
  <c r="AL800" i="4"/>
  <c r="AL801" i="4"/>
  <c r="AL802" i="4"/>
  <c r="AL803" i="4"/>
  <c r="AL804" i="4"/>
  <c r="AL805" i="4"/>
  <c r="AL806" i="4"/>
  <c r="AL807" i="4"/>
  <c r="AL808" i="4"/>
  <c r="AL809" i="4"/>
  <c r="AL810" i="4"/>
  <c r="AL811" i="4"/>
  <c r="AL812" i="4"/>
  <c r="AL813" i="4"/>
  <c r="AL814" i="4"/>
  <c r="AL815" i="4"/>
  <c r="AL816" i="4"/>
  <c r="AL817" i="4"/>
  <c r="AL818" i="4"/>
  <c r="AL819" i="4"/>
  <c r="AL820" i="4"/>
  <c r="AL821" i="4"/>
  <c r="AL822" i="4"/>
  <c r="AL823" i="4"/>
  <c r="AL824" i="4"/>
  <c r="AL825" i="4"/>
  <c r="AL826" i="4"/>
  <c r="AL827" i="4"/>
  <c r="AL828" i="4"/>
  <c r="AL829" i="4"/>
  <c r="AL830" i="4"/>
  <c r="AL831" i="4"/>
  <c r="AL832" i="4"/>
  <c r="AL833" i="4"/>
  <c r="AL834" i="4"/>
  <c r="AL835" i="4"/>
  <c r="AL836" i="4"/>
  <c r="AL837" i="4"/>
  <c r="AL838" i="4"/>
  <c r="AL839" i="4"/>
  <c r="AL840" i="4"/>
  <c r="AL841" i="4"/>
  <c r="AL842" i="4"/>
  <c r="AL843" i="4"/>
  <c r="AL844" i="4"/>
  <c r="AL845" i="4"/>
  <c r="AL846" i="4"/>
  <c r="AL847" i="4"/>
  <c r="AL848" i="4"/>
  <c r="AL849" i="4"/>
  <c r="AL850" i="4"/>
  <c r="AL851" i="4"/>
  <c r="AL852" i="4"/>
  <c r="AL853" i="4"/>
  <c r="AL854" i="4"/>
  <c r="AL855" i="4"/>
  <c r="AL856" i="4"/>
  <c r="AL857" i="4"/>
  <c r="AL858" i="4"/>
  <c r="AL859" i="4"/>
  <c r="AL860" i="4"/>
  <c r="AL861" i="4"/>
  <c r="AL862" i="4"/>
  <c r="AL863" i="4"/>
  <c r="AL864" i="4"/>
  <c r="AL865" i="4"/>
  <c r="AL866" i="4"/>
  <c r="AL867" i="4"/>
  <c r="AL868" i="4"/>
  <c r="AL869" i="4"/>
  <c r="AL870" i="4"/>
  <c r="AL871" i="4"/>
  <c r="AL872" i="4"/>
  <c r="AL873" i="4"/>
  <c r="AL874" i="4"/>
  <c r="AL875" i="4"/>
  <c r="AL876" i="4"/>
  <c r="AL877" i="4"/>
  <c r="AL878" i="4"/>
  <c r="AL879" i="4"/>
  <c r="AL880" i="4"/>
  <c r="AL881" i="4"/>
  <c r="AL882" i="4"/>
  <c r="AL883" i="4"/>
  <c r="AL884" i="4"/>
  <c r="AL885" i="4"/>
  <c r="AL886" i="4"/>
  <c r="AL887" i="4"/>
  <c r="AL888" i="4"/>
  <c r="AL889" i="4"/>
  <c r="AL890" i="4"/>
  <c r="AL891" i="4"/>
  <c r="AL892" i="4"/>
  <c r="AL893" i="4"/>
  <c r="AL894" i="4"/>
  <c r="AL895" i="4"/>
  <c r="AL896" i="4"/>
  <c r="AL897" i="4"/>
  <c r="AL898" i="4"/>
  <c r="AL899" i="4"/>
  <c r="AL900" i="4"/>
  <c r="AL901" i="4"/>
  <c r="AL902" i="4"/>
  <c r="AL903" i="4"/>
  <c r="AL904" i="4"/>
  <c r="AL905" i="4"/>
  <c r="AL906" i="4"/>
  <c r="AL907" i="4"/>
  <c r="AL908" i="4"/>
  <c r="AL909" i="4"/>
  <c r="AL910" i="4"/>
  <c r="AL911" i="4"/>
  <c r="AL912" i="4"/>
  <c r="AL913" i="4"/>
  <c r="AL914" i="4"/>
  <c r="AL915" i="4"/>
  <c r="AL916" i="4"/>
  <c r="AL917" i="4"/>
  <c r="AL918" i="4"/>
  <c r="AL919" i="4"/>
  <c r="AL920" i="4"/>
  <c r="AL921" i="4"/>
  <c r="AL922" i="4"/>
  <c r="AL923" i="4"/>
  <c r="AL924" i="4"/>
  <c r="AL925" i="4"/>
  <c r="AL926" i="4"/>
  <c r="AL927" i="4"/>
  <c r="AL928" i="4"/>
  <c r="AL929" i="4"/>
  <c r="AL930" i="4"/>
  <c r="AL931" i="4"/>
  <c r="AL932" i="4"/>
  <c r="AL933" i="4"/>
  <c r="AL934" i="4"/>
  <c r="AL935" i="4"/>
  <c r="AL936" i="4"/>
  <c r="AL937" i="4"/>
  <c r="AL938" i="4"/>
  <c r="AL939" i="4"/>
  <c r="AL940" i="4"/>
  <c r="AL941" i="4"/>
  <c r="AL942" i="4"/>
  <c r="AL943" i="4"/>
  <c r="AL944" i="4"/>
  <c r="AL945" i="4"/>
  <c r="AL946" i="4"/>
  <c r="AL947" i="4"/>
  <c r="AL948" i="4"/>
  <c r="AL949" i="4"/>
  <c r="AL950" i="4"/>
  <c r="AL951" i="4"/>
  <c r="AL952" i="4"/>
  <c r="AL953" i="4"/>
  <c r="AL954" i="4"/>
  <c r="AL955" i="4"/>
  <c r="AL956" i="4"/>
  <c r="AL957" i="4"/>
  <c r="AL958" i="4"/>
  <c r="AL959" i="4"/>
  <c r="AL960" i="4"/>
  <c r="AL961" i="4"/>
  <c r="AL962" i="4"/>
  <c r="AL963" i="4"/>
  <c r="AL964" i="4"/>
  <c r="AL965" i="4"/>
  <c r="AL966" i="4"/>
  <c r="AL967" i="4"/>
  <c r="AL968" i="4"/>
  <c r="AL969" i="4"/>
  <c r="AL970" i="4"/>
  <c r="AL971" i="4"/>
  <c r="AL972" i="4"/>
  <c r="AL973" i="4"/>
  <c r="AL974" i="4"/>
  <c r="AL975" i="4"/>
  <c r="AL976" i="4"/>
  <c r="AL977" i="4"/>
  <c r="AL978" i="4"/>
  <c r="AL979" i="4"/>
  <c r="AL980" i="4"/>
  <c r="AL981" i="4"/>
  <c r="AL982" i="4"/>
  <c r="AL983" i="4"/>
  <c r="AL984" i="4"/>
  <c r="AL985" i="4"/>
  <c r="AL986" i="4"/>
  <c r="AL987" i="4"/>
  <c r="AL988" i="4"/>
  <c r="AL989" i="4"/>
  <c r="AL990" i="4"/>
  <c r="AL991" i="4"/>
  <c r="AL992" i="4"/>
  <c r="AL993" i="4"/>
  <c r="AL994" i="4"/>
  <c r="AL995" i="4"/>
  <c r="AL996" i="4"/>
  <c r="AL997" i="4"/>
  <c r="AL998" i="4"/>
  <c r="AL999" i="4"/>
  <c r="AL1000" i="4"/>
  <c r="AL1001" i="4"/>
  <c r="AL1002" i="4"/>
  <c r="AL1003" i="4"/>
  <c r="AL1004" i="4"/>
  <c r="AL1005" i="4"/>
  <c r="AL1006" i="4"/>
  <c r="AL1007" i="4"/>
  <c r="AL1008" i="4"/>
  <c r="AL9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Q3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6" i="4"/>
  <c r="E97" i="3"/>
  <c r="E105" i="3"/>
  <c r="E113" i="3"/>
  <c r="H113" i="3" s="1"/>
  <c r="E121" i="3"/>
  <c r="E129" i="3"/>
  <c r="E137" i="3"/>
  <c r="E145" i="3"/>
  <c r="E153" i="3"/>
  <c r="E161" i="3"/>
  <c r="E169" i="3"/>
  <c r="E177" i="3"/>
  <c r="E185" i="3"/>
  <c r="E193" i="3"/>
  <c r="E201" i="3"/>
  <c r="E209" i="3"/>
  <c r="E217" i="3"/>
  <c r="E225" i="3"/>
  <c r="E233" i="3"/>
  <c r="E241" i="3"/>
  <c r="E249" i="3"/>
  <c r="E257" i="3"/>
  <c r="E265" i="3"/>
  <c r="E273" i="3"/>
  <c r="E281" i="3"/>
  <c r="E289" i="3"/>
  <c r="E297" i="3"/>
  <c r="E305" i="3"/>
  <c r="E313" i="3"/>
  <c r="E321" i="3"/>
  <c r="E329" i="3"/>
  <c r="E337" i="3"/>
  <c r="E345" i="3"/>
  <c r="E353" i="3"/>
  <c r="E357" i="3"/>
  <c r="L357" i="3" s="1"/>
  <c r="E361" i="3"/>
  <c r="E369" i="3"/>
  <c r="E373" i="3"/>
  <c r="E377" i="3"/>
  <c r="E385" i="3"/>
  <c r="K4" i="1"/>
  <c r="K3" i="1"/>
  <c r="K10" i="1"/>
  <c r="P10" i="1" s="1"/>
  <c r="K11" i="1"/>
  <c r="P11" i="1" s="1"/>
  <c r="K12" i="1"/>
  <c r="P12" i="1" s="1"/>
  <c r="K13" i="1"/>
  <c r="P13" i="1" s="1"/>
  <c r="K14" i="1"/>
  <c r="P14" i="1" s="1"/>
  <c r="K15" i="1"/>
  <c r="P15" i="1" s="1"/>
  <c r="K16" i="1"/>
  <c r="P16" i="1" s="1"/>
  <c r="K17" i="1"/>
  <c r="P17" i="1" s="1"/>
  <c r="K18" i="1"/>
  <c r="P18" i="1" s="1"/>
  <c r="K19" i="1"/>
  <c r="P19" i="1" s="1"/>
  <c r="K20" i="1"/>
  <c r="P20" i="1" s="1"/>
  <c r="K21" i="1"/>
  <c r="P21" i="1" s="1"/>
  <c r="K22" i="1"/>
  <c r="P22" i="1" s="1"/>
  <c r="K23" i="1"/>
  <c r="P23" i="1" s="1"/>
  <c r="K24" i="1"/>
  <c r="P24" i="1" s="1"/>
  <c r="K25" i="1"/>
  <c r="P25" i="1" s="1"/>
  <c r="K26" i="1"/>
  <c r="P26" i="1" s="1"/>
  <c r="K27" i="1"/>
  <c r="P27" i="1" s="1"/>
  <c r="K28" i="1"/>
  <c r="P28" i="1" s="1"/>
  <c r="K29" i="1"/>
  <c r="P29" i="1" s="1"/>
  <c r="K30" i="1"/>
  <c r="P30" i="1" s="1"/>
  <c r="K31" i="1"/>
  <c r="P31" i="1" s="1"/>
  <c r="K32" i="1"/>
  <c r="P32" i="1" s="1"/>
  <c r="K33" i="1"/>
  <c r="P33" i="1" s="1"/>
  <c r="K34" i="1"/>
  <c r="P34" i="1" s="1"/>
  <c r="K35" i="1"/>
  <c r="P35" i="1" s="1"/>
  <c r="K36" i="1"/>
  <c r="P36" i="1" s="1"/>
  <c r="K37" i="1"/>
  <c r="P37" i="1" s="1"/>
  <c r="K38" i="1"/>
  <c r="P38" i="1" s="1"/>
  <c r="K39" i="1"/>
  <c r="P39" i="1" s="1"/>
  <c r="K40" i="1"/>
  <c r="P40" i="1" s="1"/>
  <c r="K41" i="1"/>
  <c r="P41" i="1" s="1"/>
  <c r="K42" i="1"/>
  <c r="P42" i="1" s="1"/>
  <c r="K43" i="1"/>
  <c r="P43" i="1" s="1"/>
  <c r="K44" i="1"/>
  <c r="P44" i="1" s="1"/>
  <c r="K45" i="1"/>
  <c r="P45" i="1" s="1"/>
  <c r="K46" i="1"/>
  <c r="P46" i="1" s="1"/>
  <c r="K47" i="1"/>
  <c r="P47" i="1" s="1"/>
  <c r="K48" i="1"/>
  <c r="P48" i="1" s="1"/>
  <c r="K49" i="1"/>
  <c r="P49" i="1" s="1"/>
  <c r="K50" i="1"/>
  <c r="P50" i="1" s="1"/>
  <c r="K51" i="1"/>
  <c r="P51" i="1" s="1"/>
  <c r="K52" i="1"/>
  <c r="P52" i="1" s="1"/>
  <c r="K53" i="1"/>
  <c r="P53" i="1" s="1"/>
  <c r="K54" i="1"/>
  <c r="P54" i="1" s="1"/>
  <c r="K55" i="1"/>
  <c r="P55" i="1" s="1"/>
  <c r="K56" i="1"/>
  <c r="P56" i="1" s="1"/>
  <c r="K57" i="1"/>
  <c r="P57" i="1" s="1"/>
  <c r="K58" i="1"/>
  <c r="P58" i="1" s="1"/>
  <c r="K59" i="1"/>
  <c r="P59" i="1" s="1"/>
  <c r="K60" i="1"/>
  <c r="P60" i="1" s="1"/>
  <c r="K61" i="1"/>
  <c r="P61" i="1" s="1"/>
  <c r="K62" i="1"/>
  <c r="P62" i="1" s="1"/>
  <c r="K63" i="1"/>
  <c r="P63" i="1" s="1"/>
  <c r="K64" i="1"/>
  <c r="P64" i="1" s="1"/>
  <c r="K65" i="1"/>
  <c r="P65" i="1" s="1"/>
  <c r="K66" i="1"/>
  <c r="P66" i="1" s="1"/>
  <c r="K67" i="1"/>
  <c r="P67" i="1" s="1"/>
  <c r="K68" i="1"/>
  <c r="P68" i="1" s="1"/>
  <c r="K69" i="1"/>
  <c r="P69" i="1" s="1"/>
  <c r="K70" i="1"/>
  <c r="P70" i="1" s="1"/>
  <c r="K71" i="1"/>
  <c r="P71" i="1" s="1"/>
  <c r="K72" i="1"/>
  <c r="P72" i="1" s="1"/>
  <c r="K73" i="1"/>
  <c r="P73" i="1" s="1"/>
  <c r="K74" i="1"/>
  <c r="P74" i="1" s="1"/>
  <c r="K75" i="1"/>
  <c r="P75" i="1" s="1"/>
  <c r="K76" i="1"/>
  <c r="P76" i="1" s="1"/>
  <c r="K77" i="1"/>
  <c r="P77" i="1" s="1"/>
  <c r="K78" i="1"/>
  <c r="P78" i="1" s="1"/>
  <c r="K79" i="1"/>
  <c r="P79" i="1" s="1"/>
  <c r="K80" i="1"/>
  <c r="P80" i="1" s="1"/>
  <c r="K81" i="1"/>
  <c r="P81" i="1" s="1"/>
  <c r="K82" i="1"/>
  <c r="P82" i="1" s="1"/>
  <c r="K83" i="1"/>
  <c r="P83" i="1" s="1"/>
  <c r="K84" i="1"/>
  <c r="P84" i="1" s="1"/>
  <c r="K85" i="1"/>
  <c r="P85" i="1" s="1"/>
  <c r="K86" i="1"/>
  <c r="P86" i="1" s="1"/>
  <c r="K87" i="1"/>
  <c r="P87" i="1" s="1"/>
  <c r="K88" i="1"/>
  <c r="P88" i="1" s="1"/>
  <c r="K89" i="1"/>
  <c r="P89" i="1" s="1"/>
  <c r="K90" i="1"/>
  <c r="P90" i="1" s="1"/>
  <c r="K91" i="1"/>
  <c r="P91" i="1" s="1"/>
  <c r="K92" i="1"/>
  <c r="P92" i="1" s="1"/>
  <c r="K93" i="1"/>
  <c r="P93" i="1" s="1"/>
  <c r="K94" i="1"/>
  <c r="P94" i="1" s="1"/>
  <c r="K95" i="1"/>
  <c r="P95" i="1" s="1"/>
  <c r="K96" i="1"/>
  <c r="P96" i="1" s="1"/>
  <c r="K97" i="1"/>
  <c r="P97" i="1" s="1"/>
  <c r="K98" i="1"/>
  <c r="P98" i="1" s="1"/>
  <c r="K99" i="1"/>
  <c r="P99" i="1" s="1"/>
  <c r="K100" i="1"/>
  <c r="P100" i="1" s="1"/>
  <c r="K101" i="1"/>
  <c r="P101" i="1" s="1"/>
  <c r="K102" i="1"/>
  <c r="P102" i="1" s="1"/>
  <c r="K103" i="1"/>
  <c r="P103" i="1" s="1"/>
  <c r="K104" i="1"/>
  <c r="P104" i="1" s="1"/>
  <c r="K105" i="1"/>
  <c r="P105" i="1" s="1"/>
  <c r="K106" i="1"/>
  <c r="P106" i="1" s="1"/>
  <c r="K107" i="1"/>
  <c r="P107" i="1" s="1"/>
  <c r="K108" i="1"/>
  <c r="P108" i="1" s="1"/>
  <c r="K109" i="1"/>
  <c r="P109" i="1" s="1"/>
  <c r="K110" i="1"/>
  <c r="P110" i="1" s="1"/>
  <c r="K111" i="1"/>
  <c r="P111" i="1" s="1"/>
  <c r="K112" i="1"/>
  <c r="P112" i="1" s="1"/>
  <c r="K113" i="1"/>
  <c r="P113" i="1" s="1"/>
  <c r="K114" i="1"/>
  <c r="P114" i="1" s="1"/>
  <c r="K115" i="1"/>
  <c r="P115" i="1" s="1"/>
  <c r="K116" i="1"/>
  <c r="P116" i="1" s="1"/>
  <c r="K117" i="1"/>
  <c r="P117" i="1" s="1"/>
  <c r="K118" i="1"/>
  <c r="P118" i="1" s="1"/>
  <c r="K119" i="1"/>
  <c r="P119" i="1" s="1"/>
  <c r="K120" i="1"/>
  <c r="P120" i="1" s="1"/>
  <c r="K121" i="1"/>
  <c r="P121" i="1" s="1"/>
  <c r="K122" i="1"/>
  <c r="P122" i="1" s="1"/>
  <c r="K123" i="1"/>
  <c r="P123" i="1" s="1"/>
  <c r="K124" i="1"/>
  <c r="P124" i="1" s="1"/>
  <c r="K125" i="1"/>
  <c r="P125" i="1" s="1"/>
  <c r="K126" i="1"/>
  <c r="P126" i="1" s="1"/>
  <c r="K127" i="1"/>
  <c r="P127" i="1" s="1"/>
  <c r="K128" i="1"/>
  <c r="P128" i="1" s="1"/>
  <c r="K129" i="1"/>
  <c r="P129" i="1" s="1"/>
  <c r="K130" i="1"/>
  <c r="P130" i="1" s="1"/>
  <c r="K131" i="1"/>
  <c r="P131" i="1" s="1"/>
  <c r="K132" i="1"/>
  <c r="P132" i="1" s="1"/>
  <c r="K133" i="1"/>
  <c r="P133" i="1" s="1"/>
  <c r="K134" i="1"/>
  <c r="P134" i="1" s="1"/>
  <c r="K135" i="1"/>
  <c r="P135" i="1" s="1"/>
  <c r="K136" i="1"/>
  <c r="P136" i="1" s="1"/>
  <c r="K137" i="1"/>
  <c r="P137" i="1" s="1"/>
  <c r="K138" i="1"/>
  <c r="P138" i="1" s="1"/>
  <c r="K139" i="1"/>
  <c r="P139" i="1" s="1"/>
  <c r="K140" i="1"/>
  <c r="P140" i="1" s="1"/>
  <c r="K141" i="1"/>
  <c r="P141" i="1" s="1"/>
  <c r="K142" i="1"/>
  <c r="P142" i="1" s="1"/>
  <c r="K143" i="1"/>
  <c r="P143" i="1" s="1"/>
  <c r="K144" i="1"/>
  <c r="P144" i="1" s="1"/>
  <c r="K145" i="1"/>
  <c r="P145" i="1" s="1"/>
  <c r="K146" i="1"/>
  <c r="P146" i="1" s="1"/>
  <c r="K147" i="1"/>
  <c r="P147" i="1" s="1"/>
  <c r="K148" i="1"/>
  <c r="P148" i="1" s="1"/>
  <c r="K149" i="1"/>
  <c r="P149" i="1" s="1"/>
  <c r="K150" i="1"/>
  <c r="P150" i="1" s="1"/>
  <c r="K151" i="1"/>
  <c r="P151" i="1" s="1"/>
  <c r="K152" i="1"/>
  <c r="P152" i="1" s="1"/>
  <c r="K153" i="1"/>
  <c r="P153" i="1" s="1"/>
  <c r="K154" i="1"/>
  <c r="P154" i="1" s="1"/>
  <c r="K155" i="1"/>
  <c r="P155" i="1" s="1"/>
  <c r="K156" i="1"/>
  <c r="P156" i="1" s="1"/>
  <c r="K157" i="1"/>
  <c r="P157" i="1" s="1"/>
  <c r="K158" i="1"/>
  <c r="P158" i="1" s="1"/>
  <c r="K159" i="1"/>
  <c r="P159" i="1" s="1"/>
  <c r="K160" i="1"/>
  <c r="P160" i="1" s="1"/>
  <c r="K161" i="1"/>
  <c r="P161" i="1" s="1"/>
  <c r="K162" i="1"/>
  <c r="P162" i="1" s="1"/>
  <c r="K163" i="1"/>
  <c r="P163" i="1" s="1"/>
  <c r="K164" i="1"/>
  <c r="P164" i="1" s="1"/>
  <c r="K165" i="1"/>
  <c r="P165" i="1" s="1"/>
  <c r="K166" i="1"/>
  <c r="P166" i="1" s="1"/>
  <c r="K167" i="1"/>
  <c r="P167" i="1" s="1"/>
  <c r="K168" i="1"/>
  <c r="P168" i="1" s="1"/>
  <c r="K169" i="1"/>
  <c r="P169" i="1" s="1"/>
  <c r="K170" i="1"/>
  <c r="P170" i="1" s="1"/>
  <c r="K171" i="1"/>
  <c r="P171" i="1" s="1"/>
  <c r="K172" i="1"/>
  <c r="P172" i="1" s="1"/>
  <c r="K173" i="1"/>
  <c r="P173" i="1" s="1"/>
  <c r="K174" i="1"/>
  <c r="P174" i="1" s="1"/>
  <c r="K175" i="1"/>
  <c r="P175" i="1" s="1"/>
  <c r="K176" i="1"/>
  <c r="P176" i="1" s="1"/>
  <c r="K177" i="1"/>
  <c r="P177" i="1" s="1"/>
  <c r="K178" i="1"/>
  <c r="P178" i="1" s="1"/>
  <c r="K179" i="1"/>
  <c r="P179" i="1" s="1"/>
  <c r="K180" i="1"/>
  <c r="P180" i="1" s="1"/>
  <c r="K181" i="1"/>
  <c r="P181" i="1" s="1"/>
  <c r="K182" i="1"/>
  <c r="P182" i="1" s="1"/>
  <c r="K183" i="1"/>
  <c r="P183" i="1" s="1"/>
  <c r="K184" i="1"/>
  <c r="P184" i="1" s="1"/>
  <c r="K185" i="1"/>
  <c r="P185" i="1" s="1"/>
  <c r="K186" i="1"/>
  <c r="P186" i="1" s="1"/>
  <c r="K187" i="1"/>
  <c r="P187" i="1" s="1"/>
  <c r="K188" i="1"/>
  <c r="P188" i="1" s="1"/>
  <c r="K189" i="1"/>
  <c r="P189" i="1" s="1"/>
  <c r="K190" i="1"/>
  <c r="P190" i="1" s="1"/>
  <c r="K191" i="1"/>
  <c r="P191" i="1" s="1"/>
  <c r="K192" i="1"/>
  <c r="P192" i="1" s="1"/>
  <c r="K193" i="1"/>
  <c r="P193" i="1" s="1"/>
  <c r="K194" i="1"/>
  <c r="P194" i="1" s="1"/>
  <c r="K195" i="1"/>
  <c r="P195" i="1" s="1"/>
  <c r="K196" i="1"/>
  <c r="P196" i="1" s="1"/>
  <c r="K197" i="1"/>
  <c r="P197" i="1" s="1"/>
  <c r="K198" i="1"/>
  <c r="P198" i="1" s="1"/>
  <c r="K199" i="1"/>
  <c r="P199" i="1" s="1"/>
  <c r="K200" i="1"/>
  <c r="P200" i="1" s="1"/>
  <c r="K201" i="1"/>
  <c r="P201" i="1" s="1"/>
  <c r="K202" i="1"/>
  <c r="P202" i="1" s="1"/>
  <c r="K203" i="1"/>
  <c r="P203" i="1" s="1"/>
  <c r="K204" i="1"/>
  <c r="P204" i="1" s="1"/>
  <c r="K205" i="1"/>
  <c r="P205" i="1" s="1"/>
  <c r="K206" i="1"/>
  <c r="P206" i="1" s="1"/>
  <c r="K207" i="1"/>
  <c r="P207" i="1" s="1"/>
  <c r="K208" i="1"/>
  <c r="P208" i="1" s="1"/>
  <c r="K209" i="1"/>
  <c r="P209" i="1" s="1"/>
  <c r="K210" i="1"/>
  <c r="P210" i="1" s="1"/>
  <c r="K211" i="1"/>
  <c r="P211" i="1" s="1"/>
  <c r="K212" i="1"/>
  <c r="P212" i="1" s="1"/>
  <c r="K213" i="1"/>
  <c r="P213" i="1" s="1"/>
  <c r="K214" i="1"/>
  <c r="P214" i="1" s="1"/>
  <c r="K215" i="1"/>
  <c r="P215" i="1" s="1"/>
  <c r="K216" i="1"/>
  <c r="P216" i="1" s="1"/>
  <c r="K217" i="1"/>
  <c r="P217" i="1" s="1"/>
  <c r="K218" i="1"/>
  <c r="P218" i="1" s="1"/>
  <c r="K219" i="1"/>
  <c r="P219" i="1" s="1"/>
  <c r="K220" i="1"/>
  <c r="P220" i="1" s="1"/>
  <c r="K221" i="1"/>
  <c r="P221" i="1" s="1"/>
  <c r="K222" i="1"/>
  <c r="P222" i="1" s="1"/>
  <c r="K223" i="1"/>
  <c r="P223" i="1" s="1"/>
  <c r="K224" i="1"/>
  <c r="P224" i="1" s="1"/>
  <c r="K225" i="1"/>
  <c r="P225" i="1" s="1"/>
  <c r="K226" i="1"/>
  <c r="P226" i="1" s="1"/>
  <c r="K227" i="1"/>
  <c r="P227" i="1" s="1"/>
  <c r="K228" i="1"/>
  <c r="P228" i="1" s="1"/>
  <c r="K229" i="1"/>
  <c r="P229" i="1" s="1"/>
  <c r="K230" i="1"/>
  <c r="P230" i="1" s="1"/>
  <c r="K231" i="1"/>
  <c r="P231" i="1" s="1"/>
  <c r="K232" i="1"/>
  <c r="P232" i="1" s="1"/>
  <c r="K233" i="1"/>
  <c r="P233" i="1" s="1"/>
  <c r="K234" i="1"/>
  <c r="P234" i="1" s="1"/>
  <c r="K235" i="1"/>
  <c r="P235" i="1" s="1"/>
  <c r="K236" i="1"/>
  <c r="P236" i="1" s="1"/>
  <c r="K237" i="1"/>
  <c r="P237" i="1" s="1"/>
  <c r="K238" i="1"/>
  <c r="P238" i="1" s="1"/>
  <c r="K239" i="1"/>
  <c r="P239" i="1" s="1"/>
  <c r="K240" i="1"/>
  <c r="P240" i="1" s="1"/>
  <c r="K241" i="1"/>
  <c r="P241" i="1" s="1"/>
  <c r="K242" i="1"/>
  <c r="P242" i="1" s="1"/>
  <c r="K243" i="1"/>
  <c r="P243" i="1" s="1"/>
  <c r="K244" i="1"/>
  <c r="P244" i="1" s="1"/>
  <c r="K245" i="1"/>
  <c r="P245" i="1" s="1"/>
  <c r="K246" i="1"/>
  <c r="P246" i="1" s="1"/>
  <c r="K247" i="1"/>
  <c r="P247" i="1" s="1"/>
  <c r="K248" i="1"/>
  <c r="P248" i="1" s="1"/>
  <c r="K249" i="1"/>
  <c r="P249" i="1" s="1"/>
  <c r="K250" i="1"/>
  <c r="P250" i="1" s="1"/>
  <c r="K251" i="1"/>
  <c r="P251" i="1" s="1"/>
  <c r="K252" i="1"/>
  <c r="P252" i="1" s="1"/>
  <c r="K253" i="1"/>
  <c r="P253" i="1" s="1"/>
  <c r="K254" i="1"/>
  <c r="P254" i="1" s="1"/>
  <c r="K255" i="1"/>
  <c r="P255" i="1" s="1"/>
  <c r="K256" i="1"/>
  <c r="P256" i="1" s="1"/>
  <c r="K257" i="1"/>
  <c r="P257" i="1" s="1"/>
  <c r="K258" i="1"/>
  <c r="P258" i="1" s="1"/>
  <c r="K259" i="1"/>
  <c r="P259" i="1" s="1"/>
  <c r="K260" i="1"/>
  <c r="P260" i="1" s="1"/>
  <c r="K261" i="1"/>
  <c r="P261" i="1" s="1"/>
  <c r="K262" i="1"/>
  <c r="P262" i="1" s="1"/>
  <c r="K263" i="1"/>
  <c r="P263" i="1" s="1"/>
  <c r="K264" i="1"/>
  <c r="P264" i="1" s="1"/>
  <c r="K265" i="1"/>
  <c r="P265" i="1" s="1"/>
  <c r="K266" i="1"/>
  <c r="P266" i="1" s="1"/>
  <c r="K267" i="1"/>
  <c r="P267" i="1" s="1"/>
  <c r="K268" i="1"/>
  <c r="P268" i="1" s="1"/>
  <c r="K269" i="1"/>
  <c r="P269" i="1" s="1"/>
  <c r="K270" i="1"/>
  <c r="P270" i="1" s="1"/>
  <c r="K271" i="1"/>
  <c r="P271" i="1" s="1"/>
  <c r="K272" i="1"/>
  <c r="P272" i="1" s="1"/>
  <c r="K273" i="1"/>
  <c r="P273" i="1" s="1"/>
  <c r="K274" i="1"/>
  <c r="P274" i="1" s="1"/>
  <c r="K275" i="1"/>
  <c r="P275" i="1" s="1"/>
  <c r="K276" i="1"/>
  <c r="P276" i="1" s="1"/>
  <c r="K277" i="1"/>
  <c r="P277" i="1" s="1"/>
  <c r="K278" i="1"/>
  <c r="P278" i="1" s="1"/>
  <c r="K279" i="1"/>
  <c r="P279" i="1" s="1"/>
  <c r="K280" i="1"/>
  <c r="P280" i="1" s="1"/>
  <c r="K281" i="1"/>
  <c r="P281" i="1" s="1"/>
  <c r="K282" i="1"/>
  <c r="P282" i="1" s="1"/>
  <c r="K283" i="1"/>
  <c r="P283" i="1" s="1"/>
  <c r="K284" i="1"/>
  <c r="P284" i="1" s="1"/>
  <c r="K285" i="1"/>
  <c r="P285" i="1" s="1"/>
  <c r="K286" i="1"/>
  <c r="P286" i="1" s="1"/>
  <c r="K287" i="1"/>
  <c r="P287" i="1" s="1"/>
  <c r="K288" i="1"/>
  <c r="P288" i="1" s="1"/>
  <c r="K289" i="1"/>
  <c r="P289" i="1" s="1"/>
  <c r="K290" i="1"/>
  <c r="P290" i="1" s="1"/>
  <c r="K291" i="1"/>
  <c r="P291" i="1" s="1"/>
  <c r="K292" i="1"/>
  <c r="P292" i="1" s="1"/>
  <c r="K293" i="1"/>
  <c r="P293" i="1" s="1"/>
  <c r="K294" i="1"/>
  <c r="P294" i="1" s="1"/>
  <c r="K295" i="1"/>
  <c r="P295" i="1" s="1"/>
  <c r="K296" i="1"/>
  <c r="P296" i="1" s="1"/>
  <c r="K297" i="1"/>
  <c r="P297" i="1" s="1"/>
  <c r="K298" i="1"/>
  <c r="P298" i="1" s="1"/>
  <c r="K299" i="1"/>
  <c r="P299" i="1" s="1"/>
  <c r="K300" i="1"/>
  <c r="P300" i="1" s="1"/>
  <c r="K301" i="1"/>
  <c r="P301" i="1" s="1"/>
  <c r="K302" i="1"/>
  <c r="P302" i="1" s="1"/>
  <c r="K303" i="1"/>
  <c r="P303" i="1" s="1"/>
  <c r="K304" i="1"/>
  <c r="P304" i="1" s="1"/>
  <c r="K305" i="1"/>
  <c r="P305" i="1" s="1"/>
  <c r="K306" i="1"/>
  <c r="P306" i="1" s="1"/>
  <c r="K307" i="1"/>
  <c r="P307" i="1" s="1"/>
  <c r="K308" i="1"/>
  <c r="P308" i="1" s="1"/>
  <c r="K309" i="1"/>
  <c r="P309" i="1" s="1"/>
  <c r="K310" i="1"/>
  <c r="P310" i="1" s="1"/>
  <c r="K311" i="1"/>
  <c r="P311" i="1" s="1"/>
  <c r="K312" i="1"/>
  <c r="P312" i="1" s="1"/>
  <c r="K313" i="1"/>
  <c r="P313" i="1" s="1"/>
  <c r="K314" i="1"/>
  <c r="P314" i="1" s="1"/>
  <c r="K315" i="1"/>
  <c r="P315" i="1" s="1"/>
  <c r="K316" i="1"/>
  <c r="P316" i="1" s="1"/>
  <c r="K317" i="1"/>
  <c r="P317" i="1" s="1"/>
  <c r="K318" i="1"/>
  <c r="P318" i="1" s="1"/>
  <c r="K319" i="1"/>
  <c r="P319" i="1" s="1"/>
  <c r="K320" i="1"/>
  <c r="P320" i="1" s="1"/>
  <c r="K321" i="1"/>
  <c r="P321" i="1" s="1"/>
  <c r="K322" i="1"/>
  <c r="P322" i="1" s="1"/>
  <c r="K323" i="1"/>
  <c r="P323" i="1" s="1"/>
  <c r="K324" i="1"/>
  <c r="P324" i="1" s="1"/>
  <c r="K325" i="1"/>
  <c r="P325" i="1" s="1"/>
  <c r="K326" i="1"/>
  <c r="P326" i="1" s="1"/>
  <c r="K327" i="1"/>
  <c r="P327" i="1" s="1"/>
  <c r="K328" i="1"/>
  <c r="P328" i="1" s="1"/>
  <c r="K329" i="1"/>
  <c r="P329" i="1" s="1"/>
  <c r="K330" i="1"/>
  <c r="P330" i="1" s="1"/>
  <c r="K331" i="1"/>
  <c r="P331" i="1" s="1"/>
  <c r="K332" i="1"/>
  <c r="P332" i="1" s="1"/>
  <c r="K333" i="1"/>
  <c r="P333" i="1" s="1"/>
  <c r="K334" i="1"/>
  <c r="P334" i="1" s="1"/>
  <c r="K335" i="1"/>
  <c r="P335" i="1" s="1"/>
  <c r="K336" i="1"/>
  <c r="P336" i="1" s="1"/>
  <c r="K337" i="1"/>
  <c r="P337" i="1" s="1"/>
  <c r="K338" i="1"/>
  <c r="P338" i="1" s="1"/>
  <c r="K339" i="1"/>
  <c r="P339" i="1" s="1"/>
  <c r="K340" i="1"/>
  <c r="P340" i="1" s="1"/>
  <c r="K341" i="1"/>
  <c r="P341" i="1" s="1"/>
  <c r="K342" i="1"/>
  <c r="P342" i="1" s="1"/>
  <c r="K343" i="1"/>
  <c r="P343" i="1" s="1"/>
  <c r="K344" i="1"/>
  <c r="P344" i="1" s="1"/>
  <c r="K345" i="1"/>
  <c r="P345" i="1" s="1"/>
  <c r="K346" i="1"/>
  <c r="P346" i="1" s="1"/>
  <c r="K347" i="1"/>
  <c r="P347" i="1" s="1"/>
  <c r="K348" i="1"/>
  <c r="P348" i="1" s="1"/>
  <c r="K349" i="1"/>
  <c r="P349" i="1" s="1"/>
  <c r="K350" i="1"/>
  <c r="P350" i="1" s="1"/>
  <c r="K351" i="1"/>
  <c r="P351" i="1" s="1"/>
  <c r="K352" i="1"/>
  <c r="P352" i="1" s="1"/>
  <c r="K353" i="1"/>
  <c r="P353" i="1" s="1"/>
  <c r="K354" i="1"/>
  <c r="P354" i="1" s="1"/>
  <c r="K355" i="1"/>
  <c r="P355" i="1" s="1"/>
  <c r="K356" i="1"/>
  <c r="P356" i="1" s="1"/>
  <c r="K357" i="1"/>
  <c r="P357" i="1" s="1"/>
  <c r="K358" i="1"/>
  <c r="P358" i="1" s="1"/>
  <c r="K359" i="1"/>
  <c r="P359" i="1" s="1"/>
  <c r="K360" i="1"/>
  <c r="P360" i="1" s="1"/>
  <c r="K361" i="1"/>
  <c r="P361" i="1" s="1"/>
  <c r="K362" i="1"/>
  <c r="P362" i="1" s="1"/>
  <c r="K363" i="1"/>
  <c r="P363" i="1" s="1"/>
  <c r="K364" i="1"/>
  <c r="P364" i="1" s="1"/>
  <c r="K365" i="1"/>
  <c r="P365" i="1" s="1"/>
  <c r="K366" i="1"/>
  <c r="P366" i="1" s="1"/>
  <c r="K367" i="1"/>
  <c r="P367" i="1" s="1"/>
  <c r="K368" i="1"/>
  <c r="P368" i="1" s="1"/>
  <c r="K369" i="1"/>
  <c r="P369" i="1" s="1"/>
  <c r="K370" i="1"/>
  <c r="P370" i="1" s="1"/>
  <c r="K371" i="1"/>
  <c r="P371" i="1" s="1"/>
  <c r="K372" i="1"/>
  <c r="P372" i="1" s="1"/>
  <c r="K373" i="1"/>
  <c r="P373" i="1" s="1"/>
  <c r="K374" i="1"/>
  <c r="P374" i="1" s="1"/>
  <c r="K375" i="1"/>
  <c r="P375" i="1" s="1"/>
  <c r="K376" i="1"/>
  <c r="P376" i="1" s="1"/>
  <c r="K377" i="1"/>
  <c r="P377" i="1" s="1"/>
  <c r="K378" i="1"/>
  <c r="P378" i="1" s="1"/>
  <c r="K379" i="1"/>
  <c r="P379" i="1" s="1"/>
  <c r="K380" i="1"/>
  <c r="P380" i="1" s="1"/>
  <c r="K381" i="1"/>
  <c r="P381" i="1" s="1"/>
  <c r="K382" i="1"/>
  <c r="P382" i="1" s="1"/>
  <c r="K383" i="1"/>
  <c r="P383" i="1" s="1"/>
  <c r="K384" i="1"/>
  <c r="P384" i="1" s="1"/>
  <c r="K385" i="1"/>
  <c r="P385" i="1" s="1"/>
  <c r="K386" i="1"/>
  <c r="P386" i="1" s="1"/>
  <c r="K387" i="1"/>
  <c r="P387" i="1" s="1"/>
  <c r="K388" i="1"/>
  <c r="P388" i="1" s="1"/>
  <c r="K9" i="1"/>
  <c r="P9" i="1" s="1"/>
  <c r="J10" i="1"/>
  <c r="O10" i="1" s="1"/>
  <c r="J11" i="1"/>
  <c r="O11" i="1" s="1"/>
  <c r="J12" i="1"/>
  <c r="O12" i="1" s="1"/>
  <c r="J13" i="1"/>
  <c r="O13" i="1" s="1"/>
  <c r="J14" i="1"/>
  <c r="O14" i="1" s="1"/>
  <c r="J15" i="1"/>
  <c r="O15" i="1" s="1"/>
  <c r="J16" i="1"/>
  <c r="O16" i="1" s="1"/>
  <c r="J17" i="1"/>
  <c r="O17" i="1" s="1"/>
  <c r="J18" i="1"/>
  <c r="O18" i="1" s="1"/>
  <c r="J19" i="1"/>
  <c r="O19" i="1" s="1"/>
  <c r="J20" i="1"/>
  <c r="O20" i="1" s="1"/>
  <c r="J21" i="1"/>
  <c r="O21" i="1" s="1"/>
  <c r="J22" i="1"/>
  <c r="O22" i="1" s="1"/>
  <c r="J23" i="1"/>
  <c r="O23" i="1" s="1"/>
  <c r="J24" i="1"/>
  <c r="O24" i="1" s="1"/>
  <c r="J25" i="1"/>
  <c r="O25" i="1" s="1"/>
  <c r="J26" i="1"/>
  <c r="O26" i="1" s="1"/>
  <c r="J27" i="1"/>
  <c r="O27" i="1" s="1"/>
  <c r="J28" i="1"/>
  <c r="O28" i="1" s="1"/>
  <c r="J29" i="1"/>
  <c r="O29" i="1" s="1"/>
  <c r="J30" i="1"/>
  <c r="O30" i="1" s="1"/>
  <c r="J31" i="1"/>
  <c r="O31" i="1" s="1"/>
  <c r="J32" i="1"/>
  <c r="O32" i="1" s="1"/>
  <c r="J33" i="1"/>
  <c r="O33" i="1" s="1"/>
  <c r="J34" i="1"/>
  <c r="O34" i="1" s="1"/>
  <c r="J35" i="1"/>
  <c r="O35" i="1" s="1"/>
  <c r="J36" i="1"/>
  <c r="O36" i="1" s="1"/>
  <c r="J37" i="1"/>
  <c r="O37" i="1" s="1"/>
  <c r="J38" i="1"/>
  <c r="O38" i="1" s="1"/>
  <c r="J39" i="1"/>
  <c r="O39" i="1" s="1"/>
  <c r="J40" i="1"/>
  <c r="O40" i="1" s="1"/>
  <c r="J41" i="1"/>
  <c r="O41" i="1" s="1"/>
  <c r="J42" i="1"/>
  <c r="O42" i="1" s="1"/>
  <c r="J43" i="1"/>
  <c r="O43" i="1" s="1"/>
  <c r="J44" i="1"/>
  <c r="O44" i="1" s="1"/>
  <c r="J45" i="1"/>
  <c r="O45" i="1" s="1"/>
  <c r="J46" i="1"/>
  <c r="O46" i="1" s="1"/>
  <c r="J47" i="1"/>
  <c r="O47" i="1" s="1"/>
  <c r="J48" i="1"/>
  <c r="O48" i="1" s="1"/>
  <c r="J49" i="1"/>
  <c r="O49" i="1" s="1"/>
  <c r="J50" i="1"/>
  <c r="O50" i="1" s="1"/>
  <c r="J51" i="1"/>
  <c r="O51" i="1" s="1"/>
  <c r="J52" i="1"/>
  <c r="O52" i="1" s="1"/>
  <c r="J53" i="1"/>
  <c r="O53" i="1" s="1"/>
  <c r="J54" i="1"/>
  <c r="O54" i="1" s="1"/>
  <c r="J55" i="1"/>
  <c r="O55" i="1" s="1"/>
  <c r="J56" i="1"/>
  <c r="O56" i="1" s="1"/>
  <c r="J57" i="1"/>
  <c r="O57" i="1" s="1"/>
  <c r="J58" i="1"/>
  <c r="O58" i="1" s="1"/>
  <c r="J59" i="1"/>
  <c r="O59" i="1" s="1"/>
  <c r="J60" i="1"/>
  <c r="O60" i="1" s="1"/>
  <c r="J61" i="1"/>
  <c r="O61" i="1" s="1"/>
  <c r="J62" i="1"/>
  <c r="O62" i="1" s="1"/>
  <c r="J63" i="1"/>
  <c r="O63" i="1" s="1"/>
  <c r="J64" i="1"/>
  <c r="O64" i="1" s="1"/>
  <c r="J65" i="1"/>
  <c r="O65" i="1" s="1"/>
  <c r="J66" i="1"/>
  <c r="O66" i="1" s="1"/>
  <c r="J67" i="1"/>
  <c r="O67" i="1" s="1"/>
  <c r="J68" i="1"/>
  <c r="O68" i="1" s="1"/>
  <c r="J69" i="1"/>
  <c r="O69" i="1" s="1"/>
  <c r="J70" i="1"/>
  <c r="O70" i="1" s="1"/>
  <c r="J71" i="1"/>
  <c r="O71" i="1" s="1"/>
  <c r="J72" i="1"/>
  <c r="O72" i="1" s="1"/>
  <c r="J73" i="1"/>
  <c r="O73" i="1" s="1"/>
  <c r="J74" i="1"/>
  <c r="O74" i="1" s="1"/>
  <c r="J75" i="1"/>
  <c r="O75" i="1" s="1"/>
  <c r="J76" i="1"/>
  <c r="O76" i="1" s="1"/>
  <c r="J77" i="1"/>
  <c r="O77" i="1" s="1"/>
  <c r="J78" i="1"/>
  <c r="O78" i="1" s="1"/>
  <c r="J79" i="1"/>
  <c r="O79" i="1" s="1"/>
  <c r="J80" i="1"/>
  <c r="O80" i="1" s="1"/>
  <c r="J81" i="1"/>
  <c r="O81" i="1" s="1"/>
  <c r="J82" i="1"/>
  <c r="O82" i="1" s="1"/>
  <c r="J83" i="1"/>
  <c r="O83" i="1" s="1"/>
  <c r="J84" i="1"/>
  <c r="O84" i="1" s="1"/>
  <c r="J85" i="1"/>
  <c r="O85" i="1" s="1"/>
  <c r="J86" i="1"/>
  <c r="O86" i="1" s="1"/>
  <c r="J87" i="1"/>
  <c r="O87" i="1" s="1"/>
  <c r="J88" i="1"/>
  <c r="O88" i="1" s="1"/>
  <c r="J89" i="1"/>
  <c r="O89" i="1" s="1"/>
  <c r="J90" i="1"/>
  <c r="O90" i="1" s="1"/>
  <c r="J91" i="1"/>
  <c r="O91" i="1" s="1"/>
  <c r="J92" i="1"/>
  <c r="O92" i="1" s="1"/>
  <c r="J93" i="1"/>
  <c r="O93" i="1" s="1"/>
  <c r="J94" i="1"/>
  <c r="O94" i="1" s="1"/>
  <c r="J95" i="1"/>
  <c r="O95" i="1" s="1"/>
  <c r="J96" i="1"/>
  <c r="O96" i="1" s="1"/>
  <c r="J97" i="1"/>
  <c r="O97" i="1" s="1"/>
  <c r="J98" i="1"/>
  <c r="O98" i="1" s="1"/>
  <c r="J99" i="1"/>
  <c r="O99" i="1" s="1"/>
  <c r="J100" i="1"/>
  <c r="O100" i="1" s="1"/>
  <c r="J101" i="1"/>
  <c r="O101" i="1" s="1"/>
  <c r="J102" i="1"/>
  <c r="O102" i="1" s="1"/>
  <c r="J103" i="1"/>
  <c r="O103" i="1" s="1"/>
  <c r="J104" i="1"/>
  <c r="O104" i="1" s="1"/>
  <c r="J105" i="1"/>
  <c r="O105" i="1" s="1"/>
  <c r="J106" i="1"/>
  <c r="O106" i="1" s="1"/>
  <c r="J107" i="1"/>
  <c r="O107" i="1" s="1"/>
  <c r="J108" i="1"/>
  <c r="O108" i="1" s="1"/>
  <c r="J109" i="1"/>
  <c r="O109" i="1" s="1"/>
  <c r="J110" i="1"/>
  <c r="O110" i="1" s="1"/>
  <c r="J111" i="1"/>
  <c r="O111" i="1" s="1"/>
  <c r="J112" i="1"/>
  <c r="O112" i="1" s="1"/>
  <c r="J113" i="1"/>
  <c r="O113" i="1" s="1"/>
  <c r="J114" i="1"/>
  <c r="O114" i="1" s="1"/>
  <c r="J115" i="1"/>
  <c r="O115" i="1" s="1"/>
  <c r="J116" i="1"/>
  <c r="O116" i="1" s="1"/>
  <c r="J117" i="1"/>
  <c r="O117" i="1" s="1"/>
  <c r="J118" i="1"/>
  <c r="O118" i="1" s="1"/>
  <c r="J119" i="1"/>
  <c r="O119" i="1" s="1"/>
  <c r="J120" i="1"/>
  <c r="O120" i="1" s="1"/>
  <c r="J121" i="1"/>
  <c r="O121" i="1" s="1"/>
  <c r="J122" i="1"/>
  <c r="O122" i="1" s="1"/>
  <c r="J123" i="1"/>
  <c r="O123" i="1" s="1"/>
  <c r="J124" i="1"/>
  <c r="O124" i="1" s="1"/>
  <c r="J125" i="1"/>
  <c r="O125" i="1" s="1"/>
  <c r="J126" i="1"/>
  <c r="O126" i="1" s="1"/>
  <c r="J127" i="1"/>
  <c r="O127" i="1" s="1"/>
  <c r="J128" i="1"/>
  <c r="O128" i="1" s="1"/>
  <c r="J129" i="1"/>
  <c r="O129" i="1" s="1"/>
  <c r="J130" i="1"/>
  <c r="O130" i="1" s="1"/>
  <c r="J131" i="1"/>
  <c r="O131" i="1" s="1"/>
  <c r="J132" i="1"/>
  <c r="O132" i="1" s="1"/>
  <c r="J133" i="1"/>
  <c r="O133" i="1" s="1"/>
  <c r="J134" i="1"/>
  <c r="O134" i="1" s="1"/>
  <c r="J135" i="1"/>
  <c r="O135" i="1" s="1"/>
  <c r="J136" i="1"/>
  <c r="O136" i="1" s="1"/>
  <c r="J137" i="1"/>
  <c r="O137" i="1" s="1"/>
  <c r="J138" i="1"/>
  <c r="O138" i="1" s="1"/>
  <c r="J139" i="1"/>
  <c r="O139" i="1" s="1"/>
  <c r="J140" i="1"/>
  <c r="O140" i="1" s="1"/>
  <c r="J141" i="1"/>
  <c r="O141" i="1" s="1"/>
  <c r="J142" i="1"/>
  <c r="O142" i="1" s="1"/>
  <c r="J143" i="1"/>
  <c r="O143" i="1" s="1"/>
  <c r="J144" i="1"/>
  <c r="O144" i="1" s="1"/>
  <c r="J145" i="1"/>
  <c r="O145" i="1" s="1"/>
  <c r="J146" i="1"/>
  <c r="O146" i="1" s="1"/>
  <c r="J147" i="1"/>
  <c r="O147" i="1" s="1"/>
  <c r="J148" i="1"/>
  <c r="O148" i="1" s="1"/>
  <c r="J149" i="1"/>
  <c r="O149" i="1" s="1"/>
  <c r="J150" i="1"/>
  <c r="O150" i="1" s="1"/>
  <c r="J151" i="1"/>
  <c r="O151" i="1" s="1"/>
  <c r="J152" i="1"/>
  <c r="O152" i="1" s="1"/>
  <c r="J153" i="1"/>
  <c r="O153" i="1" s="1"/>
  <c r="J154" i="1"/>
  <c r="O154" i="1" s="1"/>
  <c r="J155" i="1"/>
  <c r="O155" i="1" s="1"/>
  <c r="J156" i="1"/>
  <c r="O156" i="1" s="1"/>
  <c r="J157" i="1"/>
  <c r="O157" i="1" s="1"/>
  <c r="J158" i="1"/>
  <c r="O158" i="1" s="1"/>
  <c r="J159" i="1"/>
  <c r="O159" i="1" s="1"/>
  <c r="J160" i="1"/>
  <c r="O160" i="1" s="1"/>
  <c r="J161" i="1"/>
  <c r="O161" i="1" s="1"/>
  <c r="J162" i="1"/>
  <c r="O162" i="1" s="1"/>
  <c r="J163" i="1"/>
  <c r="O163" i="1" s="1"/>
  <c r="J164" i="1"/>
  <c r="O164" i="1" s="1"/>
  <c r="J165" i="1"/>
  <c r="O165" i="1" s="1"/>
  <c r="J166" i="1"/>
  <c r="O166" i="1" s="1"/>
  <c r="J167" i="1"/>
  <c r="O167" i="1" s="1"/>
  <c r="J168" i="1"/>
  <c r="O168" i="1" s="1"/>
  <c r="J169" i="1"/>
  <c r="O169" i="1" s="1"/>
  <c r="J170" i="1"/>
  <c r="O170" i="1" s="1"/>
  <c r="J171" i="1"/>
  <c r="O171" i="1" s="1"/>
  <c r="J172" i="1"/>
  <c r="O172" i="1" s="1"/>
  <c r="J173" i="1"/>
  <c r="O173" i="1" s="1"/>
  <c r="J174" i="1"/>
  <c r="O174" i="1" s="1"/>
  <c r="J175" i="1"/>
  <c r="O175" i="1" s="1"/>
  <c r="J176" i="1"/>
  <c r="O176" i="1" s="1"/>
  <c r="J177" i="1"/>
  <c r="O177" i="1" s="1"/>
  <c r="J178" i="1"/>
  <c r="O178" i="1" s="1"/>
  <c r="J179" i="1"/>
  <c r="O179" i="1" s="1"/>
  <c r="J180" i="1"/>
  <c r="O180" i="1" s="1"/>
  <c r="J181" i="1"/>
  <c r="O181" i="1" s="1"/>
  <c r="J182" i="1"/>
  <c r="O182" i="1" s="1"/>
  <c r="J183" i="1"/>
  <c r="O183" i="1" s="1"/>
  <c r="J184" i="1"/>
  <c r="O184" i="1" s="1"/>
  <c r="J185" i="1"/>
  <c r="O185" i="1" s="1"/>
  <c r="J186" i="1"/>
  <c r="O186" i="1" s="1"/>
  <c r="J187" i="1"/>
  <c r="O187" i="1" s="1"/>
  <c r="J188" i="1"/>
  <c r="O188" i="1" s="1"/>
  <c r="J189" i="1"/>
  <c r="O189" i="1" s="1"/>
  <c r="J190" i="1"/>
  <c r="O190" i="1" s="1"/>
  <c r="J191" i="1"/>
  <c r="O191" i="1" s="1"/>
  <c r="J192" i="1"/>
  <c r="O192" i="1" s="1"/>
  <c r="J193" i="1"/>
  <c r="O193" i="1" s="1"/>
  <c r="J194" i="1"/>
  <c r="O194" i="1" s="1"/>
  <c r="J195" i="1"/>
  <c r="O195" i="1" s="1"/>
  <c r="J196" i="1"/>
  <c r="O196" i="1" s="1"/>
  <c r="J197" i="1"/>
  <c r="O197" i="1" s="1"/>
  <c r="J198" i="1"/>
  <c r="O198" i="1" s="1"/>
  <c r="J199" i="1"/>
  <c r="O199" i="1" s="1"/>
  <c r="J200" i="1"/>
  <c r="O200" i="1" s="1"/>
  <c r="J201" i="1"/>
  <c r="O201" i="1" s="1"/>
  <c r="J202" i="1"/>
  <c r="O202" i="1" s="1"/>
  <c r="J203" i="1"/>
  <c r="O203" i="1" s="1"/>
  <c r="J204" i="1"/>
  <c r="O204" i="1" s="1"/>
  <c r="J205" i="1"/>
  <c r="O205" i="1" s="1"/>
  <c r="J206" i="1"/>
  <c r="O206" i="1" s="1"/>
  <c r="J207" i="1"/>
  <c r="O207" i="1" s="1"/>
  <c r="J208" i="1"/>
  <c r="O208" i="1" s="1"/>
  <c r="J209" i="1"/>
  <c r="O209" i="1" s="1"/>
  <c r="J210" i="1"/>
  <c r="O210" i="1" s="1"/>
  <c r="J211" i="1"/>
  <c r="O211" i="1" s="1"/>
  <c r="J212" i="1"/>
  <c r="O212" i="1" s="1"/>
  <c r="J213" i="1"/>
  <c r="O213" i="1" s="1"/>
  <c r="J214" i="1"/>
  <c r="O214" i="1" s="1"/>
  <c r="J215" i="1"/>
  <c r="O215" i="1" s="1"/>
  <c r="J216" i="1"/>
  <c r="O216" i="1" s="1"/>
  <c r="J217" i="1"/>
  <c r="O217" i="1" s="1"/>
  <c r="J218" i="1"/>
  <c r="O218" i="1" s="1"/>
  <c r="J219" i="1"/>
  <c r="O219" i="1" s="1"/>
  <c r="J220" i="1"/>
  <c r="O220" i="1" s="1"/>
  <c r="J221" i="1"/>
  <c r="O221" i="1" s="1"/>
  <c r="J222" i="1"/>
  <c r="O222" i="1" s="1"/>
  <c r="J223" i="1"/>
  <c r="O223" i="1" s="1"/>
  <c r="J224" i="1"/>
  <c r="O224" i="1" s="1"/>
  <c r="J225" i="1"/>
  <c r="O225" i="1" s="1"/>
  <c r="J226" i="1"/>
  <c r="O226" i="1" s="1"/>
  <c r="J227" i="1"/>
  <c r="O227" i="1" s="1"/>
  <c r="J228" i="1"/>
  <c r="O228" i="1" s="1"/>
  <c r="J229" i="1"/>
  <c r="O229" i="1" s="1"/>
  <c r="J230" i="1"/>
  <c r="O230" i="1" s="1"/>
  <c r="J231" i="1"/>
  <c r="O231" i="1" s="1"/>
  <c r="J232" i="1"/>
  <c r="O232" i="1" s="1"/>
  <c r="J233" i="1"/>
  <c r="O233" i="1" s="1"/>
  <c r="J234" i="1"/>
  <c r="O234" i="1" s="1"/>
  <c r="J235" i="1"/>
  <c r="O235" i="1" s="1"/>
  <c r="J236" i="1"/>
  <c r="O236" i="1" s="1"/>
  <c r="J237" i="1"/>
  <c r="O237" i="1" s="1"/>
  <c r="J238" i="1"/>
  <c r="O238" i="1" s="1"/>
  <c r="J239" i="1"/>
  <c r="O239" i="1" s="1"/>
  <c r="J240" i="1"/>
  <c r="O240" i="1" s="1"/>
  <c r="J241" i="1"/>
  <c r="O241" i="1" s="1"/>
  <c r="J242" i="1"/>
  <c r="O242" i="1" s="1"/>
  <c r="J243" i="1"/>
  <c r="O243" i="1" s="1"/>
  <c r="J244" i="1"/>
  <c r="O244" i="1" s="1"/>
  <c r="J245" i="1"/>
  <c r="O245" i="1" s="1"/>
  <c r="J246" i="1"/>
  <c r="O246" i="1" s="1"/>
  <c r="J247" i="1"/>
  <c r="O247" i="1" s="1"/>
  <c r="J248" i="1"/>
  <c r="O248" i="1" s="1"/>
  <c r="J249" i="1"/>
  <c r="O249" i="1" s="1"/>
  <c r="J250" i="1"/>
  <c r="O250" i="1" s="1"/>
  <c r="J251" i="1"/>
  <c r="O251" i="1" s="1"/>
  <c r="J252" i="1"/>
  <c r="O252" i="1" s="1"/>
  <c r="J253" i="1"/>
  <c r="O253" i="1" s="1"/>
  <c r="J254" i="1"/>
  <c r="O254" i="1" s="1"/>
  <c r="J255" i="1"/>
  <c r="O255" i="1" s="1"/>
  <c r="J256" i="1"/>
  <c r="O256" i="1" s="1"/>
  <c r="J257" i="1"/>
  <c r="O257" i="1" s="1"/>
  <c r="J258" i="1"/>
  <c r="O258" i="1" s="1"/>
  <c r="J259" i="1"/>
  <c r="O259" i="1" s="1"/>
  <c r="J260" i="1"/>
  <c r="O260" i="1" s="1"/>
  <c r="J261" i="1"/>
  <c r="O261" i="1" s="1"/>
  <c r="J262" i="1"/>
  <c r="O262" i="1" s="1"/>
  <c r="J263" i="1"/>
  <c r="O263" i="1" s="1"/>
  <c r="J264" i="1"/>
  <c r="O264" i="1" s="1"/>
  <c r="J265" i="1"/>
  <c r="O265" i="1" s="1"/>
  <c r="J266" i="1"/>
  <c r="O266" i="1" s="1"/>
  <c r="J267" i="1"/>
  <c r="O267" i="1" s="1"/>
  <c r="J268" i="1"/>
  <c r="O268" i="1" s="1"/>
  <c r="J269" i="1"/>
  <c r="O269" i="1" s="1"/>
  <c r="J270" i="1"/>
  <c r="O270" i="1" s="1"/>
  <c r="J271" i="1"/>
  <c r="O271" i="1" s="1"/>
  <c r="J272" i="1"/>
  <c r="O272" i="1" s="1"/>
  <c r="J273" i="1"/>
  <c r="O273" i="1" s="1"/>
  <c r="J274" i="1"/>
  <c r="O274" i="1" s="1"/>
  <c r="J275" i="1"/>
  <c r="O275" i="1" s="1"/>
  <c r="J276" i="1"/>
  <c r="O276" i="1" s="1"/>
  <c r="J277" i="1"/>
  <c r="O277" i="1" s="1"/>
  <c r="J278" i="1"/>
  <c r="O278" i="1" s="1"/>
  <c r="J279" i="1"/>
  <c r="O279" i="1" s="1"/>
  <c r="J280" i="1"/>
  <c r="O280" i="1" s="1"/>
  <c r="J281" i="1"/>
  <c r="O281" i="1" s="1"/>
  <c r="J282" i="1"/>
  <c r="O282" i="1" s="1"/>
  <c r="J283" i="1"/>
  <c r="O283" i="1" s="1"/>
  <c r="J284" i="1"/>
  <c r="O284" i="1" s="1"/>
  <c r="J285" i="1"/>
  <c r="O285" i="1" s="1"/>
  <c r="J286" i="1"/>
  <c r="O286" i="1" s="1"/>
  <c r="J287" i="1"/>
  <c r="O287" i="1" s="1"/>
  <c r="J288" i="1"/>
  <c r="O288" i="1" s="1"/>
  <c r="J289" i="1"/>
  <c r="O289" i="1" s="1"/>
  <c r="J290" i="1"/>
  <c r="O290" i="1" s="1"/>
  <c r="J291" i="1"/>
  <c r="O291" i="1" s="1"/>
  <c r="J292" i="1"/>
  <c r="O292" i="1" s="1"/>
  <c r="J293" i="1"/>
  <c r="O293" i="1" s="1"/>
  <c r="J294" i="1"/>
  <c r="O294" i="1" s="1"/>
  <c r="J295" i="1"/>
  <c r="O295" i="1" s="1"/>
  <c r="J296" i="1"/>
  <c r="O296" i="1" s="1"/>
  <c r="J297" i="1"/>
  <c r="O297" i="1" s="1"/>
  <c r="J298" i="1"/>
  <c r="O298" i="1" s="1"/>
  <c r="J299" i="1"/>
  <c r="O299" i="1" s="1"/>
  <c r="J300" i="1"/>
  <c r="O300" i="1" s="1"/>
  <c r="J301" i="1"/>
  <c r="O301" i="1" s="1"/>
  <c r="J302" i="1"/>
  <c r="O302" i="1" s="1"/>
  <c r="J303" i="1"/>
  <c r="O303" i="1" s="1"/>
  <c r="J304" i="1"/>
  <c r="O304" i="1" s="1"/>
  <c r="J305" i="1"/>
  <c r="O305" i="1" s="1"/>
  <c r="J306" i="1"/>
  <c r="O306" i="1" s="1"/>
  <c r="J307" i="1"/>
  <c r="O307" i="1" s="1"/>
  <c r="J308" i="1"/>
  <c r="O308" i="1" s="1"/>
  <c r="J309" i="1"/>
  <c r="O309" i="1" s="1"/>
  <c r="J310" i="1"/>
  <c r="O310" i="1" s="1"/>
  <c r="J311" i="1"/>
  <c r="O311" i="1" s="1"/>
  <c r="J312" i="1"/>
  <c r="O312" i="1" s="1"/>
  <c r="J313" i="1"/>
  <c r="O313" i="1" s="1"/>
  <c r="J314" i="1"/>
  <c r="O314" i="1" s="1"/>
  <c r="J315" i="1"/>
  <c r="O315" i="1" s="1"/>
  <c r="J316" i="1"/>
  <c r="O316" i="1" s="1"/>
  <c r="J317" i="1"/>
  <c r="O317" i="1" s="1"/>
  <c r="J318" i="1"/>
  <c r="O318" i="1" s="1"/>
  <c r="J319" i="1"/>
  <c r="O319" i="1" s="1"/>
  <c r="J320" i="1"/>
  <c r="O320" i="1" s="1"/>
  <c r="J321" i="1"/>
  <c r="O321" i="1" s="1"/>
  <c r="J322" i="1"/>
  <c r="O322" i="1" s="1"/>
  <c r="J323" i="1"/>
  <c r="O323" i="1" s="1"/>
  <c r="J324" i="1"/>
  <c r="O324" i="1" s="1"/>
  <c r="J325" i="1"/>
  <c r="O325" i="1" s="1"/>
  <c r="J326" i="1"/>
  <c r="O326" i="1" s="1"/>
  <c r="J327" i="1"/>
  <c r="O327" i="1" s="1"/>
  <c r="J328" i="1"/>
  <c r="O328" i="1" s="1"/>
  <c r="J329" i="1"/>
  <c r="O329" i="1" s="1"/>
  <c r="J330" i="1"/>
  <c r="O330" i="1" s="1"/>
  <c r="J331" i="1"/>
  <c r="O331" i="1" s="1"/>
  <c r="J332" i="1"/>
  <c r="O332" i="1" s="1"/>
  <c r="J333" i="1"/>
  <c r="O333" i="1" s="1"/>
  <c r="J334" i="1"/>
  <c r="O334" i="1" s="1"/>
  <c r="J335" i="1"/>
  <c r="O335" i="1" s="1"/>
  <c r="J336" i="1"/>
  <c r="O336" i="1" s="1"/>
  <c r="J337" i="1"/>
  <c r="O337" i="1" s="1"/>
  <c r="J338" i="1"/>
  <c r="O338" i="1" s="1"/>
  <c r="J339" i="1"/>
  <c r="O339" i="1" s="1"/>
  <c r="J340" i="1"/>
  <c r="O340" i="1" s="1"/>
  <c r="J341" i="1"/>
  <c r="O341" i="1" s="1"/>
  <c r="J342" i="1"/>
  <c r="O342" i="1" s="1"/>
  <c r="J343" i="1"/>
  <c r="O343" i="1" s="1"/>
  <c r="J344" i="1"/>
  <c r="O344" i="1" s="1"/>
  <c r="J345" i="1"/>
  <c r="O345" i="1" s="1"/>
  <c r="J346" i="1"/>
  <c r="O346" i="1" s="1"/>
  <c r="J347" i="1"/>
  <c r="O347" i="1" s="1"/>
  <c r="J348" i="1"/>
  <c r="O348" i="1" s="1"/>
  <c r="J349" i="1"/>
  <c r="O349" i="1" s="1"/>
  <c r="J350" i="1"/>
  <c r="O350" i="1" s="1"/>
  <c r="J351" i="1"/>
  <c r="O351" i="1" s="1"/>
  <c r="J352" i="1"/>
  <c r="O352" i="1" s="1"/>
  <c r="J353" i="1"/>
  <c r="O353" i="1" s="1"/>
  <c r="J354" i="1"/>
  <c r="O354" i="1" s="1"/>
  <c r="J355" i="1"/>
  <c r="O355" i="1" s="1"/>
  <c r="J356" i="1"/>
  <c r="O356" i="1" s="1"/>
  <c r="J357" i="1"/>
  <c r="O357" i="1" s="1"/>
  <c r="J358" i="1"/>
  <c r="O358" i="1" s="1"/>
  <c r="J359" i="1"/>
  <c r="O359" i="1" s="1"/>
  <c r="J360" i="1"/>
  <c r="O360" i="1" s="1"/>
  <c r="J361" i="1"/>
  <c r="O361" i="1" s="1"/>
  <c r="J362" i="1"/>
  <c r="O362" i="1" s="1"/>
  <c r="J363" i="1"/>
  <c r="O363" i="1" s="1"/>
  <c r="J364" i="1"/>
  <c r="O364" i="1" s="1"/>
  <c r="J365" i="1"/>
  <c r="O365" i="1" s="1"/>
  <c r="J366" i="1"/>
  <c r="O366" i="1" s="1"/>
  <c r="S366" i="1" s="1"/>
  <c r="F364" i="3" s="1"/>
  <c r="J367" i="1"/>
  <c r="O367" i="1" s="1"/>
  <c r="J368" i="1"/>
  <c r="O368" i="1" s="1"/>
  <c r="J369" i="1"/>
  <c r="O369" i="1" s="1"/>
  <c r="J370" i="1"/>
  <c r="O370" i="1" s="1"/>
  <c r="J371" i="1"/>
  <c r="O371" i="1" s="1"/>
  <c r="J372" i="1"/>
  <c r="O372" i="1" s="1"/>
  <c r="J373" i="1"/>
  <c r="O373" i="1" s="1"/>
  <c r="J374" i="1"/>
  <c r="O374" i="1" s="1"/>
  <c r="J375" i="1"/>
  <c r="O375" i="1" s="1"/>
  <c r="J376" i="1"/>
  <c r="O376" i="1" s="1"/>
  <c r="J377" i="1"/>
  <c r="O377" i="1" s="1"/>
  <c r="J378" i="1"/>
  <c r="O378" i="1" s="1"/>
  <c r="J379" i="1"/>
  <c r="O379" i="1" s="1"/>
  <c r="J380" i="1"/>
  <c r="O380" i="1" s="1"/>
  <c r="J381" i="1"/>
  <c r="O381" i="1" s="1"/>
  <c r="J382" i="1"/>
  <c r="O382" i="1" s="1"/>
  <c r="J383" i="1"/>
  <c r="O383" i="1" s="1"/>
  <c r="J384" i="1"/>
  <c r="O384" i="1" s="1"/>
  <c r="J385" i="1"/>
  <c r="O385" i="1" s="1"/>
  <c r="J386" i="1"/>
  <c r="O386" i="1" s="1"/>
  <c r="J387" i="1"/>
  <c r="O387" i="1" s="1"/>
  <c r="J388" i="1"/>
  <c r="O388" i="1" s="1"/>
  <c r="J9" i="1"/>
  <c r="O9" i="1" s="1"/>
  <c r="I10" i="1"/>
  <c r="N10" i="1" s="1"/>
  <c r="I11" i="1"/>
  <c r="N11" i="1" s="1"/>
  <c r="I12" i="1"/>
  <c r="N12" i="1" s="1"/>
  <c r="I13" i="1"/>
  <c r="N13" i="1" s="1"/>
  <c r="I14" i="1"/>
  <c r="N14" i="1" s="1"/>
  <c r="I15" i="1"/>
  <c r="N15" i="1" s="1"/>
  <c r="I16" i="1"/>
  <c r="N16" i="1" s="1"/>
  <c r="I17" i="1"/>
  <c r="N17" i="1" s="1"/>
  <c r="I18" i="1"/>
  <c r="N18" i="1" s="1"/>
  <c r="I19" i="1"/>
  <c r="N19" i="1" s="1"/>
  <c r="I20" i="1"/>
  <c r="N20" i="1" s="1"/>
  <c r="I21" i="1"/>
  <c r="N21" i="1" s="1"/>
  <c r="I22" i="1"/>
  <c r="N22" i="1" s="1"/>
  <c r="I23" i="1"/>
  <c r="N23" i="1" s="1"/>
  <c r="I24" i="1"/>
  <c r="N24" i="1" s="1"/>
  <c r="I25" i="1"/>
  <c r="N25" i="1" s="1"/>
  <c r="I26" i="1"/>
  <c r="N26" i="1" s="1"/>
  <c r="I27" i="1"/>
  <c r="N27" i="1" s="1"/>
  <c r="I28" i="1"/>
  <c r="N28" i="1" s="1"/>
  <c r="I29" i="1"/>
  <c r="N29" i="1" s="1"/>
  <c r="I30" i="1"/>
  <c r="N30" i="1" s="1"/>
  <c r="I31" i="1"/>
  <c r="N31" i="1" s="1"/>
  <c r="I32" i="1"/>
  <c r="N32" i="1" s="1"/>
  <c r="I33" i="1"/>
  <c r="N33" i="1" s="1"/>
  <c r="I34" i="1"/>
  <c r="N34" i="1" s="1"/>
  <c r="I35" i="1"/>
  <c r="N35" i="1" s="1"/>
  <c r="I36" i="1"/>
  <c r="N36" i="1" s="1"/>
  <c r="I37" i="1"/>
  <c r="N37" i="1" s="1"/>
  <c r="I38" i="1"/>
  <c r="N38" i="1" s="1"/>
  <c r="I39" i="1"/>
  <c r="N39" i="1" s="1"/>
  <c r="I40" i="1"/>
  <c r="N40" i="1" s="1"/>
  <c r="I41" i="1"/>
  <c r="N41" i="1" s="1"/>
  <c r="I42" i="1"/>
  <c r="N42" i="1" s="1"/>
  <c r="I43" i="1"/>
  <c r="N43" i="1" s="1"/>
  <c r="I44" i="1"/>
  <c r="N44" i="1" s="1"/>
  <c r="I45" i="1"/>
  <c r="N45" i="1" s="1"/>
  <c r="I46" i="1"/>
  <c r="N46" i="1" s="1"/>
  <c r="I47" i="1"/>
  <c r="N47" i="1" s="1"/>
  <c r="I48" i="1"/>
  <c r="N48" i="1" s="1"/>
  <c r="I49" i="1"/>
  <c r="N49" i="1" s="1"/>
  <c r="I50" i="1"/>
  <c r="N50" i="1" s="1"/>
  <c r="I51" i="1"/>
  <c r="N51" i="1" s="1"/>
  <c r="I52" i="1"/>
  <c r="N52" i="1" s="1"/>
  <c r="I53" i="1"/>
  <c r="N53" i="1" s="1"/>
  <c r="I54" i="1"/>
  <c r="N54" i="1" s="1"/>
  <c r="I55" i="1"/>
  <c r="N55" i="1" s="1"/>
  <c r="I56" i="1"/>
  <c r="N56" i="1" s="1"/>
  <c r="I57" i="1"/>
  <c r="N57" i="1" s="1"/>
  <c r="I58" i="1"/>
  <c r="N58" i="1" s="1"/>
  <c r="I59" i="1"/>
  <c r="N59" i="1" s="1"/>
  <c r="I60" i="1"/>
  <c r="N60" i="1" s="1"/>
  <c r="I61" i="1"/>
  <c r="N61" i="1" s="1"/>
  <c r="I62" i="1"/>
  <c r="N62" i="1" s="1"/>
  <c r="I63" i="1"/>
  <c r="N63" i="1" s="1"/>
  <c r="I64" i="1"/>
  <c r="N64" i="1" s="1"/>
  <c r="I65" i="1"/>
  <c r="N65" i="1" s="1"/>
  <c r="I66" i="1"/>
  <c r="N66" i="1" s="1"/>
  <c r="I67" i="1"/>
  <c r="N67" i="1" s="1"/>
  <c r="I68" i="1"/>
  <c r="N68" i="1" s="1"/>
  <c r="I69" i="1"/>
  <c r="N69" i="1" s="1"/>
  <c r="I70" i="1"/>
  <c r="N70" i="1" s="1"/>
  <c r="I71" i="1"/>
  <c r="N71" i="1" s="1"/>
  <c r="I72" i="1"/>
  <c r="N72" i="1" s="1"/>
  <c r="I73" i="1"/>
  <c r="N73" i="1" s="1"/>
  <c r="I74" i="1"/>
  <c r="N74" i="1" s="1"/>
  <c r="I75" i="1"/>
  <c r="N75" i="1" s="1"/>
  <c r="I76" i="1"/>
  <c r="N76" i="1" s="1"/>
  <c r="I77" i="1"/>
  <c r="N77" i="1" s="1"/>
  <c r="I78" i="1"/>
  <c r="N78" i="1" s="1"/>
  <c r="I79" i="1"/>
  <c r="N79" i="1" s="1"/>
  <c r="I80" i="1"/>
  <c r="N80" i="1" s="1"/>
  <c r="I81" i="1"/>
  <c r="N81" i="1" s="1"/>
  <c r="I82" i="1"/>
  <c r="N82" i="1" s="1"/>
  <c r="I83" i="1"/>
  <c r="N83" i="1" s="1"/>
  <c r="I84" i="1"/>
  <c r="N84" i="1" s="1"/>
  <c r="I85" i="1"/>
  <c r="N85" i="1" s="1"/>
  <c r="I86" i="1"/>
  <c r="N86" i="1" s="1"/>
  <c r="I87" i="1"/>
  <c r="N87" i="1" s="1"/>
  <c r="I88" i="1"/>
  <c r="N88" i="1" s="1"/>
  <c r="I89" i="1"/>
  <c r="N89" i="1" s="1"/>
  <c r="I90" i="1"/>
  <c r="N90" i="1" s="1"/>
  <c r="I91" i="1"/>
  <c r="N91" i="1" s="1"/>
  <c r="I92" i="1"/>
  <c r="N92" i="1" s="1"/>
  <c r="I93" i="1"/>
  <c r="N93" i="1" s="1"/>
  <c r="I94" i="1"/>
  <c r="N94" i="1" s="1"/>
  <c r="I95" i="1"/>
  <c r="N95" i="1" s="1"/>
  <c r="I96" i="1"/>
  <c r="N96" i="1" s="1"/>
  <c r="I97" i="1"/>
  <c r="N97" i="1" s="1"/>
  <c r="I98" i="1"/>
  <c r="N98" i="1" s="1"/>
  <c r="I99" i="1"/>
  <c r="N99" i="1" s="1"/>
  <c r="I100" i="1"/>
  <c r="N100" i="1" s="1"/>
  <c r="I101" i="1"/>
  <c r="N101" i="1" s="1"/>
  <c r="I102" i="1"/>
  <c r="N102" i="1" s="1"/>
  <c r="I103" i="1"/>
  <c r="N103" i="1" s="1"/>
  <c r="I104" i="1"/>
  <c r="N104" i="1" s="1"/>
  <c r="I105" i="1"/>
  <c r="N105" i="1" s="1"/>
  <c r="I106" i="1"/>
  <c r="N106" i="1" s="1"/>
  <c r="I107" i="1"/>
  <c r="N107" i="1" s="1"/>
  <c r="I108" i="1"/>
  <c r="N108" i="1" s="1"/>
  <c r="I109" i="1"/>
  <c r="N109" i="1" s="1"/>
  <c r="I110" i="1"/>
  <c r="N110" i="1" s="1"/>
  <c r="I111" i="1"/>
  <c r="N111" i="1" s="1"/>
  <c r="I112" i="1"/>
  <c r="N112" i="1" s="1"/>
  <c r="I113" i="1"/>
  <c r="N113" i="1" s="1"/>
  <c r="I114" i="1"/>
  <c r="N114" i="1" s="1"/>
  <c r="I115" i="1"/>
  <c r="N115" i="1" s="1"/>
  <c r="I116" i="1"/>
  <c r="N116" i="1" s="1"/>
  <c r="I117" i="1"/>
  <c r="N117" i="1" s="1"/>
  <c r="I118" i="1"/>
  <c r="N118" i="1" s="1"/>
  <c r="I119" i="1"/>
  <c r="N119" i="1" s="1"/>
  <c r="I120" i="1"/>
  <c r="N120" i="1" s="1"/>
  <c r="I121" i="1"/>
  <c r="N121" i="1" s="1"/>
  <c r="I122" i="1"/>
  <c r="N122" i="1" s="1"/>
  <c r="I123" i="1"/>
  <c r="N123" i="1" s="1"/>
  <c r="I124" i="1"/>
  <c r="N124" i="1" s="1"/>
  <c r="I125" i="1"/>
  <c r="N125" i="1" s="1"/>
  <c r="I126" i="1"/>
  <c r="N126" i="1" s="1"/>
  <c r="I127" i="1"/>
  <c r="N127" i="1" s="1"/>
  <c r="I128" i="1"/>
  <c r="N128" i="1" s="1"/>
  <c r="I129" i="1"/>
  <c r="N129" i="1" s="1"/>
  <c r="I130" i="1"/>
  <c r="N130" i="1" s="1"/>
  <c r="I131" i="1"/>
  <c r="N131" i="1" s="1"/>
  <c r="I132" i="1"/>
  <c r="N132" i="1" s="1"/>
  <c r="I133" i="1"/>
  <c r="N133" i="1" s="1"/>
  <c r="I134" i="1"/>
  <c r="N134" i="1" s="1"/>
  <c r="I135" i="1"/>
  <c r="N135" i="1" s="1"/>
  <c r="I136" i="1"/>
  <c r="N136" i="1" s="1"/>
  <c r="I137" i="1"/>
  <c r="N137" i="1" s="1"/>
  <c r="I138" i="1"/>
  <c r="N138" i="1" s="1"/>
  <c r="I139" i="1"/>
  <c r="N139" i="1" s="1"/>
  <c r="I140" i="1"/>
  <c r="N140" i="1" s="1"/>
  <c r="I141" i="1"/>
  <c r="N141" i="1" s="1"/>
  <c r="I142" i="1"/>
  <c r="N142" i="1" s="1"/>
  <c r="I143" i="1"/>
  <c r="N143" i="1" s="1"/>
  <c r="I144" i="1"/>
  <c r="N144" i="1" s="1"/>
  <c r="I145" i="1"/>
  <c r="N145" i="1" s="1"/>
  <c r="I146" i="1"/>
  <c r="N146" i="1" s="1"/>
  <c r="I147" i="1"/>
  <c r="N147" i="1" s="1"/>
  <c r="I148" i="1"/>
  <c r="N148" i="1" s="1"/>
  <c r="I149" i="1"/>
  <c r="N149" i="1" s="1"/>
  <c r="I150" i="1"/>
  <c r="N150" i="1" s="1"/>
  <c r="I151" i="1"/>
  <c r="N151" i="1" s="1"/>
  <c r="I152" i="1"/>
  <c r="N152" i="1" s="1"/>
  <c r="I153" i="1"/>
  <c r="N153" i="1" s="1"/>
  <c r="I154" i="1"/>
  <c r="N154" i="1" s="1"/>
  <c r="I155" i="1"/>
  <c r="N155" i="1" s="1"/>
  <c r="I156" i="1"/>
  <c r="N156" i="1" s="1"/>
  <c r="I157" i="1"/>
  <c r="N157" i="1" s="1"/>
  <c r="I158" i="1"/>
  <c r="N158" i="1" s="1"/>
  <c r="I159" i="1"/>
  <c r="N159" i="1" s="1"/>
  <c r="I160" i="1"/>
  <c r="N160" i="1" s="1"/>
  <c r="I161" i="1"/>
  <c r="N161" i="1" s="1"/>
  <c r="I162" i="1"/>
  <c r="N162" i="1" s="1"/>
  <c r="I163" i="1"/>
  <c r="N163" i="1" s="1"/>
  <c r="I164" i="1"/>
  <c r="N164" i="1" s="1"/>
  <c r="I165" i="1"/>
  <c r="N165" i="1" s="1"/>
  <c r="I166" i="1"/>
  <c r="N166" i="1" s="1"/>
  <c r="I167" i="1"/>
  <c r="N167" i="1" s="1"/>
  <c r="I168" i="1"/>
  <c r="N168" i="1" s="1"/>
  <c r="I169" i="1"/>
  <c r="N169" i="1" s="1"/>
  <c r="I170" i="1"/>
  <c r="N170" i="1" s="1"/>
  <c r="I171" i="1"/>
  <c r="N171" i="1" s="1"/>
  <c r="I172" i="1"/>
  <c r="N172" i="1" s="1"/>
  <c r="I173" i="1"/>
  <c r="N173" i="1" s="1"/>
  <c r="I174" i="1"/>
  <c r="N174" i="1" s="1"/>
  <c r="I175" i="1"/>
  <c r="N175" i="1" s="1"/>
  <c r="I176" i="1"/>
  <c r="N176" i="1" s="1"/>
  <c r="I177" i="1"/>
  <c r="N177" i="1" s="1"/>
  <c r="I178" i="1"/>
  <c r="N178" i="1" s="1"/>
  <c r="I179" i="1"/>
  <c r="N179" i="1" s="1"/>
  <c r="I180" i="1"/>
  <c r="N180" i="1" s="1"/>
  <c r="I181" i="1"/>
  <c r="N181" i="1" s="1"/>
  <c r="I182" i="1"/>
  <c r="N182" i="1" s="1"/>
  <c r="I183" i="1"/>
  <c r="N183" i="1" s="1"/>
  <c r="I184" i="1"/>
  <c r="N184" i="1" s="1"/>
  <c r="I185" i="1"/>
  <c r="N185" i="1" s="1"/>
  <c r="I186" i="1"/>
  <c r="N186" i="1" s="1"/>
  <c r="I187" i="1"/>
  <c r="N187" i="1" s="1"/>
  <c r="I188" i="1"/>
  <c r="N188" i="1" s="1"/>
  <c r="I189" i="1"/>
  <c r="N189" i="1" s="1"/>
  <c r="I190" i="1"/>
  <c r="N190" i="1" s="1"/>
  <c r="I191" i="1"/>
  <c r="N191" i="1" s="1"/>
  <c r="I192" i="1"/>
  <c r="N192" i="1" s="1"/>
  <c r="I193" i="1"/>
  <c r="N193" i="1" s="1"/>
  <c r="I194" i="1"/>
  <c r="N194" i="1" s="1"/>
  <c r="I195" i="1"/>
  <c r="N195" i="1" s="1"/>
  <c r="I196" i="1"/>
  <c r="N196" i="1" s="1"/>
  <c r="I197" i="1"/>
  <c r="N197" i="1" s="1"/>
  <c r="I198" i="1"/>
  <c r="N198" i="1" s="1"/>
  <c r="I199" i="1"/>
  <c r="N199" i="1" s="1"/>
  <c r="I200" i="1"/>
  <c r="N200" i="1" s="1"/>
  <c r="I201" i="1"/>
  <c r="N201" i="1" s="1"/>
  <c r="I202" i="1"/>
  <c r="N202" i="1" s="1"/>
  <c r="I203" i="1"/>
  <c r="N203" i="1" s="1"/>
  <c r="I204" i="1"/>
  <c r="N204" i="1" s="1"/>
  <c r="I205" i="1"/>
  <c r="N205" i="1" s="1"/>
  <c r="I206" i="1"/>
  <c r="N206" i="1" s="1"/>
  <c r="I207" i="1"/>
  <c r="N207" i="1" s="1"/>
  <c r="I208" i="1"/>
  <c r="N208" i="1" s="1"/>
  <c r="I209" i="1"/>
  <c r="N209" i="1" s="1"/>
  <c r="I210" i="1"/>
  <c r="N210" i="1" s="1"/>
  <c r="I211" i="1"/>
  <c r="N211" i="1" s="1"/>
  <c r="I212" i="1"/>
  <c r="N212" i="1" s="1"/>
  <c r="I213" i="1"/>
  <c r="N213" i="1" s="1"/>
  <c r="I214" i="1"/>
  <c r="N214" i="1" s="1"/>
  <c r="I215" i="1"/>
  <c r="N215" i="1" s="1"/>
  <c r="I216" i="1"/>
  <c r="N216" i="1" s="1"/>
  <c r="I217" i="1"/>
  <c r="N217" i="1" s="1"/>
  <c r="I218" i="1"/>
  <c r="N218" i="1" s="1"/>
  <c r="I219" i="1"/>
  <c r="N219" i="1" s="1"/>
  <c r="I220" i="1"/>
  <c r="N220" i="1" s="1"/>
  <c r="I221" i="1"/>
  <c r="N221" i="1" s="1"/>
  <c r="I222" i="1"/>
  <c r="N222" i="1" s="1"/>
  <c r="I223" i="1"/>
  <c r="N223" i="1" s="1"/>
  <c r="I224" i="1"/>
  <c r="N224" i="1" s="1"/>
  <c r="I225" i="1"/>
  <c r="N225" i="1" s="1"/>
  <c r="I226" i="1"/>
  <c r="N226" i="1" s="1"/>
  <c r="I227" i="1"/>
  <c r="N227" i="1" s="1"/>
  <c r="I228" i="1"/>
  <c r="N228" i="1" s="1"/>
  <c r="I229" i="1"/>
  <c r="N229" i="1" s="1"/>
  <c r="I230" i="1"/>
  <c r="N230" i="1" s="1"/>
  <c r="I231" i="1"/>
  <c r="N231" i="1" s="1"/>
  <c r="I232" i="1"/>
  <c r="N232" i="1" s="1"/>
  <c r="I233" i="1"/>
  <c r="N233" i="1" s="1"/>
  <c r="I234" i="1"/>
  <c r="N234" i="1" s="1"/>
  <c r="I235" i="1"/>
  <c r="N235" i="1" s="1"/>
  <c r="I236" i="1"/>
  <c r="N236" i="1" s="1"/>
  <c r="I237" i="1"/>
  <c r="N237" i="1" s="1"/>
  <c r="I238" i="1"/>
  <c r="N238" i="1" s="1"/>
  <c r="I239" i="1"/>
  <c r="N239" i="1" s="1"/>
  <c r="I240" i="1"/>
  <c r="N240" i="1" s="1"/>
  <c r="I241" i="1"/>
  <c r="N241" i="1" s="1"/>
  <c r="I242" i="1"/>
  <c r="N242" i="1" s="1"/>
  <c r="I243" i="1"/>
  <c r="N243" i="1" s="1"/>
  <c r="I244" i="1"/>
  <c r="N244" i="1" s="1"/>
  <c r="I245" i="1"/>
  <c r="N245" i="1" s="1"/>
  <c r="I246" i="1"/>
  <c r="N246" i="1" s="1"/>
  <c r="I247" i="1"/>
  <c r="N247" i="1" s="1"/>
  <c r="I248" i="1"/>
  <c r="N248" i="1" s="1"/>
  <c r="I249" i="1"/>
  <c r="N249" i="1" s="1"/>
  <c r="I250" i="1"/>
  <c r="N250" i="1" s="1"/>
  <c r="I251" i="1"/>
  <c r="N251" i="1" s="1"/>
  <c r="I252" i="1"/>
  <c r="N252" i="1" s="1"/>
  <c r="I253" i="1"/>
  <c r="N253" i="1" s="1"/>
  <c r="I254" i="1"/>
  <c r="N254" i="1" s="1"/>
  <c r="I255" i="1"/>
  <c r="N255" i="1" s="1"/>
  <c r="I256" i="1"/>
  <c r="N256" i="1" s="1"/>
  <c r="I257" i="1"/>
  <c r="N257" i="1" s="1"/>
  <c r="I258" i="1"/>
  <c r="N258" i="1" s="1"/>
  <c r="I259" i="1"/>
  <c r="N259" i="1" s="1"/>
  <c r="I260" i="1"/>
  <c r="N260" i="1" s="1"/>
  <c r="I261" i="1"/>
  <c r="N261" i="1" s="1"/>
  <c r="I262" i="1"/>
  <c r="N262" i="1" s="1"/>
  <c r="I263" i="1"/>
  <c r="N263" i="1" s="1"/>
  <c r="I264" i="1"/>
  <c r="N264" i="1" s="1"/>
  <c r="I265" i="1"/>
  <c r="N265" i="1" s="1"/>
  <c r="I266" i="1"/>
  <c r="N266" i="1" s="1"/>
  <c r="I267" i="1"/>
  <c r="N267" i="1" s="1"/>
  <c r="I268" i="1"/>
  <c r="N268" i="1" s="1"/>
  <c r="I269" i="1"/>
  <c r="N269" i="1" s="1"/>
  <c r="I270" i="1"/>
  <c r="N270" i="1" s="1"/>
  <c r="I271" i="1"/>
  <c r="N271" i="1" s="1"/>
  <c r="I272" i="1"/>
  <c r="N272" i="1" s="1"/>
  <c r="I273" i="1"/>
  <c r="N273" i="1" s="1"/>
  <c r="I274" i="1"/>
  <c r="N274" i="1" s="1"/>
  <c r="I275" i="1"/>
  <c r="N275" i="1" s="1"/>
  <c r="I276" i="1"/>
  <c r="N276" i="1" s="1"/>
  <c r="I277" i="1"/>
  <c r="N277" i="1" s="1"/>
  <c r="I278" i="1"/>
  <c r="N278" i="1" s="1"/>
  <c r="I279" i="1"/>
  <c r="N279" i="1" s="1"/>
  <c r="I280" i="1"/>
  <c r="N280" i="1" s="1"/>
  <c r="I281" i="1"/>
  <c r="N281" i="1" s="1"/>
  <c r="I282" i="1"/>
  <c r="N282" i="1" s="1"/>
  <c r="I283" i="1"/>
  <c r="N283" i="1" s="1"/>
  <c r="I284" i="1"/>
  <c r="N284" i="1" s="1"/>
  <c r="I285" i="1"/>
  <c r="N285" i="1" s="1"/>
  <c r="I286" i="1"/>
  <c r="N286" i="1" s="1"/>
  <c r="I287" i="1"/>
  <c r="N287" i="1" s="1"/>
  <c r="I288" i="1"/>
  <c r="N288" i="1" s="1"/>
  <c r="I289" i="1"/>
  <c r="N289" i="1" s="1"/>
  <c r="I290" i="1"/>
  <c r="N290" i="1" s="1"/>
  <c r="I291" i="1"/>
  <c r="N291" i="1" s="1"/>
  <c r="I292" i="1"/>
  <c r="N292" i="1" s="1"/>
  <c r="I293" i="1"/>
  <c r="N293" i="1" s="1"/>
  <c r="I294" i="1"/>
  <c r="N294" i="1" s="1"/>
  <c r="I295" i="1"/>
  <c r="N295" i="1" s="1"/>
  <c r="I296" i="1"/>
  <c r="N296" i="1" s="1"/>
  <c r="I297" i="1"/>
  <c r="N297" i="1" s="1"/>
  <c r="I298" i="1"/>
  <c r="N298" i="1" s="1"/>
  <c r="I299" i="1"/>
  <c r="N299" i="1" s="1"/>
  <c r="I300" i="1"/>
  <c r="N300" i="1" s="1"/>
  <c r="I301" i="1"/>
  <c r="N301" i="1" s="1"/>
  <c r="I302" i="1"/>
  <c r="N302" i="1" s="1"/>
  <c r="I303" i="1"/>
  <c r="N303" i="1" s="1"/>
  <c r="I304" i="1"/>
  <c r="N304" i="1" s="1"/>
  <c r="I305" i="1"/>
  <c r="N305" i="1" s="1"/>
  <c r="I306" i="1"/>
  <c r="N306" i="1" s="1"/>
  <c r="I307" i="1"/>
  <c r="N307" i="1" s="1"/>
  <c r="I308" i="1"/>
  <c r="N308" i="1" s="1"/>
  <c r="I309" i="1"/>
  <c r="N309" i="1" s="1"/>
  <c r="I310" i="1"/>
  <c r="N310" i="1" s="1"/>
  <c r="I311" i="1"/>
  <c r="N311" i="1" s="1"/>
  <c r="I312" i="1"/>
  <c r="N312" i="1" s="1"/>
  <c r="I313" i="1"/>
  <c r="N313" i="1" s="1"/>
  <c r="I314" i="1"/>
  <c r="N314" i="1" s="1"/>
  <c r="I315" i="1"/>
  <c r="N315" i="1" s="1"/>
  <c r="I316" i="1"/>
  <c r="N316" i="1" s="1"/>
  <c r="I317" i="1"/>
  <c r="N317" i="1" s="1"/>
  <c r="I318" i="1"/>
  <c r="N318" i="1" s="1"/>
  <c r="I319" i="1"/>
  <c r="N319" i="1" s="1"/>
  <c r="I320" i="1"/>
  <c r="N320" i="1" s="1"/>
  <c r="I321" i="1"/>
  <c r="N321" i="1" s="1"/>
  <c r="I322" i="1"/>
  <c r="N322" i="1" s="1"/>
  <c r="I323" i="1"/>
  <c r="N323" i="1" s="1"/>
  <c r="I324" i="1"/>
  <c r="N324" i="1" s="1"/>
  <c r="I325" i="1"/>
  <c r="N325" i="1" s="1"/>
  <c r="I326" i="1"/>
  <c r="N326" i="1" s="1"/>
  <c r="I327" i="1"/>
  <c r="N327" i="1" s="1"/>
  <c r="I328" i="1"/>
  <c r="N328" i="1" s="1"/>
  <c r="I329" i="1"/>
  <c r="N329" i="1" s="1"/>
  <c r="I330" i="1"/>
  <c r="N330" i="1" s="1"/>
  <c r="I331" i="1"/>
  <c r="N331" i="1" s="1"/>
  <c r="I332" i="1"/>
  <c r="N332" i="1" s="1"/>
  <c r="I333" i="1"/>
  <c r="N333" i="1" s="1"/>
  <c r="I334" i="1"/>
  <c r="N334" i="1" s="1"/>
  <c r="I335" i="1"/>
  <c r="N335" i="1" s="1"/>
  <c r="I336" i="1"/>
  <c r="N336" i="1" s="1"/>
  <c r="I337" i="1"/>
  <c r="N337" i="1" s="1"/>
  <c r="I338" i="1"/>
  <c r="N338" i="1" s="1"/>
  <c r="I339" i="1"/>
  <c r="N339" i="1" s="1"/>
  <c r="I340" i="1"/>
  <c r="N340" i="1" s="1"/>
  <c r="I341" i="1"/>
  <c r="N341" i="1" s="1"/>
  <c r="I342" i="1"/>
  <c r="N342" i="1" s="1"/>
  <c r="I343" i="1"/>
  <c r="N343" i="1" s="1"/>
  <c r="I344" i="1"/>
  <c r="N344" i="1" s="1"/>
  <c r="I345" i="1"/>
  <c r="N345" i="1" s="1"/>
  <c r="I346" i="1"/>
  <c r="N346" i="1" s="1"/>
  <c r="I347" i="1"/>
  <c r="N347" i="1" s="1"/>
  <c r="I348" i="1"/>
  <c r="N348" i="1" s="1"/>
  <c r="I349" i="1"/>
  <c r="N349" i="1" s="1"/>
  <c r="I350" i="1"/>
  <c r="N350" i="1" s="1"/>
  <c r="I351" i="1"/>
  <c r="N351" i="1" s="1"/>
  <c r="I352" i="1"/>
  <c r="N352" i="1" s="1"/>
  <c r="I353" i="1"/>
  <c r="N353" i="1" s="1"/>
  <c r="I354" i="1"/>
  <c r="N354" i="1" s="1"/>
  <c r="I355" i="1"/>
  <c r="N355" i="1" s="1"/>
  <c r="I356" i="1"/>
  <c r="N356" i="1" s="1"/>
  <c r="I357" i="1"/>
  <c r="N357" i="1" s="1"/>
  <c r="I358" i="1"/>
  <c r="N358" i="1" s="1"/>
  <c r="I359" i="1"/>
  <c r="N359" i="1" s="1"/>
  <c r="I360" i="1"/>
  <c r="N360" i="1" s="1"/>
  <c r="I361" i="1"/>
  <c r="N361" i="1" s="1"/>
  <c r="I362" i="1"/>
  <c r="N362" i="1" s="1"/>
  <c r="I363" i="1"/>
  <c r="N363" i="1" s="1"/>
  <c r="I364" i="1"/>
  <c r="N364" i="1" s="1"/>
  <c r="I365" i="1"/>
  <c r="N365" i="1" s="1"/>
  <c r="I366" i="1"/>
  <c r="N366" i="1" s="1"/>
  <c r="I367" i="1"/>
  <c r="N367" i="1" s="1"/>
  <c r="I368" i="1"/>
  <c r="N368" i="1" s="1"/>
  <c r="I369" i="1"/>
  <c r="N369" i="1" s="1"/>
  <c r="I370" i="1"/>
  <c r="N370" i="1" s="1"/>
  <c r="I371" i="1"/>
  <c r="N371" i="1" s="1"/>
  <c r="I372" i="1"/>
  <c r="N372" i="1" s="1"/>
  <c r="I373" i="1"/>
  <c r="N373" i="1" s="1"/>
  <c r="I374" i="1"/>
  <c r="N374" i="1" s="1"/>
  <c r="I375" i="1"/>
  <c r="N375" i="1" s="1"/>
  <c r="I376" i="1"/>
  <c r="N376" i="1" s="1"/>
  <c r="I377" i="1"/>
  <c r="N377" i="1" s="1"/>
  <c r="I378" i="1"/>
  <c r="N378" i="1" s="1"/>
  <c r="I379" i="1"/>
  <c r="N379" i="1" s="1"/>
  <c r="I380" i="1"/>
  <c r="N380" i="1" s="1"/>
  <c r="I381" i="1"/>
  <c r="N381" i="1" s="1"/>
  <c r="I382" i="1"/>
  <c r="N382" i="1" s="1"/>
  <c r="I383" i="1"/>
  <c r="N383" i="1" s="1"/>
  <c r="I384" i="1"/>
  <c r="N384" i="1" s="1"/>
  <c r="I385" i="1"/>
  <c r="N385" i="1" s="1"/>
  <c r="I386" i="1"/>
  <c r="N386" i="1" s="1"/>
  <c r="I387" i="1"/>
  <c r="N387" i="1" s="1"/>
  <c r="I388" i="1"/>
  <c r="N388" i="1" s="1"/>
  <c r="I9" i="1"/>
  <c r="N9" i="1" s="1"/>
  <c r="H10" i="1"/>
  <c r="M10" i="1" s="1"/>
  <c r="H11" i="1"/>
  <c r="M11" i="1" s="1"/>
  <c r="R11" i="1" s="1"/>
  <c r="E9" i="3" s="1"/>
  <c r="J9" i="3" s="1"/>
  <c r="H12" i="1"/>
  <c r="M12" i="1" s="1"/>
  <c r="R12" i="1" s="1"/>
  <c r="E10" i="3" s="1"/>
  <c r="H13" i="1"/>
  <c r="M13" i="1" s="1"/>
  <c r="R13" i="1" s="1"/>
  <c r="E11" i="3" s="1"/>
  <c r="H14" i="1"/>
  <c r="M14" i="1" s="1"/>
  <c r="R14" i="1" s="1"/>
  <c r="E12" i="3" s="1"/>
  <c r="H15" i="1"/>
  <c r="M15" i="1" s="1"/>
  <c r="H16" i="1"/>
  <c r="M16" i="1" s="1"/>
  <c r="H17" i="1"/>
  <c r="M17" i="1" s="1"/>
  <c r="H18" i="1"/>
  <c r="M18" i="1" s="1"/>
  <c r="H19" i="1"/>
  <c r="M19" i="1" s="1"/>
  <c r="R19" i="1" s="1"/>
  <c r="E17" i="3" s="1"/>
  <c r="H20" i="1"/>
  <c r="M20" i="1" s="1"/>
  <c r="R20" i="1" s="1"/>
  <c r="E18" i="3" s="1"/>
  <c r="H21" i="1"/>
  <c r="M21" i="1" s="1"/>
  <c r="R21" i="1" s="1"/>
  <c r="E19" i="3" s="1"/>
  <c r="J19" i="3" s="1"/>
  <c r="H22" i="1"/>
  <c r="M22" i="1" s="1"/>
  <c r="R22" i="1" s="1"/>
  <c r="E20" i="3" s="1"/>
  <c r="H23" i="1"/>
  <c r="M23" i="1" s="1"/>
  <c r="H24" i="1"/>
  <c r="M24" i="1" s="1"/>
  <c r="H25" i="1"/>
  <c r="M25" i="1" s="1"/>
  <c r="H26" i="1"/>
  <c r="M26" i="1" s="1"/>
  <c r="H27" i="1"/>
  <c r="M27" i="1" s="1"/>
  <c r="R27" i="1" s="1"/>
  <c r="E25" i="3" s="1"/>
  <c r="H28" i="1"/>
  <c r="M28" i="1" s="1"/>
  <c r="R28" i="1" s="1"/>
  <c r="E26" i="3" s="1"/>
  <c r="H29" i="1"/>
  <c r="M29" i="1" s="1"/>
  <c r="R29" i="1" s="1"/>
  <c r="E27" i="3" s="1"/>
  <c r="H30" i="1"/>
  <c r="M30" i="1" s="1"/>
  <c r="R30" i="1" s="1"/>
  <c r="E28" i="3" s="1"/>
  <c r="H31" i="1"/>
  <c r="M31" i="1" s="1"/>
  <c r="H32" i="1"/>
  <c r="M32" i="1" s="1"/>
  <c r="H33" i="1"/>
  <c r="M33" i="1" s="1"/>
  <c r="H34" i="1"/>
  <c r="M34" i="1" s="1"/>
  <c r="H35" i="1"/>
  <c r="M35" i="1" s="1"/>
  <c r="R35" i="1" s="1"/>
  <c r="E33" i="3" s="1"/>
  <c r="M33" i="3" s="1"/>
  <c r="H36" i="1"/>
  <c r="M36" i="1" s="1"/>
  <c r="R36" i="1" s="1"/>
  <c r="E34" i="3" s="1"/>
  <c r="H37" i="1"/>
  <c r="M37" i="1" s="1"/>
  <c r="R37" i="1" s="1"/>
  <c r="E35" i="3" s="1"/>
  <c r="H35" i="3" s="1"/>
  <c r="H38" i="1"/>
  <c r="M38" i="1" s="1"/>
  <c r="R38" i="1" s="1"/>
  <c r="E36" i="3" s="1"/>
  <c r="H39" i="1"/>
  <c r="M39" i="1" s="1"/>
  <c r="H40" i="1"/>
  <c r="M40" i="1" s="1"/>
  <c r="H41" i="1"/>
  <c r="M41" i="1" s="1"/>
  <c r="H42" i="1"/>
  <c r="M42" i="1" s="1"/>
  <c r="H43" i="1"/>
  <c r="M43" i="1" s="1"/>
  <c r="R43" i="1" s="1"/>
  <c r="E41" i="3" s="1"/>
  <c r="J41" i="3" s="1"/>
  <c r="H44" i="1"/>
  <c r="M44" i="1" s="1"/>
  <c r="R44" i="1" s="1"/>
  <c r="E42" i="3" s="1"/>
  <c r="H45" i="1"/>
  <c r="M45" i="1" s="1"/>
  <c r="R45" i="1" s="1"/>
  <c r="E43" i="3" s="1"/>
  <c r="H46" i="1"/>
  <c r="M46" i="1" s="1"/>
  <c r="R46" i="1" s="1"/>
  <c r="E44" i="3" s="1"/>
  <c r="H47" i="1"/>
  <c r="M47" i="1" s="1"/>
  <c r="H48" i="1"/>
  <c r="M48" i="1" s="1"/>
  <c r="H49" i="1"/>
  <c r="M49" i="1" s="1"/>
  <c r="H50" i="1"/>
  <c r="M50" i="1" s="1"/>
  <c r="H51" i="1"/>
  <c r="M51" i="1" s="1"/>
  <c r="R51" i="1" s="1"/>
  <c r="E49" i="3" s="1"/>
  <c r="H52" i="1"/>
  <c r="M52" i="1" s="1"/>
  <c r="R52" i="1" s="1"/>
  <c r="E50" i="3" s="1"/>
  <c r="H53" i="1"/>
  <c r="M53" i="1" s="1"/>
  <c r="R53" i="1" s="1"/>
  <c r="E51" i="3" s="1"/>
  <c r="M51" i="3" s="1"/>
  <c r="H54" i="1"/>
  <c r="M54" i="1" s="1"/>
  <c r="R54" i="1" s="1"/>
  <c r="E52" i="3" s="1"/>
  <c r="H52" i="3" s="1"/>
  <c r="H55" i="1"/>
  <c r="M55" i="1" s="1"/>
  <c r="H56" i="1"/>
  <c r="M56" i="1" s="1"/>
  <c r="H57" i="1"/>
  <c r="M57" i="1" s="1"/>
  <c r="H58" i="1"/>
  <c r="M58" i="1" s="1"/>
  <c r="H59" i="1"/>
  <c r="M59" i="1" s="1"/>
  <c r="R59" i="1" s="1"/>
  <c r="E57" i="3" s="1"/>
  <c r="H60" i="1"/>
  <c r="M60" i="1" s="1"/>
  <c r="R60" i="1" s="1"/>
  <c r="E58" i="3" s="1"/>
  <c r="H61" i="1"/>
  <c r="M61" i="1" s="1"/>
  <c r="R61" i="1" s="1"/>
  <c r="E59" i="3" s="1"/>
  <c r="K59" i="3" s="1"/>
  <c r="H62" i="1"/>
  <c r="M62" i="1" s="1"/>
  <c r="R62" i="1" s="1"/>
  <c r="E60" i="3" s="1"/>
  <c r="H63" i="1"/>
  <c r="M63" i="1" s="1"/>
  <c r="H64" i="1"/>
  <c r="M64" i="1" s="1"/>
  <c r="H65" i="1"/>
  <c r="M65" i="1" s="1"/>
  <c r="H66" i="1"/>
  <c r="M66" i="1" s="1"/>
  <c r="H67" i="1"/>
  <c r="M67" i="1" s="1"/>
  <c r="R67" i="1" s="1"/>
  <c r="E65" i="3" s="1"/>
  <c r="L65" i="3" s="1"/>
  <c r="H68" i="1"/>
  <c r="M68" i="1" s="1"/>
  <c r="R68" i="1" s="1"/>
  <c r="E66" i="3" s="1"/>
  <c r="H69" i="1"/>
  <c r="M69" i="1" s="1"/>
  <c r="R69" i="1" s="1"/>
  <c r="E67" i="3" s="1"/>
  <c r="K67" i="3" s="1"/>
  <c r="H70" i="1"/>
  <c r="M70" i="1" s="1"/>
  <c r="R70" i="1" s="1"/>
  <c r="E68" i="3" s="1"/>
  <c r="H71" i="1"/>
  <c r="M71" i="1" s="1"/>
  <c r="H72" i="1"/>
  <c r="M72" i="1" s="1"/>
  <c r="R72" i="1" s="1"/>
  <c r="E70" i="3" s="1"/>
  <c r="H73" i="1"/>
  <c r="M73" i="1" s="1"/>
  <c r="H74" i="1"/>
  <c r="M74" i="1" s="1"/>
  <c r="H75" i="1"/>
  <c r="M75" i="1" s="1"/>
  <c r="R75" i="1" s="1"/>
  <c r="E73" i="3" s="1"/>
  <c r="L73" i="3" s="1"/>
  <c r="H76" i="1"/>
  <c r="M76" i="1" s="1"/>
  <c r="R76" i="1" s="1"/>
  <c r="E74" i="3" s="1"/>
  <c r="H77" i="1"/>
  <c r="M77" i="1" s="1"/>
  <c r="R77" i="1" s="1"/>
  <c r="E75" i="3" s="1"/>
  <c r="M75" i="3" s="1"/>
  <c r="H78" i="1"/>
  <c r="M78" i="1" s="1"/>
  <c r="R78" i="1" s="1"/>
  <c r="E76" i="3" s="1"/>
  <c r="H79" i="1"/>
  <c r="M79" i="1" s="1"/>
  <c r="H80" i="1"/>
  <c r="M80" i="1" s="1"/>
  <c r="H81" i="1"/>
  <c r="M81" i="1" s="1"/>
  <c r="H82" i="1"/>
  <c r="M82" i="1" s="1"/>
  <c r="H83" i="1"/>
  <c r="M83" i="1" s="1"/>
  <c r="R83" i="1" s="1"/>
  <c r="E81" i="3" s="1"/>
  <c r="H84" i="1"/>
  <c r="M84" i="1" s="1"/>
  <c r="R84" i="1" s="1"/>
  <c r="E82" i="3" s="1"/>
  <c r="H85" i="1"/>
  <c r="M85" i="1" s="1"/>
  <c r="R85" i="1" s="1"/>
  <c r="E83" i="3" s="1"/>
  <c r="H86" i="1"/>
  <c r="M86" i="1" s="1"/>
  <c r="R86" i="1" s="1"/>
  <c r="E84" i="3" s="1"/>
  <c r="H87" i="1"/>
  <c r="M87" i="1" s="1"/>
  <c r="H88" i="1"/>
  <c r="M88" i="1" s="1"/>
  <c r="H89" i="1"/>
  <c r="M89" i="1" s="1"/>
  <c r="H90" i="1"/>
  <c r="M90" i="1" s="1"/>
  <c r="H91" i="1"/>
  <c r="M91" i="1" s="1"/>
  <c r="R91" i="1" s="1"/>
  <c r="E89" i="3" s="1"/>
  <c r="H92" i="1"/>
  <c r="M92" i="1" s="1"/>
  <c r="H93" i="1"/>
  <c r="M93" i="1" s="1"/>
  <c r="R93" i="1" s="1"/>
  <c r="E91" i="3" s="1"/>
  <c r="K91" i="3" s="1"/>
  <c r="H94" i="1"/>
  <c r="M94" i="1" s="1"/>
  <c r="R94" i="1" s="1"/>
  <c r="E92" i="3" s="1"/>
  <c r="H95" i="1"/>
  <c r="M95" i="1" s="1"/>
  <c r="H96" i="1"/>
  <c r="M96" i="1" s="1"/>
  <c r="H97" i="1"/>
  <c r="M97" i="1" s="1"/>
  <c r="H98" i="1"/>
  <c r="M98" i="1" s="1"/>
  <c r="H99" i="1"/>
  <c r="M99" i="1" s="1"/>
  <c r="R99" i="1" s="1"/>
  <c r="H100" i="1"/>
  <c r="M100" i="1" s="1"/>
  <c r="H101" i="1"/>
  <c r="M101" i="1" s="1"/>
  <c r="R101" i="1" s="1"/>
  <c r="E99" i="3" s="1"/>
  <c r="H102" i="1"/>
  <c r="M102" i="1" s="1"/>
  <c r="R102" i="1" s="1"/>
  <c r="E100" i="3" s="1"/>
  <c r="H103" i="1"/>
  <c r="M103" i="1" s="1"/>
  <c r="H104" i="1"/>
  <c r="M104" i="1" s="1"/>
  <c r="H105" i="1"/>
  <c r="M105" i="1" s="1"/>
  <c r="H106" i="1"/>
  <c r="M106" i="1" s="1"/>
  <c r="H107" i="1"/>
  <c r="M107" i="1" s="1"/>
  <c r="R107" i="1" s="1"/>
  <c r="H108" i="1"/>
  <c r="M108" i="1" s="1"/>
  <c r="H109" i="1"/>
  <c r="M109" i="1" s="1"/>
  <c r="R109" i="1" s="1"/>
  <c r="E107" i="3" s="1"/>
  <c r="K107" i="3" s="1"/>
  <c r="H110" i="1"/>
  <c r="M110" i="1" s="1"/>
  <c r="R110" i="1" s="1"/>
  <c r="E108" i="3" s="1"/>
  <c r="H111" i="1"/>
  <c r="M111" i="1" s="1"/>
  <c r="H112" i="1"/>
  <c r="M112" i="1" s="1"/>
  <c r="H113" i="1"/>
  <c r="M113" i="1" s="1"/>
  <c r="H114" i="1"/>
  <c r="M114" i="1" s="1"/>
  <c r="H115" i="1"/>
  <c r="M115" i="1" s="1"/>
  <c r="R115" i="1" s="1"/>
  <c r="H116" i="1"/>
  <c r="M116" i="1" s="1"/>
  <c r="H117" i="1"/>
  <c r="M117" i="1" s="1"/>
  <c r="R117" i="1" s="1"/>
  <c r="E115" i="3" s="1"/>
  <c r="M115" i="3" s="1"/>
  <c r="H118" i="1"/>
  <c r="M118" i="1" s="1"/>
  <c r="R118" i="1" s="1"/>
  <c r="E116" i="3" s="1"/>
  <c r="H116" i="3" s="1"/>
  <c r="H119" i="1"/>
  <c r="M119" i="1" s="1"/>
  <c r="H120" i="1"/>
  <c r="M120" i="1" s="1"/>
  <c r="H121" i="1"/>
  <c r="M121" i="1" s="1"/>
  <c r="H122" i="1"/>
  <c r="M122" i="1" s="1"/>
  <c r="H123" i="1"/>
  <c r="M123" i="1" s="1"/>
  <c r="R123" i="1" s="1"/>
  <c r="H124" i="1"/>
  <c r="M124" i="1" s="1"/>
  <c r="H125" i="1"/>
  <c r="M125" i="1" s="1"/>
  <c r="R125" i="1" s="1"/>
  <c r="E123" i="3" s="1"/>
  <c r="H126" i="1"/>
  <c r="M126" i="1" s="1"/>
  <c r="R126" i="1" s="1"/>
  <c r="E124" i="3" s="1"/>
  <c r="H127" i="1"/>
  <c r="M127" i="1" s="1"/>
  <c r="H128" i="1"/>
  <c r="M128" i="1" s="1"/>
  <c r="H129" i="1"/>
  <c r="M129" i="1" s="1"/>
  <c r="H130" i="1"/>
  <c r="M130" i="1" s="1"/>
  <c r="H131" i="1"/>
  <c r="M131" i="1" s="1"/>
  <c r="R131" i="1" s="1"/>
  <c r="H132" i="1"/>
  <c r="M132" i="1" s="1"/>
  <c r="H133" i="1"/>
  <c r="M133" i="1" s="1"/>
  <c r="R133" i="1" s="1"/>
  <c r="E131" i="3" s="1"/>
  <c r="H131" i="3" s="1"/>
  <c r="H134" i="1"/>
  <c r="M134" i="1" s="1"/>
  <c r="R134" i="1" s="1"/>
  <c r="E132" i="3" s="1"/>
  <c r="H135" i="1"/>
  <c r="M135" i="1" s="1"/>
  <c r="H136" i="1"/>
  <c r="M136" i="1" s="1"/>
  <c r="R136" i="1" s="1"/>
  <c r="E134" i="3" s="1"/>
  <c r="H137" i="1"/>
  <c r="M137" i="1" s="1"/>
  <c r="H138" i="1"/>
  <c r="M138" i="1" s="1"/>
  <c r="H139" i="1"/>
  <c r="M139" i="1" s="1"/>
  <c r="R139" i="1" s="1"/>
  <c r="H140" i="1"/>
  <c r="M140" i="1" s="1"/>
  <c r="H141" i="1"/>
  <c r="M141" i="1" s="1"/>
  <c r="R141" i="1" s="1"/>
  <c r="E139" i="3" s="1"/>
  <c r="H142" i="1"/>
  <c r="M142" i="1" s="1"/>
  <c r="R142" i="1" s="1"/>
  <c r="E140" i="3" s="1"/>
  <c r="H143" i="1"/>
  <c r="M143" i="1" s="1"/>
  <c r="H144" i="1"/>
  <c r="M144" i="1" s="1"/>
  <c r="H145" i="1"/>
  <c r="M145" i="1" s="1"/>
  <c r="H146" i="1"/>
  <c r="M146" i="1" s="1"/>
  <c r="H147" i="1"/>
  <c r="M147" i="1" s="1"/>
  <c r="R147" i="1" s="1"/>
  <c r="H148" i="1"/>
  <c r="M148" i="1" s="1"/>
  <c r="H149" i="1"/>
  <c r="M149" i="1" s="1"/>
  <c r="R149" i="1" s="1"/>
  <c r="E147" i="3" s="1"/>
  <c r="H150" i="1"/>
  <c r="M150" i="1" s="1"/>
  <c r="R150" i="1" s="1"/>
  <c r="E148" i="3" s="1"/>
  <c r="H151" i="1"/>
  <c r="M151" i="1" s="1"/>
  <c r="H152" i="1"/>
  <c r="M152" i="1" s="1"/>
  <c r="H153" i="1"/>
  <c r="M153" i="1" s="1"/>
  <c r="H154" i="1"/>
  <c r="M154" i="1" s="1"/>
  <c r="H155" i="1"/>
  <c r="M155" i="1" s="1"/>
  <c r="R155" i="1" s="1"/>
  <c r="H156" i="1"/>
  <c r="M156" i="1" s="1"/>
  <c r="H157" i="1"/>
  <c r="M157" i="1" s="1"/>
  <c r="R157" i="1" s="1"/>
  <c r="E155" i="3" s="1"/>
  <c r="H158" i="1"/>
  <c r="M158" i="1" s="1"/>
  <c r="R158" i="1" s="1"/>
  <c r="E156" i="3" s="1"/>
  <c r="H159" i="1"/>
  <c r="M159" i="1" s="1"/>
  <c r="H160" i="1"/>
  <c r="M160" i="1" s="1"/>
  <c r="H161" i="1"/>
  <c r="M161" i="1" s="1"/>
  <c r="H162" i="1"/>
  <c r="M162" i="1" s="1"/>
  <c r="H163" i="1"/>
  <c r="M163" i="1" s="1"/>
  <c r="R163" i="1" s="1"/>
  <c r="H164" i="1"/>
  <c r="M164" i="1" s="1"/>
  <c r="H165" i="1"/>
  <c r="M165" i="1" s="1"/>
  <c r="R165" i="1" s="1"/>
  <c r="E163" i="3" s="1"/>
  <c r="H163" i="3" s="1"/>
  <c r="H166" i="1"/>
  <c r="M166" i="1" s="1"/>
  <c r="R166" i="1" s="1"/>
  <c r="E164" i="3" s="1"/>
  <c r="H164" i="3" s="1"/>
  <c r="H167" i="1"/>
  <c r="M167" i="1" s="1"/>
  <c r="H168" i="1"/>
  <c r="M168" i="1" s="1"/>
  <c r="H169" i="1"/>
  <c r="M169" i="1" s="1"/>
  <c r="H170" i="1"/>
  <c r="M170" i="1" s="1"/>
  <c r="H171" i="1"/>
  <c r="M171" i="1" s="1"/>
  <c r="R171" i="1" s="1"/>
  <c r="H172" i="1"/>
  <c r="M172" i="1" s="1"/>
  <c r="H173" i="1"/>
  <c r="M173" i="1" s="1"/>
  <c r="R173" i="1" s="1"/>
  <c r="E171" i="3" s="1"/>
  <c r="H174" i="1"/>
  <c r="M174" i="1" s="1"/>
  <c r="R174" i="1" s="1"/>
  <c r="E172" i="3" s="1"/>
  <c r="H175" i="1"/>
  <c r="M175" i="1" s="1"/>
  <c r="H176" i="1"/>
  <c r="M176" i="1" s="1"/>
  <c r="H177" i="1"/>
  <c r="M177" i="1" s="1"/>
  <c r="H178" i="1"/>
  <c r="M178" i="1" s="1"/>
  <c r="H179" i="1"/>
  <c r="M179" i="1" s="1"/>
  <c r="R179" i="1" s="1"/>
  <c r="H180" i="1"/>
  <c r="M180" i="1" s="1"/>
  <c r="H181" i="1"/>
  <c r="M181" i="1" s="1"/>
  <c r="R181" i="1" s="1"/>
  <c r="E179" i="3" s="1"/>
  <c r="H182" i="1"/>
  <c r="M182" i="1" s="1"/>
  <c r="R182" i="1" s="1"/>
  <c r="E180" i="3" s="1"/>
  <c r="H183" i="1"/>
  <c r="M183" i="1" s="1"/>
  <c r="H184" i="1"/>
  <c r="M184" i="1" s="1"/>
  <c r="H185" i="1"/>
  <c r="M185" i="1" s="1"/>
  <c r="H186" i="1"/>
  <c r="M186" i="1" s="1"/>
  <c r="H187" i="1"/>
  <c r="M187" i="1" s="1"/>
  <c r="R187" i="1" s="1"/>
  <c r="H188" i="1"/>
  <c r="M188" i="1" s="1"/>
  <c r="H189" i="1"/>
  <c r="M189" i="1" s="1"/>
  <c r="R189" i="1" s="1"/>
  <c r="E187" i="3" s="1"/>
  <c r="H190" i="1"/>
  <c r="M190" i="1" s="1"/>
  <c r="R190" i="1" s="1"/>
  <c r="E188" i="3" s="1"/>
  <c r="H191" i="1"/>
  <c r="M191" i="1" s="1"/>
  <c r="H192" i="1"/>
  <c r="M192" i="1" s="1"/>
  <c r="H193" i="1"/>
  <c r="M193" i="1" s="1"/>
  <c r="H194" i="1"/>
  <c r="M194" i="1" s="1"/>
  <c r="H195" i="1"/>
  <c r="M195" i="1" s="1"/>
  <c r="R195" i="1" s="1"/>
  <c r="H196" i="1"/>
  <c r="M196" i="1" s="1"/>
  <c r="H197" i="1"/>
  <c r="M197" i="1" s="1"/>
  <c r="R197" i="1" s="1"/>
  <c r="E195" i="3" s="1"/>
  <c r="H198" i="1"/>
  <c r="M198" i="1" s="1"/>
  <c r="R198" i="1" s="1"/>
  <c r="E196" i="3" s="1"/>
  <c r="H199" i="1"/>
  <c r="M199" i="1" s="1"/>
  <c r="H200" i="1"/>
  <c r="M200" i="1" s="1"/>
  <c r="R200" i="1" s="1"/>
  <c r="E198" i="3" s="1"/>
  <c r="H201" i="1"/>
  <c r="M201" i="1" s="1"/>
  <c r="H202" i="1"/>
  <c r="M202" i="1" s="1"/>
  <c r="H203" i="1"/>
  <c r="M203" i="1" s="1"/>
  <c r="R203" i="1" s="1"/>
  <c r="H204" i="1"/>
  <c r="M204" i="1" s="1"/>
  <c r="H205" i="1"/>
  <c r="M205" i="1" s="1"/>
  <c r="R205" i="1" s="1"/>
  <c r="E203" i="3" s="1"/>
  <c r="H206" i="1"/>
  <c r="M206" i="1" s="1"/>
  <c r="R206" i="1" s="1"/>
  <c r="E204" i="3" s="1"/>
  <c r="H207" i="1"/>
  <c r="M207" i="1" s="1"/>
  <c r="H208" i="1"/>
  <c r="M208" i="1" s="1"/>
  <c r="H209" i="1"/>
  <c r="M209" i="1" s="1"/>
  <c r="H210" i="1"/>
  <c r="M210" i="1" s="1"/>
  <c r="H211" i="1"/>
  <c r="M211" i="1" s="1"/>
  <c r="R211" i="1" s="1"/>
  <c r="H212" i="1"/>
  <c r="M212" i="1" s="1"/>
  <c r="H213" i="1"/>
  <c r="M213" i="1" s="1"/>
  <c r="R213" i="1" s="1"/>
  <c r="E211" i="3" s="1"/>
  <c r="H214" i="1"/>
  <c r="M214" i="1" s="1"/>
  <c r="R214" i="1" s="1"/>
  <c r="E212" i="3" s="1"/>
  <c r="H215" i="1"/>
  <c r="M215" i="1" s="1"/>
  <c r="H216" i="1"/>
  <c r="M216" i="1" s="1"/>
  <c r="H217" i="1"/>
  <c r="M217" i="1" s="1"/>
  <c r="H218" i="1"/>
  <c r="M218" i="1" s="1"/>
  <c r="H219" i="1"/>
  <c r="M219" i="1" s="1"/>
  <c r="R219" i="1" s="1"/>
  <c r="H220" i="1"/>
  <c r="M220" i="1" s="1"/>
  <c r="H221" i="1"/>
  <c r="M221" i="1" s="1"/>
  <c r="R221" i="1" s="1"/>
  <c r="E219" i="3" s="1"/>
  <c r="H222" i="1"/>
  <c r="M222" i="1" s="1"/>
  <c r="R222" i="1" s="1"/>
  <c r="E220" i="3" s="1"/>
  <c r="H223" i="1"/>
  <c r="M223" i="1" s="1"/>
  <c r="H224" i="1"/>
  <c r="M224" i="1" s="1"/>
  <c r="H225" i="1"/>
  <c r="M225" i="1" s="1"/>
  <c r="H226" i="1"/>
  <c r="M226" i="1" s="1"/>
  <c r="H227" i="1"/>
  <c r="M227" i="1" s="1"/>
  <c r="R227" i="1" s="1"/>
  <c r="H228" i="1"/>
  <c r="M228" i="1" s="1"/>
  <c r="H229" i="1"/>
  <c r="M229" i="1" s="1"/>
  <c r="R229" i="1" s="1"/>
  <c r="E227" i="3" s="1"/>
  <c r="H230" i="1"/>
  <c r="M230" i="1" s="1"/>
  <c r="R230" i="1" s="1"/>
  <c r="E228" i="3" s="1"/>
  <c r="H231" i="1"/>
  <c r="M231" i="1" s="1"/>
  <c r="H232" i="1"/>
  <c r="M232" i="1" s="1"/>
  <c r="H233" i="1"/>
  <c r="M233" i="1" s="1"/>
  <c r="H234" i="1"/>
  <c r="M234" i="1" s="1"/>
  <c r="H235" i="1"/>
  <c r="M235" i="1" s="1"/>
  <c r="R235" i="1" s="1"/>
  <c r="H236" i="1"/>
  <c r="M236" i="1" s="1"/>
  <c r="H237" i="1"/>
  <c r="M237" i="1" s="1"/>
  <c r="R237" i="1" s="1"/>
  <c r="E235" i="3" s="1"/>
  <c r="H238" i="1"/>
  <c r="M238" i="1" s="1"/>
  <c r="R238" i="1" s="1"/>
  <c r="E236" i="3" s="1"/>
  <c r="H236" i="3" s="1"/>
  <c r="H239" i="1"/>
  <c r="M239" i="1" s="1"/>
  <c r="H240" i="1"/>
  <c r="M240" i="1" s="1"/>
  <c r="H241" i="1"/>
  <c r="M241" i="1" s="1"/>
  <c r="H242" i="1"/>
  <c r="M242" i="1" s="1"/>
  <c r="H243" i="1"/>
  <c r="M243" i="1" s="1"/>
  <c r="R243" i="1" s="1"/>
  <c r="H244" i="1"/>
  <c r="M244" i="1" s="1"/>
  <c r="H245" i="1"/>
  <c r="M245" i="1" s="1"/>
  <c r="R245" i="1" s="1"/>
  <c r="E243" i="3" s="1"/>
  <c r="H246" i="1"/>
  <c r="M246" i="1" s="1"/>
  <c r="R246" i="1" s="1"/>
  <c r="E244" i="3" s="1"/>
  <c r="H247" i="1"/>
  <c r="M247" i="1" s="1"/>
  <c r="H248" i="1"/>
  <c r="M248" i="1" s="1"/>
  <c r="H249" i="1"/>
  <c r="M249" i="1" s="1"/>
  <c r="H250" i="1"/>
  <c r="M250" i="1" s="1"/>
  <c r="H251" i="1"/>
  <c r="M251" i="1" s="1"/>
  <c r="R251" i="1" s="1"/>
  <c r="H252" i="1"/>
  <c r="M252" i="1" s="1"/>
  <c r="H253" i="1"/>
  <c r="M253" i="1" s="1"/>
  <c r="R253" i="1" s="1"/>
  <c r="E251" i="3" s="1"/>
  <c r="J251" i="3" s="1"/>
  <c r="H254" i="1"/>
  <c r="M254" i="1" s="1"/>
  <c r="R254" i="1" s="1"/>
  <c r="E252" i="3" s="1"/>
  <c r="H255" i="1"/>
  <c r="M255" i="1" s="1"/>
  <c r="H256" i="1"/>
  <c r="M256" i="1" s="1"/>
  <c r="H257" i="1"/>
  <c r="M257" i="1" s="1"/>
  <c r="H258" i="1"/>
  <c r="M258" i="1" s="1"/>
  <c r="H259" i="1"/>
  <c r="M259" i="1" s="1"/>
  <c r="R259" i="1" s="1"/>
  <c r="H260" i="1"/>
  <c r="M260" i="1" s="1"/>
  <c r="H261" i="1"/>
  <c r="M261" i="1" s="1"/>
  <c r="R261" i="1" s="1"/>
  <c r="E259" i="3" s="1"/>
  <c r="H262" i="1"/>
  <c r="M262" i="1" s="1"/>
  <c r="R262" i="1" s="1"/>
  <c r="E260" i="3" s="1"/>
  <c r="H263" i="1"/>
  <c r="M263" i="1" s="1"/>
  <c r="H264" i="1"/>
  <c r="M264" i="1" s="1"/>
  <c r="H265" i="1"/>
  <c r="M265" i="1" s="1"/>
  <c r="H266" i="1"/>
  <c r="M266" i="1" s="1"/>
  <c r="H267" i="1"/>
  <c r="M267" i="1" s="1"/>
  <c r="R267" i="1" s="1"/>
  <c r="H268" i="1"/>
  <c r="M268" i="1" s="1"/>
  <c r="H269" i="1"/>
  <c r="M269" i="1" s="1"/>
  <c r="R269" i="1" s="1"/>
  <c r="E267" i="3" s="1"/>
  <c r="H270" i="1"/>
  <c r="M270" i="1" s="1"/>
  <c r="R270" i="1" s="1"/>
  <c r="E268" i="3" s="1"/>
  <c r="H271" i="1"/>
  <c r="M271" i="1" s="1"/>
  <c r="H272" i="1"/>
  <c r="M272" i="1" s="1"/>
  <c r="H273" i="1"/>
  <c r="M273" i="1" s="1"/>
  <c r="H274" i="1"/>
  <c r="M274" i="1" s="1"/>
  <c r="H275" i="1"/>
  <c r="M275" i="1" s="1"/>
  <c r="R275" i="1" s="1"/>
  <c r="H276" i="1"/>
  <c r="M276" i="1" s="1"/>
  <c r="H277" i="1"/>
  <c r="M277" i="1" s="1"/>
  <c r="R277" i="1" s="1"/>
  <c r="E275" i="3" s="1"/>
  <c r="H278" i="1"/>
  <c r="M278" i="1" s="1"/>
  <c r="R278" i="1" s="1"/>
  <c r="E276" i="3" s="1"/>
  <c r="H279" i="1"/>
  <c r="M279" i="1" s="1"/>
  <c r="H280" i="1"/>
  <c r="M280" i="1" s="1"/>
  <c r="H281" i="1"/>
  <c r="M281" i="1" s="1"/>
  <c r="H282" i="1"/>
  <c r="M282" i="1" s="1"/>
  <c r="H283" i="1"/>
  <c r="M283" i="1" s="1"/>
  <c r="R283" i="1" s="1"/>
  <c r="H284" i="1"/>
  <c r="M284" i="1" s="1"/>
  <c r="H285" i="1"/>
  <c r="M285" i="1" s="1"/>
  <c r="R285" i="1" s="1"/>
  <c r="E283" i="3" s="1"/>
  <c r="H286" i="1"/>
  <c r="M286" i="1" s="1"/>
  <c r="R286" i="1" s="1"/>
  <c r="E284" i="3" s="1"/>
  <c r="H287" i="1"/>
  <c r="M287" i="1" s="1"/>
  <c r="H288" i="1"/>
  <c r="M288" i="1" s="1"/>
  <c r="H289" i="1"/>
  <c r="M289" i="1" s="1"/>
  <c r="H290" i="1"/>
  <c r="M290" i="1" s="1"/>
  <c r="H291" i="1"/>
  <c r="M291" i="1" s="1"/>
  <c r="R291" i="1" s="1"/>
  <c r="H292" i="1"/>
  <c r="M292" i="1" s="1"/>
  <c r="H293" i="1"/>
  <c r="M293" i="1" s="1"/>
  <c r="R293" i="1" s="1"/>
  <c r="E291" i="3" s="1"/>
  <c r="H294" i="1"/>
  <c r="M294" i="1" s="1"/>
  <c r="R294" i="1" s="1"/>
  <c r="E292" i="3" s="1"/>
  <c r="L292" i="3" s="1"/>
  <c r="H295" i="1"/>
  <c r="M295" i="1" s="1"/>
  <c r="H296" i="1"/>
  <c r="M296" i="1" s="1"/>
  <c r="H297" i="1"/>
  <c r="M297" i="1" s="1"/>
  <c r="H298" i="1"/>
  <c r="M298" i="1" s="1"/>
  <c r="H299" i="1"/>
  <c r="M299" i="1" s="1"/>
  <c r="R299" i="1" s="1"/>
  <c r="H300" i="1"/>
  <c r="M300" i="1" s="1"/>
  <c r="R300" i="1" s="1"/>
  <c r="E298" i="3" s="1"/>
  <c r="H301" i="1"/>
  <c r="M301" i="1" s="1"/>
  <c r="R301" i="1" s="1"/>
  <c r="E299" i="3" s="1"/>
  <c r="H302" i="1"/>
  <c r="M302" i="1" s="1"/>
  <c r="H303" i="1"/>
  <c r="M303" i="1" s="1"/>
  <c r="H304" i="1"/>
  <c r="M304" i="1" s="1"/>
  <c r="H305" i="1"/>
  <c r="M305" i="1" s="1"/>
  <c r="H306" i="1"/>
  <c r="M306" i="1" s="1"/>
  <c r="H307" i="1"/>
  <c r="M307" i="1" s="1"/>
  <c r="R307" i="1" s="1"/>
  <c r="H308" i="1"/>
  <c r="M308" i="1" s="1"/>
  <c r="H309" i="1"/>
  <c r="M309" i="1" s="1"/>
  <c r="R309" i="1" s="1"/>
  <c r="E307" i="3" s="1"/>
  <c r="I307" i="3" s="1"/>
  <c r="H310" i="1"/>
  <c r="M310" i="1" s="1"/>
  <c r="H311" i="1"/>
  <c r="M311" i="1" s="1"/>
  <c r="H312" i="1"/>
  <c r="M312" i="1" s="1"/>
  <c r="H313" i="1"/>
  <c r="M313" i="1" s="1"/>
  <c r="H314" i="1"/>
  <c r="M314" i="1" s="1"/>
  <c r="H315" i="1"/>
  <c r="M315" i="1" s="1"/>
  <c r="R315" i="1" s="1"/>
  <c r="H316" i="1"/>
  <c r="M316" i="1" s="1"/>
  <c r="H317" i="1"/>
  <c r="M317" i="1" s="1"/>
  <c r="R317" i="1" s="1"/>
  <c r="E315" i="3" s="1"/>
  <c r="H318" i="1"/>
  <c r="M318" i="1" s="1"/>
  <c r="H319" i="1"/>
  <c r="M319" i="1" s="1"/>
  <c r="H320" i="1"/>
  <c r="M320" i="1" s="1"/>
  <c r="H321" i="1"/>
  <c r="M321" i="1" s="1"/>
  <c r="H322" i="1"/>
  <c r="M322" i="1" s="1"/>
  <c r="H323" i="1"/>
  <c r="M323" i="1" s="1"/>
  <c r="R323" i="1" s="1"/>
  <c r="H324" i="1"/>
  <c r="M324" i="1" s="1"/>
  <c r="H325" i="1"/>
  <c r="M325" i="1" s="1"/>
  <c r="R325" i="1" s="1"/>
  <c r="E323" i="3" s="1"/>
  <c r="H326" i="1"/>
  <c r="M326" i="1" s="1"/>
  <c r="H327" i="1"/>
  <c r="M327" i="1" s="1"/>
  <c r="H328" i="1"/>
  <c r="M328" i="1" s="1"/>
  <c r="H329" i="1"/>
  <c r="M329" i="1" s="1"/>
  <c r="H330" i="1"/>
  <c r="M330" i="1" s="1"/>
  <c r="H331" i="1"/>
  <c r="M331" i="1" s="1"/>
  <c r="R331" i="1" s="1"/>
  <c r="H332" i="1"/>
  <c r="M332" i="1" s="1"/>
  <c r="H333" i="1"/>
  <c r="M333" i="1" s="1"/>
  <c r="R333" i="1" s="1"/>
  <c r="E331" i="3" s="1"/>
  <c r="H334" i="1"/>
  <c r="M334" i="1" s="1"/>
  <c r="H335" i="1"/>
  <c r="M335" i="1" s="1"/>
  <c r="H336" i="1"/>
  <c r="M336" i="1" s="1"/>
  <c r="H337" i="1"/>
  <c r="M337" i="1" s="1"/>
  <c r="H338" i="1"/>
  <c r="M338" i="1" s="1"/>
  <c r="H339" i="1"/>
  <c r="M339" i="1" s="1"/>
  <c r="R339" i="1" s="1"/>
  <c r="H340" i="1"/>
  <c r="M340" i="1" s="1"/>
  <c r="H341" i="1"/>
  <c r="M341" i="1" s="1"/>
  <c r="R341" i="1" s="1"/>
  <c r="E339" i="3" s="1"/>
  <c r="H342" i="1"/>
  <c r="M342" i="1" s="1"/>
  <c r="R342" i="1" s="1"/>
  <c r="E340" i="3" s="1"/>
  <c r="H343" i="1"/>
  <c r="M343" i="1" s="1"/>
  <c r="H344" i="1"/>
  <c r="M344" i="1" s="1"/>
  <c r="H345" i="1"/>
  <c r="M345" i="1" s="1"/>
  <c r="H346" i="1"/>
  <c r="M346" i="1" s="1"/>
  <c r="H347" i="1"/>
  <c r="M347" i="1" s="1"/>
  <c r="R347" i="1" s="1"/>
  <c r="H348" i="1"/>
  <c r="M348" i="1" s="1"/>
  <c r="H349" i="1"/>
  <c r="M349" i="1" s="1"/>
  <c r="R349" i="1" s="1"/>
  <c r="E347" i="3" s="1"/>
  <c r="H350" i="1"/>
  <c r="M350" i="1" s="1"/>
  <c r="H351" i="1"/>
  <c r="M351" i="1" s="1"/>
  <c r="H352" i="1"/>
  <c r="M352" i="1" s="1"/>
  <c r="H353" i="1"/>
  <c r="M353" i="1" s="1"/>
  <c r="H354" i="1"/>
  <c r="M354" i="1" s="1"/>
  <c r="H355" i="1"/>
  <c r="M355" i="1" s="1"/>
  <c r="R355" i="1" s="1"/>
  <c r="H356" i="1"/>
  <c r="M356" i="1" s="1"/>
  <c r="H357" i="1"/>
  <c r="M357" i="1" s="1"/>
  <c r="R357" i="1" s="1"/>
  <c r="E355" i="3" s="1"/>
  <c r="H358" i="1"/>
  <c r="M358" i="1" s="1"/>
  <c r="H359" i="1"/>
  <c r="M359" i="1" s="1"/>
  <c r="R359" i="1" s="1"/>
  <c r="H360" i="1"/>
  <c r="M360" i="1" s="1"/>
  <c r="H361" i="1"/>
  <c r="M361" i="1" s="1"/>
  <c r="H362" i="1"/>
  <c r="M362" i="1" s="1"/>
  <c r="H363" i="1"/>
  <c r="M363" i="1" s="1"/>
  <c r="R363" i="1" s="1"/>
  <c r="H364" i="1"/>
  <c r="M364" i="1" s="1"/>
  <c r="H365" i="1"/>
  <c r="M365" i="1" s="1"/>
  <c r="R365" i="1" s="1"/>
  <c r="E363" i="3" s="1"/>
  <c r="H366" i="1"/>
  <c r="M366" i="1" s="1"/>
  <c r="H367" i="1"/>
  <c r="M367" i="1" s="1"/>
  <c r="H368" i="1"/>
  <c r="M368" i="1" s="1"/>
  <c r="H369" i="1"/>
  <c r="M369" i="1" s="1"/>
  <c r="H370" i="1"/>
  <c r="M370" i="1" s="1"/>
  <c r="H371" i="1"/>
  <c r="M371" i="1" s="1"/>
  <c r="R371" i="1" s="1"/>
  <c r="H372" i="1"/>
  <c r="M372" i="1" s="1"/>
  <c r="H373" i="1"/>
  <c r="M373" i="1" s="1"/>
  <c r="R373" i="1" s="1"/>
  <c r="E371" i="3" s="1"/>
  <c r="H374" i="1"/>
  <c r="M374" i="1" s="1"/>
  <c r="H375" i="1"/>
  <c r="M375" i="1" s="1"/>
  <c r="R375" i="1" s="1"/>
  <c r="H376" i="1"/>
  <c r="M376" i="1" s="1"/>
  <c r="H377" i="1"/>
  <c r="M377" i="1" s="1"/>
  <c r="H378" i="1"/>
  <c r="M378" i="1" s="1"/>
  <c r="H379" i="1"/>
  <c r="M379" i="1" s="1"/>
  <c r="R379" i="1" s="1"/>
  <c r="H380" i="1"/>
  <c r="M380" i="1" s="1"/>
  <c r="H381" i="1"/>
  <c r="M381" i="1" s="1"/>
  <c r="R381" i="1" s="1"/>
  <c r="E379" i="3" s="1"/>
  <c r="H382" i="1"/>
  <c r="M382" i="1" s="1"/>
  <c r="H383" i="1"/>
  <c r="M383" i="1" s="1"/>
  <c r="H384" i="1"/>
  <c r="M384" i="1" s="1"/>
  <c r="H385" i="1"/>
  <c r="M385" i="1" s="1"/>
  <c r="H386" i="1"/>
  <c r="M386" i="1" s="1"/>
  <c r="H387" i="1"/>
  <c r="M387" i="1" s="1"/>
  <c r="R387" i="1" s="1"/>
  <c r="H388" i="1"/>
  <c r="M388" i="1" s="1"/>
  <c r="H9" i="1"/>
  <c r="M9" i="1" s="1"/>
  <c r="R9" i="1" s="1"/>
  <c r="E7" i="3" s="1"/>
  <c r="X52" i="2"/>
  <c r="AD25" i="2"/>
  <c r="AD17" i="2"/>
  <c r="AD9" i="2"/>
  <c r="AD8" i="2"/>
  <c r="AD15" i="2"/>
  <c r="AD22" i="2"/>
  <c r="AD6" i="2"/>
  <c r="AD13" i="2"/>
  <c r="AD24" i="2"/>
  <c r="AD16" i="2"/>
  <c r="AD7" i="2"/>
  <c r="AD14" i="2"/>
  <c r="AD21" i="2"/>
  <c r="AD11" i="2"/>
  <c r="AD23" i="2"/>
  <c r="AD19" i="2"/>
  <c r="AD10" i="2"/>
  <c r="AD20" i="2"/>
  <c r="AD12" i="2"/>
  <c r="AD18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L59" i="3" l="1"/>
  <c r="H204" i="3"/>
  <c r="K204" i="3"/>
  <c r="K196" i="3"/>
  <c r="I196" i="3"/>
  <c r="K28" i="3"/>
  <c r="J28" i="3"/>
  <c r="J20" i="3"/>
  <c r="M20" i="3"/>
  <c r="K20" i="3"/>
  <c r="I20" i="3"/>
  <c r="J7" i="3"/>
  <c r="L7" i="3"/>
  <c r="J179" i="3"/>
  <c r="M179" i="3"/>
  <c r="I147" i="3"/>
  <c r="J147" i="3"/>
  <c r="J83" i="3"/>
  <c r="K83" i="3"/>
  <c r="J11" i="3"/>
  <c r="I11" i="3"/>
  <c r="S341" i="1"/>
  <c r="F339" i="3" s="1"/>
  <c r="L33" i="3"/>
  <c r="J17" i="3"/>
  <c r="I17" i="3"/>
  <c r="H19" i="3"/>
  <c r="J35" i="3"/>
  <c r="R378" i="1"/>
  <c r="E376" i="3" s="1"/>
  <c r="R362" i="1"/>
  <c r="E360" i="3" s="1"/>
  <c r="J360" i="3" s="1"/>
  <c r="R346" i="1"/>
  <c r="E344" i="3" s="1"/>
  <c r="R330" i="1"/>
  <c r="E328" i="3" s="1"/>
  <c r="H328" i="3" s="1"/>
  <c r="R322" i="1"/>
  <c r="E320" i="3" s="1"/>
  <c r="M320" i="3" s="1"/>
  <c r="R306" i="1"/>
  <c r="E304" i="3" s="1"/>
  <c r="R298" i="1"/>
  <c r="E296" i="3" s="1"/>
  <c r="R290" i="1"/>
  <c r="E288" i="3" s="1"/>
  <c r="R282" i="1"/>
  <c r="E280" i="3" s="1"/>
  <c r="R274" i="1"/>
  <c r="E272" i="3" s="1"/>
  <c r="M272" i="3" s="1"/>
  <c r="R266" i="1"/>
  <c r="E264" i="3" s="1"/>
  <c r="R258" i="1"/>
  <c r="E256" i="3" s="1"/>
  <c r="J256" i="3" s="1"/>
  <c r="R250" i="1"/>
  <c r="E248" i="3" s="1"/>
  <c r="H248" i="3" s="1"/>
  <c r="R242" i="1"/>
  <c r="E240" i="3" s="1"/>
  <c r="R234" i="1"/>
  <c r="E232" i="3" s="1"/>
  <c r="R226" i="1"/>
  <c r="E224" i="3" s="1"/>
  <c r="R218" i="1"/>
  <c r="E216" i="3" s="1"/>
  <c r="R210" i="1"/>
  <c r="E208" i="3" s="1"/>
  <c r="M208" i="3" s="1"/>
  <c r="R202" i="1"/>
  <c r="E200" i="3" s="1"/>
  <c r="R194" i="1"/>
  <c r="E192" i="3" s="1"/>
  <c r="I192" i="3" s="1"/>
  <c r="R186" i="1"/>
  <c r="E184" i="3" s="1"/>
  <c r="M184" i="3" s="1"/>
  <c r="R178" i="1"/>
  <c r="E176" i="3" s="1"/>
  <c r="I176" i="3" s="1"/>
  <c r="R170" i="1"/>
  <c r="E168" i="3" s="1"/>
  <c r="R162" i="1"/>
  <c r="E160" i="3" s="1"/>
  <c r="R154" i="1"/>
  <c r="E152" i="3" s="1"/>
  <c r="R146" i="1"/>
  <c r="E144" i="3" s="1"/>
  <c r="K144" i="3" s="1"/>
  <c r="R138" i="1"/>
  <c r="E136" i="3" s="1"/>
  <c r="R130" i="1"/>
  <c r="E128" i="3" s="1"/>
  <c r="K128" i="3" s="1"/>
  <c r="R122" i="1"/>
  <c r="E120" i="3" s="1"/>
  <c r="M120" i="3" s="1"/>
  <c r="R114" i="1"/>
  <c r="E112" i="3" s="1"/>
  <c r="L112" i="3" s="1"/>
  <c r="R106" i="1"/>
  <c r="E104" i="3" s="1"/>
  <c r="R98" i="1"/>
  <c r="E96" i="3" s="1"/>
  <c r="R90" i="1"/>
  <c r="E88" i="3" s="1"/>
  <c r="R82" i="1"/>
  <c r="E80" i="3" s="1"/>
  <c r="H80" i="3" s="1"/>
  <c r="R74" i="1"/>
  <c r="E72" i="3" s="1"/>
  <c r="R66" i="1"/>
  <c r="E64" i="3" s="1"/>
  <c r="K64" i="3" s="1"/>
  <c r="R58" i="1"/>
  <c r="E56" i="3" s="1"/>
  <c r="L56" i="3" s="1"/>
  <c r="R50" i="1"/>
  <c r="E48" i="3" s="1"/>
  <c r="R42" i="1"/>
  <c r="E40" i="3" s="1"/>
  <c r="R34" i="1"/>
  <c r="E32" i="3" s="1"/>
  <c r="R26" i="1"/>
  <c r="E24" i="3" s="1"/>
  <c r="R18" i="1"/>
  <c r="E16" i="3" s="1"/>
  <c r="J16" i="3" s="1"/>
  <c r="R10" i="1"/>
  <c r="E8" i="3" s="1"/>
  <c r="S362" i="1"/>
  <c r="F360" i="3" s="1"/>
  <c r="P360" i="3" s="1"/>
  <c r="K9" i="3"/>
  <c r="R386" i="1"/>
  <c r="E384" i="3" s="1"/>
  <c r="J384" i="3" s="1"/>
  <c r="R370" i="1"/>
  <c r="E368" i="3" s="1"/>
  <c r="R354" i="1"/>
  <c r="E352" i="3" s="1"/>
  <c r="R338" i="1"/>
  <c r="E336" i="3" s="1"/>
  <c r="R314" i="1"/>
  <c r="E312" i="3" s="1"/>
  <c r="J312" i="3" s="1"/>
  <c r="S265" i="1"/>
  <c r="F263" i="3" s="1"/>
  <c r="L11" i="3"/>
  <c r="J91" i="3"/>
  <c r="M11" i="3"/>
  <c r="K298" i="3"/>
  <c r="J298" i="3"/>
  <c r="I298" i="3"/>
  <c r="M298" i="3"/>
  <c r="L298" i="3"/>
  <c r="H298" i="3"/>
  <c r="K198" i="3"/>
  <c r="J198" i="3"/>
  <c r="I198" i="3"/>
  <c r="L198" i="3"/>
  <c r="M198" i="3"/>
  <c r="H198" i="3"/>
  <c r="L82" i="3"/>
  <c r="K82" i="3"/>
  <c r="J82" i="3"/>
  <c r="M82" i="3"/>
  <c r="I82" i="3"/>
  <c r="H82" i="3"/>
  <c r="L70" i="3"/>
  <c r="J70" i="3"/>
  <c r="M70" i="3"/>
  <c r="K70" i="3"/>
  <c r="I70" i="3"/>
  <c r="H70" i="3"/>
  <c r="J66" i="3"/>
  <c r="M66" i="3"/>
  <c r="L66" i="3"/>
  <c r="K66" i="3"/>
  <c r="I66" i="3"/>
  <c r="H66" i="3"/>
  <c r="M58" i="3"/>
  <c r="L58" i="3"/>
  <c r="K58" i="3"/>
  <c r="J58" i="3"/>
  <c r="I50" i="3"/>
  <c r="H50" i="3"/>
  <c r="M50" i="3"/>
  <c r="L50" i="3"/>
  <c r="L18" i="3"/>
  <c r="H18" i="3"/>
  <c r="L10" i="3"/>
  <c r="H10" i="3"/>
  <c r="J18" i="3"/>
  <c r="H58" i="3"/>
  <c r="M7" i="3"/>
  <c r="L9" i="3"/>
  <c r="K11" i="3"/>
  <c r="K18" i="3"/>
  <c r="I58" i="3"/>
  <c r="I134" i="3"/>
  <c r="M134" i="3"/>
  <c r="L134" i="3"/>
  <c r="K134" i="3"/>
  <c r="J134" i="3"/>
  <c r="H134" i="3"/>
  <c r="L74" i="3"/>
  <c r="J74" i="3"/>
  <c r="M74" i="3"/>
  <c r="K74" i="3"/>
  <c r="I74" i="3"/>
  <c r="H74" i="3"/>
  <c r="K42" i="3"/>
  <c r="J42" i="3"/>
  <c r="I42" i="3"/>
  <c r="H42" i="3"/>
  <c r="M34" i="3"/>
  <c r="L34" i="3"/>
  <c r="K34" i="3"/>
  <c r="J34" i="3"/>
  <c r="I34" i="3"/>
  <c r="H34" i="3"/>
  <c r="M26" i="3"/>
  <c r="L26" i="3"/>
  <c r="K26" i="3"/>
  <c r="J26" i="3"/>
  <c r="I26" i="3"/>
  <c r="H26" i="3"/>
  <c r="H385" i="3"/>
  <c r="M385" i="3"/>
  <c r="K385" i="3"/>
  <c r="J385" i="3"/>
  <c r="I385" i="3"/>
  <c r="L385" i="3"/>
  <c r="H377" i="3"/>
  <c r="M377" i="3"/>
  <c r="K377" i="3"/>
  <c r="I377" i="3"/>
  <c r="L377" i="3"/>
  <c r="J377" i="3"/>
  <c r="H373" i="3"/>
  <c r="M373" i="3"/>
  <c r="K373" i="3"/>
  <c r="J373" i="3"/>
  <c r="I373" i="3"/>
  <c r="L373" i="3"/>
  <c r="M369" i="3"/>
  <c r="K369" i="3"/>
  <c r="I369" i="3"/>
  <c r="H369" i="3"/>
  <c r="J369" i="3"/>
  <c r="L369" i="3"/>
  <c r="M361" i="3"/>
  <c r="L361" i="3"/>
  <c r="I361" i="3"/>
  <c r="H361" i="3"/>
  <c r="K361" i="3"/>
  <c r="J361" i="3"/>
  <c r="M357" i="3"/>
  <c r="H357" i="3"/>
  <c r="K357" i="3"/>
  <c r="J357" i="3"/>
  <c r="I357" i="3"/>
  <c r="M353" i="3"/>
  <c r="J353" i="3"/>
  <c r="I353" i="3"/>
  <c r="H353" i="3"/>
  <c r="L353" i="3"/>
  <c r="K353" i="3"/>
  <c r="M345" i="3"/>
  <c r="L345" i="3"/>
  <c r="I345" i="3"/>
  <c r="H345" i="3"/>
  <c r="K345" i="3"/>
  <c r="J345" i="3"/>
  <c r="M337" i="3"/>
  <c r="J337" i="3"/>
  <c r="I337" i="3"/>
  <c r="H337" i="3"/>
  <c r="L337" i="3"/>
  <c r="K337" i="3"/>
  <c r="M329" i="3"/>
  <c r="L329" i="3"/>
  <c r="I329" i="3"/>
  <c r="H329" i="3"/>
  <c r="K329" i="3"/>
  <c r="J329" i="3"/>
  <c r="I321" i="3"/>
  <c r="H321" i="3"/>
  <c r="L321" i="3"/>
  <c r="K321" i="3"/>
  <c r="M321" i="3"/>
  <c r="I313" i="3"/>
  <c r="H313" i="3"/>
  <c r="L313" i="3"/>
  <c r="K313" i="3"/>
  <c r="M313" i="3"/>
  <c r="J313" i="3"/>
  <c r="I305" i="3"/>
  <c r="H305" i="3"/>
  <c r="L305" i="3"/>
  <c r="K305" i="3"/>
  <c r="M305" i="3"/>
  <c r="J305" i="3"/>
  <c r="I297" i="3"/>
  <c r="H297" i="3"/>
  <c r="L297" i="3"/>
  <c r="K297" i="3"/>
  <c r="J297" i="3"/>
  <c r="M297" i="3"/>
  <c r="I289" i="3"/>
  <c r="H289" i="3"/>
  <c r="L289" i="3"/>
  <c r="K289" i="3"/>
  <c r="M289" i="3"/>
  <c r="J289" i="3"/>
  <c r="I281" i="3"/>
  <c r="H281" i="3"/>
  <c r="L281" i="3"/>
  <c r="K281" i="3"/>
  <c r="M281" i="3"/>
  <c r="J281" i="3"/>
  <c r="I273" i="3"/>
  <c r="H273" i="3"/>
  <c r="L273" i="3"/>
  <c r="K273" i="3"/>
  <c r="M273" i="3"/>
  <c r="J273" i="3"/>
  <c r="I265" i="3"/>
  <c r="H265" i="3"/>
  <c r="L265" i="3"/>
  <c r="K265" i="3"/>
  <c r="J265" i="3"/>
  <c r="I257" i="3"/>
  <c r="H257" i="3"/>
  <c r="L257" i="3"/>
  <c r="K257" i="3"/>
  <c r="M257" i="3"/>
  <c r="J257" i="3"/>
  <c r="I249" i="3"/>
  <c r="H249" i="3"/>
  <c r="L249" i="3"/>
  <c r="K249" i="3"/>
  <c r="M249" i="3"/>
  <c r="J249" i="3"/>
  <c r="I241" i="3"/>
  <c r="H241" i="3"/>
  <c r="L241" i="3"/>
  <c r="K241" i="3"/>
  <c r="M241" i="3"/>
  <c r="J241" i="3"/>
  <c r="I233" i="3"/>
  <c r="H233" i="3"/>
  <c r="L233" i="3"/>
  <c r="K233" i="3"/>
  <c r="J233" i="3"/>
  <c r="M233" i="3"/>
  <c r="I225" i="3"/>
  <c r="H225" i="3"/>
  <c r="L225" i="3"/>
  <c r="K225" i="3"/>
  <c r="M225" i="3"/>
  <c r="J225" i="3"/>
  <c r="I217" i="3"/>
  <c r="H217" i="3"/>
  <c r="L217" i="3"/>
  <c r="K217" i="3"/>
  <c r="M217" i="3"/>
  <c r="J217" i="3"/>
  <c r="I209" i="3"/>
  <c r="H209" i="3"/>
  <c r="L209" i="3"/>
  <c r="K209" i="3"/>
  <c r="M209" i="3"/>
  <c r="J209" i="3"/>
  <c r="I201" i="3"/>
  <c r="H201" i="3"/>
  <c r="L201" i="3"/>
  <c r="K201" i="3"/>
  <c r="J201" i="3"/>
  <c r="M201" i="3"/>
  <c r="I193" i="3"/>
  <c r="H193" i="3"/>
  <c r="K193" i="3"/>
  <c r="J193" i="3"/>
  <c r="M193" i="3"/>
  <c r="L193" i="3"/>
  <c r="I185" i="3"/>
  <c r="H185" i="3"/>
  <c r="L185" i="3"/>
  <c r="M185" i="3"/>
  <c r="K177" i="3"/>
  <c r="J177" i="3"/>
  <c r="I177" i="3"/>
  <c r="H177" i="3"/>
  <c r="M177" i="3"/>
  <c r="L177" i="3"/>
  <c r="M169" i="3"/>
  <c r="L169" i="3"/>
  <c r="K169" i="3"/>
  <c r="J169" i="3"/>
  <c r="H169" i="3"/>
  <c r="I169" i="3"/>
  <c r="M161" i="3"/>
  <c r="L161" i="3"/>
  <c r="J161" i="3"/>
  <c r="K161" i="3"/>
  <c r="I161" i="3"/>
  <c r="H161" i="3"/>
  <c r="I153" i="3"/>
  <c r="H153" i="3"/>
  <c r="L153" i="3"/>
  <c r="M153" i="3"/>
  <c r="K153" i="3"/>
  <c r="J153" i="3"/>
  <c r="K145" i="3"/>
  <c r="J145" i="3"/>
  <c r="I145" i="3"/>
  <c r="H145" i="3"/>
  <c r="M145" i="3"/>
  <c r="L145" i="3"/>
  <c r="M137" i="3"/>
  <c r="L137" i="3"/>
  <c r="K137" i="3"/>
  <c r="J137" i="3"/>
  <c r="H137" i="3"/>
  <c r="I137" i="3"/>
  <c r="M129" i="3"/>
  <c r="L129" i="3"/>
  <c r="J129" i="3"/>
  <c r="K129" i="3"/>
  <c r="I129" i="3"/>
  <c r="H129" i="3"/>
  <c r="I121" i="3"/>
  <c r="H121" i="3"/>
  <c r="L121" i="3"/>
  <c r="M121" i="3"/>
  <c r="K121" i="3"/>
  <c r="J121" i="3"/>
  <c r="K113" i="3"/>
  <c r="J113" i="3"/>
  <c r="I113" i="3"/>
  <c r="M113" i="3"/>
  <c r="L113" i="3"/>
  <c r="J105" i="3"/>
  <c r="I105" i="3"/>
  <c r="H105" i="3"/>
  <c r="M105" i="3"/>
  <c r="L105" i="3"/>
  <c r="K105" i="3"/>
  <c r="J97" i="3"/>
  <c r="I97" i="3"/>
  <c r="H97" i="3"/>
  <c r="M97" i="3"/>
  <c r="L97" i="3"/>
  <c r="K97" i="3"/>
  <c r="J89" i="3"/>
  <c r="I89" i="3"/>
  <c r="H89" i="3"/>
  <c r="M89" i="3"/>
  <c r="L89" i="3"/>
  <c r="K89" i="3"/>
  <c r="J81" i="3"/>
  <c r="I81" i="3"/>
  <c r="H81" i="3"/>
  <c r="M81" i="3"/>
  <c r="L81" i="3"/>
  <c r="K81" i="3"/>
  <c r="J73" i="3"/>
  <c r="H73" i="3"/>
  <c r="M73" i="3"/>
  <c r="I73" i="3"/>
  <c r="M65" i="3"/>
  <c r="J65" i="3"/>
  <c r="I65" i="3"/>
  <c r="H65" i="3"/>
  <c r="M57" i="3"/>
  <c r="L57" i="3"/>
  <c r="K57" i="3"/>
  <c r="J57" i="3"/>
  <c r="I57" i="3"/>
  <c r="H57" i="3"/>
  <c r="M49" i="3"/>
  <c r="L49" i="3"/>
  <c r="K49" i="3"/>
  <c r="J49" i="3"/>
  <c r="I49" i="3"/>
  <c r="M41" i="3"/>
  <c r="H41" i="3"/>
  <c r="L41" i="3"/>
  <c r="K41" i="3"/>
  <c r="K33" i="3"/>
  <c r="J33" i="3"/>
  <c r="I33" i="3"/>
  <c r="H33" i="3"/>
  <c r="K25" i="3"/>
  <c r="J25" i="3"/>
  <c r="I25" i="3"/>
  <c r="H25" i="3"/>
  <c r="M9" i="3"/>
  <c r="H17" i="3"/>
  <c r="M18" i="3"/>
  <c r="I41" i="3"/>
  <c r="K65" i="3"/>
  <c r="K73" i="3"/>
  <c r="P364" i="3"/>
  <c r="O364" i="3"/>
  <c r="S364" i="3"/>
  <c r="R364" i="3"/>
  <c r="T364" i="3"/>
  <c r="Q364" i="3"/>
  <c r="M384" i="3"/>
  <c r="L384" i="3"/>
  <c r="K384" i="3"/>
  <c r="I384" i="3"/>
  <c r="H384" i="3"/>
  <c r="L376" i="3"/>
  <c r="K376" i="3"/>
  <c r="I376" i="3"/>
  <c r="H376" i="3"/>
  <c r="M376" i="3"/>
  <c r="J376" i="3"/>
  <c r="L368" i="3"/>
  <c r="K368" i="3"/>
  <c r="I368" i="3"/>
  <c r="J368" i="3"/>
  <c r="H368" i="3"/>
  <c r="M368" i="3"/>
  <c r="L360" i="3"/>
  <c r="K360" i="3"/>
  <c r="L352" i="3"/>
  <c r="K352" i="3"/>
  <c r="I352" i="3"/>
  <c r="H352" i="3"/>
  <c r="J352" i="3"/>
  <c r="M352" i="3"/>
  <c r="L344" i="3"/>
  <c r="K344" i="3"/>
  <c r="J344" i="3"/>
  <c r="I344" i="3"/>
  <c r="H344" i="3"/>
  <c r="M344" i="3"/>
  <c r="L340" i="3"/>
  <c r="K340" i="3"/>
  <c r="M340" i="3"/>
  <c r="J340" i="3"/>
  <c r="H340" i="3"/>
  <c r="L336" i="3"/>
  <c r="K336" i="3"/>
  <c r="I336" i="3"/>
  <c r="H336" i="3"/>
  <c r="M336" i="3"/>
  <c r="J336" i="3"/>
  <c r="M328" i="3"/>
  <c r="M312" i="3"/>
  <c r="H312" i="3"/>
  <c r="M304" i="3"/>
  <c r="J304" i="3"/>
  <c r="I304" i="3"/>
  <c r="K304" i="3"/>
  <c r="H304" i="3"/>
  <c r="L304" i="3"/>
  <c r="M296" i="3"/>
  <c r="J296" i="3"/>
  <c r="I296" i="3"/>
  <c r="H296" i="3"/>
  <c r="L296" i="3"/>
  <c r="K296" i="3"/>
  <c r="M292" i="3"/>
  <c r="J292" i="3"/>
  <c r="I292" i="3"/>
  <c r="K292" i="3"/>
  <c r="H292" i="3"/>
  <c r="H288" i="3"/>
  <c r="M284" i="3"/>
  <c r="J284" i="3"/>
  <c r="I284" i="3"/>
  <c r="L284" i="3"/>
  <c r="K284" i="3"/>
  <c r="H284" i="3"/>
  <c r="M280" i="3"/>
  <c r="J280" i="3"/>
  <c r="I280" i="3"/>
  <c r="L280" i="3"/>
  <c r="K280" i="3"/>
  <c r="M276" i="3"/>
  <c r="J276" i="3"/>
  <c r="I276" i="3"/>
  <c r="L276" i="3"/>
  <c r="H276" i="3"/>
  <c r="K276" i="3"/>
  <c r="H272" i="3"/>
  <c r="M268" i="3"/>
  <c r="J268" i="3"/>
  <c r="I268" i="3"/>
  <c r="L268" i="3"/>
  <c r="K268" i="3"/>
  <c r="H268" i="3"/>
  <c r="M264" i="3"/>
  <c r="J264" i="3"/>
  <c r="I264" i="3"/>
  <c r="H264" i="3"/>
  <c r="L264" i="3"/>
  <c r="M260" i="3"/>
  <c r="J260" i="3"/>
  <c r="I260" i="3"/>
  <c r="K260" i="3"/>
  <c r="H260" i="3"/>
  <c r="L260" i="3"/>
  <c r="M256" i="3"/>
  <c r="H256" i="3"/>
  <c r="M252" i="3"/>
  <c r="J252" i="3"/>
  <c r="I252" i="3"/>
  <c r="L252" i="3"/>
  <c r="K252" i="3"/>
  <c r="H252" i="3"/>
  <c r="M244" i="3"/>
  <c r="J244" i="3"/>
  <c r="I244" i="3"/>
  <c r="L244" i="3"/>
  <c r="H244" i="3"/>
  <c r="K244" i="3"/>
  <c r="M240" i="3"/>
  <c r="J240" i="3"/>
  <c r="I240" i="3"/>
  <c r="K240" i="3"/>
  <c r="H240" i="3"/>
  <c r="L240" i="3"/>
  <c r="M236" i="3"/>
  <c r="J236" i="3"/>
  <c r="I236" i="3"/>
  <c r="L236" i="3"/>
  <c r="K236" i="3"/>
  <c r="M232" i="3"/>
  <c r="J232" i="3"/>
  <c r="I232" i="3"/>
  <c r="H232" i="3"/>
  <c r="L232" i="3"/>
  <c r="K232" i="3"/>
  <c r="M228" i="3"/>
  <c r="J228" i="3"/>
  <c r="I228" i="3"/>
  <c r="K228" i="3"/>
  <c r="H228" i="3"/>
  <c r="L228" i="3"/>
  <c r="M224" i="3"/>
  <c r="I224" i="3"/>
  <c r="M220" i="3"/>
  <c r="J220" i="3"/>
  <c r="I220" i="3"/>
  <c r="L220" i="3"/>
  <c r="K220" i="3"/>
  <c r="H220" i="3"/>
  <c r="M216" i="3"/>
  <c r="J216" i="3"/>
  <c r="I216" i="3"/>
  <c r="L216" i="3"/>
  <c r="K216" i="3"/>
  <c r="H216" i="3"/>
  <c r="M212" i="3"/>
  <c r="J212" i="3"/>
  <c r="I212" i="3"/>
  <c r="L212" i="3"/>
  <c r="H212" i="3"/>
  <c r="K208" i="3"/>
  <c r="H208" i="3"/>
  <c r="M204" i="3"/>
  <c r="J204" i="3"/>
  <c r="I204" i="3"/>
  <c r="L204" i="3"/>
  <c r="M200" i="3"/>
  <c r="J200" i="3"/>
  <c r="I200" i="3"/>
  <c r="H200" i="3"/>
  <c r="L200" i="3"/>
  <c r="K200" i="3"/>
  <c r="M196" i="3"/>
  <c r="L196" i="3"/>
  <c r="J196" i="3"/>
  <c r="H196" i="3"/>
  <c r="L192" i="3"/>
  <c r="M188" i="3"/>
  <c r="L188" i="3"/>
  <c r="K188" i="3"/>
  <c r="J188" i="3"/>
  <c r="H188" i="3"/>
  <c r="I188" i="3"/>
  <c r="M180" i="3"/>
  <c r="K180" i="3"/>
  <c r="J180" i="3"/>
  <c r="I180" i="3"/>
  <c r="H180" i="3"/>
  <c r="L180" i="3"/>
  <c r="M176" i="3"/>
  <c r="H176" i="3"/>
  <c r="K176" i="3"/>
  <c r="L176" i="3"/>
  <c r="J176" i="3"/>
  <c r="M172" i="3"/>
  <c r="L172" i="3"/>
  <c r="K172" i="3"/>
  <c r="J172" i="3"/>
  <c r="H172" i="3"/>
  <c r="I172" i="3"/>
  <c r="M168" i="3"/>
  <c r="J168" i="3"/>
  <c r="I168" i="3"/>
  <c r="H168" i="3"/>
  <c r="L168" i="3"/>
  <c r="K168" i="3"/>
  <c r="M164" i="3"/>
  <c r="L164" i="3"/>
  <c r="J164" i="3"/>
  <c r="K164" i="3"/>
  <c r="I164" i="3"/>
  <c r="L160" i="3"/>
  <c r="M156" i="3"/>
  <c r="I156" i="3"/>
  <c r="H156" i="3"/>
  <c r="L156" i="3"/>
  <c r="K156" i="3"/>
  <c r="J156" i="3"/>
  <c r="M152" i="3"/>
  <c r="L152" i="3"/>
  <c r="K152" i="3"/>
  <c r="I152" i="3"/>
  <c r="J152" i="3"/>
  <c r="H152" i="3"/>
  <c r="M148" i="3"/>
  <c r="K148" i="3"/>
  <c r="J148" i="3"/>
  <c r="I148" i="3"/>
  <c r="H148" i="3"/>
  <c r="L148" i="3"/>
  <c r="M144" i="3"/>
  <c r="H144" i="3"/>
  <c r="M140" i="3"/>
  <c r="L140" i="3"/>
  <c r="K140" i="3"/>
  <c r="J140" i="3"/>
  <c r="H140" i="3"/>
  <c r="I140" i="3"/>
  <c r="M136" i="3"/>
  <c r="J136" i="3"/>
  <c r="I136" i="3"/>
  <c r="H136" i="3"/>
  <c r="L136" i="3"/>
  <c r="K136" i="3"/>
  <c r="M132" i="3"/>
  <c r="L132" i="3"/>
  <c r="J132" i="3"/>
  <c r="K132" i="3"/>
  <c r="I132" i="3"/>
  <c r="H132" i="3"/>
  <c r="M124" i="3"/>
  <c r="I124" i="3"/>
  <c r="H124" i="3"/>
  <c r="L124" i="3"/>
  <c r="K124" i="3"/>
  <c r="J124" i="3"/>
  <c r="M116" i="3"/>
  <c r="K116" i="3"/>
  <c r="J116" i="3"/>
  <c r="I116" i="3"/>
  <c r="L116" i="3"/>
  <c r="M112" i="3"/>
  <c r="H112" i="3"/>
  <c r="K112" i="3"/>
  <c r="J112" i="3"/>
  <c r="I112" i="3"/>
  <c r="H108" i="3"/>
  <c r="K108" i="3"/>
  <c r="M108" i="3"/>
  <c r="L108" i="3"/>
  <c r="J108" i="3"/>
  <c r="I108" i="3"/>
  <c r="H104" i="3"/>
  <c r="K104" i="3"/>
  <c r="J104" i="3"/>
  <c r="I104" i="3"/>
  <c r="H100" i="3"/>
  <c r="K100" i="3"/>
  <c r="M100" i="3"/>
  <c r="L100" i="3"/>
  <c r="J100" i="3"/>
  <c r="I100" i="3"/>
  <c r="I96" i="3"/>
  <c r="H92" i="3"/>
  <c r="K92" i="3"/>
  <c r="M92" i="3"/>
  <c r="L92" i="3"/>
  <c r="J92" i="3"/>
  <c r="I92" i="3"/>
  <c r="H88" i="3"/>
  <c r="K88" i="3"/>
  <c r="J88" i="3"/>
  <c r="I88" i="3"/>
  <c r="H84" i="3"/>
  <c r="K84" i="3"/>
  <c r="M84" i="3"/>
  <c r="L84" i="3"/>
  <c r="J84" i="3"/>
  <c r="I84" i="3"/>
  <c r="K80" i="3"/>
  <c r="I80" i="3"/>
  <c r="H76" i="3"/>
  <c r="K76" i="3"/>
  <c r="M76" i="3"/>
  <c r="L76" i="3"/>
  <c r="J76" i="3"/>
  <c r="I76" i="3"/>
  <c r="H72" i="3"/>
  <c r="K72" i="3"/>
  <c r="M72" i="3"/>
  <c r="L72" i="3"/>
  <c r="J72" i="3"/>
  <c r="I72" i="3"/>
  <c r="K68" i="3"/>
  <c r="M68" i="3"/>
  <c r="L68" i="3"/>
  <c r="J68" i="3"/>
  <c r="I68" i="3"/>
  <c r="H68" i="3"/>
  <c r="K60" i="3"/>
  <c r="M60" i="3"/>
  <c r="L60" i="3"/>
  <c r="J60" i="3"/>
  <c r="I60" i="3"/>
  <c r="H60" i="3"/>
  <c r="K52" i="3"/>
  <c r="M52" i="3"/>
  <c r="L52" i="3"/>
  <c r="J52" i="3"/>
  <c r="I52" i="3"/>
  <c r="K48" i="3"/>
  <c r="L48" i="3"/>
  <c r="J48" i="3"/>
  <c r="I48" i="3"/>
  <c r="H48" i="3"/>
  <c r="K44" i="3"/>
  <c r="H44" i="3"/>
  <c r="M44" i="3"/>
  <c r="L44" i="3"/>
  <c r="K40" i="3"/>
  <c r="M40" i="3"/>
  <c r="L40" i="3"/>
  <c r="J40" i="3"/>
  <c r="I40" i="3"/>
  <c r="H40" i="3"/>
  <c r="K36" i="3"/>
  <c r="J36" i="3"/>
  <c r="I36" i="3"/>
  <c r="H36" i="3"/>
  <c r="H32" i="3"/>
  <c r="L32" i="3"/>
  <c r="I28" i="3"/>
  <c r="H28" i="3"/>
  <c r="M28" i="3"/>
  <c r="L28" i="3"/>
  <c r="I24" i="3"/>
  <c r="H24" i="3"/>
  <c r="M24" i="3"/>
  <c r="L24" i="3"/>
  <c r="H20" i="3"/>
  <c r="L20" i="3"/>
  <c r="L16" i="3"/>
  <c r="H12" i="3"/>
  <c r="L12" i="3"/>
  <c r="H8" i="3"/>
  <c r="L8" i="3"/>
  <c r="K8" i="3"/>
  <c r="J10" i="3"/>
  <c r="I12" i="3"/>
  <c r="K17" i="3"/>
  <c r="I19" i="3"/>
  <c r="L25" i="3"/>
  <c r="L36" i="3"/>
  <c r="L42" i="3"/>
  <c r="M48" i="3"/>
  <c r="J67" i="3"/>
  <c r="K75" i="3"/>
  <c r="J107" i="3"/>
  <c r="J185" i="3"/>
  <c r="K212" i="3"/>
  <c r="K264" i="3"/>
  <c r="J321" i="3"/>
  <c r="I10" i="3"/>
  <c r="T339" i="3"/>
  <c r="S339" i="3"/>
  <c r="Q339" i="3"/>
  <c r="P339" i="3"/>
  <c r="R339" i="3"/>
  <c r="O339" i="3"/>
  <c r="P263" i="3"/>
  <c r="O263" i="3"/>
  <c r="S263" i="3"/>
  <c r="R263" i="3"/>
  <c r="T263" i="3"/>
  <c r="Q263" i="3"/>
  <c r="Q231" i="3"/>
  <c r="R199" i="3"/>
  <c r="S51" i="3"/>
  <c r="BE51" i="3" s="1"/>
  <c r="H7" i="3"/>
  <c r="K10" i="3"/>
  <c r="J12" i="3"/>
  <c r="L17" i="3"/>
  <c r="K19" i="3"/>
  <c r="M25" i="3"/>
  <c r="M36" i="3"/>
  <c r="M42" i="3"/>
  <c r="H49" i="3"/>
  <c r="M96" i="3"/>
  <c r="K185" i="3"/>
  <c r="M265" i="3"/>
  <c r="O120" i="3"/>
  <c r="P92" i="3"/>
  <c r="L379" i="3"/>
  <c r="J379" i="3"/>
  <c r="I379" i="3"/>
  <c r="M379" i="3"/>
  <c r="K379" i="3"/>
  <c r="H379" i="3"/>
  <c r="L371" i="3"/>
  <c r="J371" i="3"/>
  <c r="I371" i="3"/>
  <c r="M371" i="3"/>
  <c r="K371" i="3"/>
  <c r="H371" i="3"/>
  <c r="J363" i="3"/>
  <c r="I363" i="3"/>
  <c r="M363" i="3"/>
  <c r="L363" i="3"/>
  <c r="K363" i="3"/>
  <c r="H363" i="3"/>
  <c r="J355" i="3"/>
  <c r="I355" i="3"/>
  <c r="H355" i="3"/>
  <c r="M355" i="3"/>
  <c r="L355" i="3"/>
  <c r="K355" i="3"/>
  <c r="J347" i="3"/>
  <c r="I347" i="3"/>
  <c r="M347" i="3"/>
  <c r="L347" i="3"/>
  <c r="K347" i="3"/>
  <c r="H347" i="3"/>
  <c r="J339" i="3"/>
  <c r="I339" i="3"/>
  <c r="H339" i="3"/>
  <c r="M339" i="3"/>
  <c r="L339" i="3"/>
  <c r="K339" i="3"/>
  <c r="J331" i="3"/>
  <c r="I331" i="3"/>
  <c r="M331" i="3"/>
  <c r="L331" i="3"/>
  <c r="K331" i="3"/>
  <c r="H331" i="3"/>
  <c r="J323" i="3"/>
  <c r="M323" i="3"/>
  <c r="L323" i="3"/>
  <c r="H323" i="3"/>
  <c r="K323" i="3"/>
  <c r="I323" i="3"/>
  <c r="M315" i="3"/>
  <c r="L315" i="3"/>
  <c r="K315" i="3"/>
  <c r="H315" i="3"/>
  <c r="I315" i="3"/>
  <c r="J315" i="3"/>
  <c r="M307" i="3"/>
  <c r="L307" i="3"/>
  <c r="K307" i="3"/>
  <c r="H307" i="3"/>
  <c r="J307" i="3"/>
  <c r="M299" i="3"/>
  <c r="L299" i="3"/>
  <c r="K299" i="3"/>
  <c r="H299" i="3"/>
  <c r="J299" i="3"/>
  <c r="I299" i="3"/>
  <c r="M291" i="3"/>
  <c r="L291" i="3"/>
  <c r="K291" i="3"/>
  <c r="H291" i="3"/>
  <c r="J291" i="3"/>
  <c r="I291" i="3"/>
  <c r="M283" i="3"/>
  <c r="L283" i="3"/>
  <c r="K283" i="3"/>
  <c r="H283" i="3"/>
  <c r="I283" i="3"/>
  <c r="J283" i="3"/>
  <c r="M275" i="3"/>
  <c r="L275" i="3"/>
  <c r="K275" i="3"/>
  <c r="H275" i="3"/>
  <c r="J275" i="3"/>
  <c r="I275" i="3"/>
  <c r="M267" i="3"/>
  <c r="L267" i="3"/>
  <c r="K267" i="3"/>
  <c r="H267" i="3"/>
  <c r="J267" i="3"/>
  <c r="I267" i="3"/>
  <c r="M259" i="3"/>
  <c r="L259" i="3"/>
  <c r="K259" i="3"/>
  <c r="H259" i="3"/>
  <c r="J259" i="3"/>
  <c r="I259" i="3"/>
  <c r="M251" i="3"/>
  <c r="L251" i="3"/>
  <c r="K251" i="3"/>
  <c r="H251" i="3"/>
  <c r="I251" i="3"/>
  <c r="M243" i="3"/>
  <c r="L243" i="3"/>
  <c r="K243" i="3"/>
  <c r="H243" i="3"/>
  <c r="J243" i="3"/>
  <c r="I243" i="3"/>
  <c r="M235" i="3"/>
  <c r="L235" i="3"/>
  <c r="K235" i="3"/>
  <c r="H235" i="3"/>
  <c r="J235" i="3"/>
  <c r="I235" i="3"/>
  <c r="M227" i="3"/>
  <c r="L227" i="3"/>
  <c r="K227" i="3"/>
  <c r="H227" i="3"/>
  <c r="J227" i="3"/>
  <c r="I227" i="3"/>
  <c r="M219" i="3"/>
  <c r="L219" i="3"/>
  <c r="K219" i="3"/>
  <c r="H219" i="3"/>
  <c r="I219" i="3"/>
  <c r="J219" i="3"/>
  <c r="M211" i="3"/>
  <c r="L211" i="3"/>
  <c r="K211" i="3"/>
  <c r="H211" i="3"/>
  <c r="J211" i="3"/>
  <c r="I211" i="3"/>
  <c r="M203" i="3"/>
  <c r="L203" i="3"/>
  <c r="K203" i="3"/>
  <c r="H203" i="3"/>
  <c r="J203" i="3"/>
  <c r="I203" i="3"/>
  <c r="M195" i="3"/>
  <c r="L195" i="3"/>
  <c r="K195" i="3"/>
  <c r="J195" i="3"/>
  <c r="I195" i="3"/>
  <c r="H195" i="3"/>
  <c r="M187" i="3"/>
  <c r="L187" i="3"/>
  <c r="K187" i="3"/>
  <c r="H187" i="3"/>
  <c r="J187" i="3"/>
  <c r="I187" i="3"/>
  <c r="K183" i="3"/>
  <c r="K179" i="3"/>
  <c r="H179" i="3"/>
  <c r="L179" i="3"/>
  <c r="I179" i="3"/>
  <c r="K171" i="3"/>
  <c r="J171" i="3"/>
  <c r="I171" i="3"/>
  <c r="H171" i="3"/>
  <c r="K163" i="3"/>
  <c r="M163" i="3"/>
  <c r="L163" i="3"/>
  <c r="J163" i="3"/>
  <c r="I163" i="3"/>
  <c r="K155" i="3"/>
  <c r="M155" i="3"/>
  <c r="L155" i="3"/>
  <c r="I155" i="3"/>
  <c r="K147" i="3"/>
  <c r="H147" i="3"/>
  <c r="L147" i="3"/>
  <c r="M147" i="3"/>
  <c r="K139" i="3"/>
  <c r="J139" i="3"/>
  <c r="I139" i="3"/>
  <c r="H139" i="3"/>
  <c r="M139" i="3"/>
  <c r="K131" i="3"/>
  <c r="M131" i="3"/>
  <c r="L131" i="3"/>
  <c r="J131" i="3"/>
  <c r="I131" i="3"/>
  <c r="K123" i="3"/>
  <c r="M123" i="3"/>
  <c r="L123" i="3"/>
  <c r="I123" i="3"/>
  <c r="J123" i="3"/>
  <c r="M119" i="3"/>
  <c r="K115" i="3"/>
  <c r="H115" i="3"/>
  <c r="L115" i="3"/>
  <c r="J115" i="3"/>
  <c r="I115" i="3"/>
  <c r="M107" i="3"/>
  <c r="L107" i="3"/>
  <c r="I107" i="3"/>
  <c r="H107" i="3"/>
  <c r="M99" i="3"/>
  <c r="L99" i="3"/>
  <c r="I99" i="3"/>
  <c r="H99" i="3"/>
  <c r="M91" i="3"/>
  <c r="L91" i="3"/>
  <c r="I91" i="3"/>
  <c r="H91" i="3"/>
  <c r="M83" i="3"/>
  <c r="L83" i="3"/>
  <c r="I83" i="3"/>
  <c r="H83" i="3"/>
  <c r="L75" i="3"/>
  <c r="I75" i="3"/>
  <c r="J75" i="3"/>
  <c r="H75" i="3"/>
  <c r="L67" i="3"/>
  <c r="I67" i="3"/>
  <c r="H67" i="3"/>
  <c r="M67" i="3"/>
  <c r="I59" i="3"/>
  <c r="J59" i="3"/>
  <c r="H59" i="3"/>
  <c r="M59" i="3"/>
  <c r="I51" i="3"/>
  <c r="L51" i="3"/>
  <c r="K51" i="3"/>
  <c r="J51" i="3"/>
  <c r="H51" i="3"/>
  <c r="I47" i="3"/>
  <c r="I43" i="3"/>
  <c r="M43" i="3"/>
  <c r="L43" i="3"/>
  <c r="K43" i="3"/>
  <c r="J43" i="3"/>
  <c r="H43" i="3"/>
  <c r="I35" i="3"/>
  <c r="M35" i="3"/>
  <c r="L35" i="3"/>
  <c r="K35" i="3"/>
  <c r="M27" i="3"/>
  <c r="L27" i="3"/>
  <c r="K27" i="3"/>
  <c r="J27" i="3"/>
  <c r="I7" i="3"/>
  <c r="H9" i="3"/>
  <c r="M10" i="3"/>
  <c r="K12" i="3"/>
  <c r="M17" i="3"/>
  <c r="L19" i="3"/>
  <c r="H27" i="3"/>
  <c r="J32" i="3"/>
  <c r="I44" i="3"/>
  <c r="J50" i="3"/>
  <c r="L88" i="3"/>
  <c r="J99" i="3"/>
  <c r="H155" i="3"/>
  <c r="L171" i="3"/>
  <c r="P374" i="3"/>
  <c r="T362" i="3"/>
  <c r="O354" i="3"/>
  <c r="Q262" i="3"/>
  <c r="O238" i="3"/>
  <c r="P234" i="3"/>
  <c r="S166" i="3"/>
  <c r="S162" i="3"/>
  <c r="P102" i="3"/>
  <c r="O102" i="3"/>
  <c r="Q90" i="3"/>
  <c r="K7" i="3"/>
  <c r="I9" i="3"/>
  <c r="H11" i="3"/>
  <c r="M12" i="3"/>
  <c r="I18" i="3"/>
  <c r="M19" i="3"/>
  <c r="I27" i="3"/>
  <c r="K32" i="3"/>
  <c r="J44" i="3"/>
  <c r="K50" i="3"/>
  <c r="M88" i="3"/>
  <c r="K99" i="3"/>
  <c r="H123" i="3"/>
  <c r="L139" i="3"/>
  <c r="J155" i="3"/>
  <c r="M171" i="3"/>
  <c r="H280" i="3"/>
  <c r="I340" i="3"/>
  <c r="T34" i="3"/>
  <c r="S34" i="3"/>
  <c r="R264" i="1"/>
  <c r="E262" i="3" s="1"/>
  <c r="S387" i="1"/>
  <c r="F385" i="3" s="1"/>
  <c r="S379" i="1"/>
  <c r="F377" i="3" s="1"/>
  <c r="S371" i="1"/>
  <c r="F369" i="3" s="1"/>
  <c r="S363" i="1"/>
  <c r="F361" i="3" s="1"/>
  <c r="S355" i="1"/>
  <c r="F353" i="3" s="1"/>
  <c r="S347" i="1"/>
  <c r="F345" i="3" s="1"/>
  <c r="S386" i="1"/>
  <c r="F384" i="3" s="1"/>
  <c r="S378" i="1"/>
  <c r="F376" i="3" s="1"/>
  <c r="S370" i="1"/>
  <c r="F368" i="3" s="1"/>
  <c r="P368" i="3" s="1"/>
  <c r="S354" i="1"/>
  <c r="F352" i="3" s="1"/>
  <c r="S346" i="1"/>
  <c r="F344" i="3" s="1"/>
  <c r="P344" i="3" s="1"/>
  <c r="S338" i="1"/>
  <c r="F336" i="3" s="1"/>
  <c r="S336" i="3" s="1"/>
  <c r="S330" i="1"/>
  <c r="F328" i="3" s="1"/>
  <c r="T328" i="3" s="1"/>
  <c r="S322" i="1"/>
  <c r="F320" i="3" s="1"/>
  <c r="T320" i="3" s="1"/>
  <c r="S314" i="1"/>
  <c r="F312" i="3" s="1"/>
  <c r="S306" i="1"/>
  <c r="F304" i="3" s="1"/>
  <c r="P304" i="3" s="1"/>
  <c r="S298" i="1"/>
  <c r="F296" i="3" s="1"/>
  <c r="P296" i="3" s="1"/>
  <c r="S290" i="1"/>
  <c r="F288" i="3" s="1"/>
  <c r="S282" i="1"/>
  <c r="F280" i="3" s="1"/>
  <c r="R280" i="3" s="1"/>
  <c r="R385" i="1"/>
  <c r="E383" i="3" s="1"/>
  <c r="M383" i="3" s="1"/>
  <c r="R369" i="1"/>
  <c r="E367" i="3" s="1"/>
  <c r="H367" i="3" s="1"/>
  <c r="R353" i="1"/>
  <c r="E351" i="3" s="1"/>
  <c r="H351" i="3" s="1"/>
  <c r="R337" i="1"/>
  <c r="E335" i="3" s="1"/>
  <c r="H335" i="3" s="1"/>
  <c r="R313" i="1"/>
  <c r="E311" i="3" s="1"/>
  <c r="M311" i="3" s="1"/>
  <c r="R297" i="1"/>
  <c r="E295" i="3" s="1"/>
  <c r="L295" i="3" s="1"/>
  <c r="R289" i="1"/>
  <c r="E287" i="3" s="1"/>
  <c r="I287" i="3" s="1"/>
  <c r="R281" i="1"/>
  <c r="E279" i="3" s="1"/>
  <c r="L279" i="3" s="1"/>
  <c r="R273" i="1"/>
  <c r="E271" i="3" s="1"/>
  <c r="J271" i="3" s="1"/>
  <c r="R265" i="1"/>
  <c r="E263" i="3" s="1"/>
  <c r="L263" i="3" s="1"/>
  <c r="R257" i="1"/>
  <c r="E255" i="3" s="1"/>
  <c r="I255" i="3" s="1"/>
  <c r="R249" i="1"/>
  <c r="E247" i="3" s="1"/>
  <c r="K247" i="3" s="1"/>
  <c r="R241" i="1"/>
  <c r="E239" i="3" s="1"/>
  <c r="M239" i="3" s="1"/>
  <c r="R233" i="1"/>
  <c r="E231" i="3" s="1"/>
  <c r="K231" i="3" s="1"/>
  <c r="R225" i="1"/>
  <c r="E223" i="3" s="1"/>
  <c r="L223" i="3" s="1"/>
  <c r="R217" i="1"/>
  <c r="E215" i="3" s="1"/>
  <c r="H215" i="3" s="1"/>
  <c r="R209" i="1"/>
  <c r="E207" i="3" s="1"/>
  <c r="M207" i="3" s="1"/>
  <c r="R201" i="1"/>
  <c r="E199" i="3" s="1"/>
  <c r="J199" i="3" s="1"/>
  <c r="R193" i="1"/>
  <c r="E191" i="3" s="1"/>
  <c r="K191" i="3" s="1"/>
  <c r="R185" i="1"/>
  <c r="E183" i="3" s="1"/>
  <c r="I183" i="3" s="1"/>
  <c r="R177" i="1"/>
  <c r="E175" i="3" s="1"/>
  <c r="I175" i="3" s="1"/>
  <c r="R169" i="1"/>
  <c r="E167" i="3" s="1"/>
  <c r="L167" i="3" s="1"/>
  <c r="R161" i="1"/>
  <c r="E159" i="3" s="1"/>
  <c r="H159" i="3" s="1"/>
  <c r="R153" i="1"/>
  <c r="E151" i="3" s="1"/>
  <c r="M151" i="3" s="1"/>
  <c r="R145" i="1"/>
  <c r="E143" i="3" s="1"/>
  <c r="I143" i="3" s="1"/>
  <c r="R137" i="1"/>
  <c r="E135" i="3" s="1"/>
  <c r="I135" i="3" s="1"/>
  <c r="R129" i="1"/>
  <c r="E127" i="3" s="1"/>
  <c r="J127" i="3" s="1"/>
  <c r="R121" i="1"/>
  <c r="E119" i="3" s="1"/>
  <c r="H119" i="3" s="1"/>
  <c r="R113" i="1"/>
  <c r="E111" i="3" s="1"/>
  <c r="M111" i="3" s="1"/>
  <c r="R105" i="1"/>
  <c r="E103" i="3" s="1"/>
  <c r="M103" i="3" s="1"/>
  <c r="R97" i="1"/>
  <c r="E95" i="3" s="1"/>
  <c r="J95" i="3" s="1"/>
  <c r="R89" i="1"/>
  <c r="E87" i="3" s="1"/>
  <c r="I87" i="3" s="1"/>
  <c r="R81" i="1"/>
  <c r="E79" i="3" s="1"/>
  <c r="M79" i="3" s="1"/>
  <c r="R73" i="1"/>
  <c r="E71" i="3" s="1"/>
  <c r="L71" i="3" s="1"/>
  <c r="R65" i="1"/>
  <c r="E63" i="3" s="1"/>
  <c r="M63" i="3" s="1"/>
  <c r="R57" i="1"/>
  <c r="E55" i="3" s="1"/>
  <c r="H55" i="3" s="1"/>
  <c r="R49" i="1"/>
  <c r="E47" i="3" s="1"/>
  <c r="H47" i="3" s="1"/>
  <c r="R41" i="1"/>
  <c r="E39" i="3" s="1"/>
  <c r="K39" i="3" s="1"/>
  <c r="R33" i="1"/>
  <c r="E31" i="3" s="1"/>
  <c r="I31" i="3" s="1"/>
  <c r="R25" i="1"/>
  <c r="E23" i="3" s="1"/>
  <c r="J23" i="3" s="1"/>
  <c r="R17" i="1"/>
  <c r="E15" i="3" s="1"/>
  <c r="S325" i="1"/>
  <c r="F323" i="3" s="1"/>
  <c r="P323" i="3" s="1"/>
  <c r="S293" i="1"/>
  <c r="F291" i="3" s="1"/>
  <c r="S291" i="3" s="1"/>
  <c r="S201" i="1"/>
  <c r="F199" i="3" s="1"/>
  <c r="Q199" i="3" s="1"/>
  <c r="S137" i="1"/>
  <c r="F135" i="3" s="1"/>
  <c r="P135" i="3" s="1"/>
  <c r="S73" i="1"/>
  <c r="F71" i="3" s="1"/>
  <c r="S71" i="3" s="1"/>
  <c r="R361" i="1"/>
  <c r="E359" i="3" s="1"/>
  <c r="L359" i="3" s="1"/>
  <c r="R345" i="1"/>
  <c r="E343" i="3" s="1"/>
  <c r="J343" i="3" s="1"/>
  <c r="R321" i="1"/>
  <c r="E319" i="3" s="1"/>
  <c r="J319" i="3" s="1"/>
  <c r="R305" i="1"/>
  <c r="E303" i="3" s="1"/>
  <c r="J303" i="3" s="1"/>
  <c r="S320" i="1"/>
  <c r="F318" i="3" s="1"/>
  <c r="T318" i="3" s="1"/>
  <c r="S382" i="1"/>
  <c r="F380" i="3" s="1"/>
  <c r="T380" i="3" s="1"/>
  <c r="S374" i="1"/>
  <c r="F372" i="3" s="1"/>
  <c r="S358" i="1"/>
  <c r="F356" i="3" s="1"/>
  <c r="P356" i="3" s="1"/>
  <c r="S350" i="1"/>
  <c r="F348" i="3" s="1"/>
  <c r="S326" i="1"/>
  <c r="F324" i="3" s="1"/>
  <c r="T324" i="3" s="1"/>
  <c r="S310" i="1"/>
  <c r="F308" i="3" s="1"/>
  <c r="S294" i="1"/>
  <c r="F292" i="3" s="1"/>
  <c r="S292" i="3" s="1"/>
  <c r="AY292" i="3" s="1"/>
  <c r="S385" i="1"/>
  <c r="F383" i="3" s="1"/>
  <c r="Q383" i="3" s="1"/>
  <c r="S377" i="1"/>
  <c r="F375" i="3" s="1"/>
  <c r="S369" i="1"/>
  <c r="F367" i="3" s="1"/>
  <c r="T367" i="3" s="1"/>
  <c r="S361" i="1"/>
  <c r="F359" i="3" s="1"/>
  <c r="T359" i="3" s="1"/>
  <c r="S353" i="1"/>
  <c r="F351" i="3" s="1"/>
  <c r="S345" i="1"/>
  <c r="F343" i="3" s="1"/>
  <c r="T343" i="3" s="1"/>
  <c r="S337" i="1"/>
  <c r="F335" i="3" s="1"/>
  <c r="T335" i="3" s="1"/>
  <c r="S329" i="1"/>
  <c r="F327" i="3" s="1"/>
  <c r="Q327" i="3" s="1"/>
  <c r="S321" i="1"/>
  <c r="F319" i="3" s="1"/>
  <c r="T319" i="3" s="1"/>
  <c r="S313" i="1"/>
  <c r="F311" i="3" s="1"/>
  <c r="S305" i="1"/>
  <c r="F303" i="3" s="1"/>
  <c r="S297" i="1"/>
  <c r="F295" i="3" s="1"/>
  <c r="S295" i="3" s="1"/>
  <c r="S289" i="1"/>
  <c r="F287" i="3" s="1"/>
  <c r="P287" i="3" s="1"/>
  <c r="S281" i="1"/>
  <c r="F279" i="3" s="1"/>
  <c r="P279" i="3" s="1"/>
  <c r="S273" i="1"/>
  <c r="F271" i="3" s="1"/>
  <c r="R271" i="3" s="1"/>
  <c r="S257" i="1"/>
  <c r="F255" i="3" s="1"/>
  <c r="R255" i="3" s="1"/>
  <c r="S249" i="1"/>
  <c r="F247" i="3" s="1"/>
  <c r="P247" i="3" s="1"/>
  <c r="S241" i="1"/>
  <c r="F239" i="3" s="1"/>
  <c r="R239" i="3" s="1"/>
  <c r="S233" i="1"/>
  <c r="F231" i="3" s="1"/>
  <c r="P231" i="3" s="1"/>
  <c r="S225" i="1"/>
  <c r="F223" i="3" s="1"/>
  <c r="O223" i="3" s="1"/>
  <c r="S217" i="1"/>
  <c r="F215" i="3" s="1"/>
  <c r="P215" i="3" s="1"/>
  <c r="S209" i="1"/>
  <c r="F207" i="3" s="1"/>
  <c r="Q207" i="3" s="1"/>
  <c r="S193" i="1"/>
  <c r="F191" i="3" s="1"/>
  <c r="T191" i="3" s="1"/>
  <c r="S185" i="1"/>
  <c r="F183" i="3" s="1"/>
  <c r="Q183" i="3" s="1"/>
  <c r="S177" i="1"/>
  <c r="F175" i="3" s="1"/>
  <c r="T175" i="3" s="1"/>
  <c r="S169" i="1"/>
  <c r="F167" i="3" s="1"/>
  <c r="Q167" i="3" s="1"/>
  <c r="S161" i="1"/>
  <c r="F159" i="3" s="1"/>
  <c r="T159" i="3" s="1"/>
  <c r="S153" i="1"/>
  <c r="F151" i="3" s="1"/>
  <c r="R151" i="3" s="1"/>
  <c r="S145" i="1"/>
  <c r="F143" i="3" s="1"/>
  <c r="Q143" i="3" s="1"/>
  <c r="S129" i="1"/>
  <c r="F127" i="3" s="1"/>
  <c r="R127" i="3" s="1"/>
  <c r="S121" i="1"/>
  <c r="F119" i="3" s="1"/>
  <c r="S119" i="3" s="1"/>
  <c r="S113" i="1"/>
  <c r="F111" i="3" s="1"/>
  <c r="P111" i="3" s="1"/>
  <c r="S105" i="1"/>
  <c r="F103" i="3" s="1"/>
  <c r="S103" i="3" s="1"/>
  <c r="S97" i="1"/>
  <c r="F95" i="3" s="1"/>
  <c r="P95" i="3" s="1"/>
  <c r="S89" i="1"/>
  <c r="F87" i="3" s="1"/>
  <c r="S87" i="3" s="1"/>
  <c r="S81" i="1"/>
  <c r="F79" i="3" s="1"/>
  <c r="P79" i="3" s="1"/>
  <c r="S65" i="1"/>
  <c r="F63" i="3" s="1"/>
  <c r="P63" i="3" s="1"/>
  <c r="S57" i="1"/>
  <c r="F55" i="3" s="1"/>
  <c r="S55" i="3" s="1"/>
  <c r="S49" i="1"/>
  <c r="F47" i="3" s="1"/>
  <c r="T47" i="3" s="1"/>
  <c r="S41" i="1"/>
  <c r="F39" i="3" s="1"/>
  <c r="S39" i="3" s="1"/>
  <c r="S33" i="1"/>
  <c r="F31" i="3" s="1"/>
  <c r="T31" i="3" s="1"/>
  <c r="S25" i="1"/>
  <c r="F23" i="3" s="1"/>
  <c r="S23" i="3" s="1"/>
  <c r="S17" i="1"/>
  <c r="F15" i="3" s="1"/>
  <c r="T15" i="3" s="1"/>
  <c r="R329" i="1"/>
  <c r="E327" i="3" s="1"/>
  <c r="J327" i="3" s="1"/>
  <c r="R384" i="1"/>
  <c r="E382" i="3" s="1"/>
  <c r="R368" i="1"/>
  <c r="E366" i="3" s="1"/>
  <c r="R352" i="1"/>
  <c r="E350" i="3" s="1"/>
  <c r="R336" i="1"/>
  <c r="E334" i="3" s="1"/>
  <c r="R320" i="1"/>
  <c r="E318" i="3" s="1"/>
  <c r="H318" i="3" s="1"/>
  <c r="R304" i="1"/>
  <c r="E302" i="3" s="1"/>
  <c r="R288" i="1"/>
  <c r="E286" i="3" s="1"/>
  <c r="R280" i="1"/>
  <c r="E278" i="3" s="1"/>
  <c r="L278" i="3" s="1"/>
  <c r="R240" i="1"/>
  <c r="E238" i="3" s="1"/>
  <c r="R224" i="1"/>
  <c r="E222" i="3" s="1"/>
  <c r="M222" i="3" s="1"/>
  <c r="R208" i="1"/>
  <c r="E206" i="3" s="1"/>
  <c r="J206" i="3" s="1"/>
  <c r="R176" i="1"/>
  <c r="E174" i="3" s="1"/>
  <c r="R152" i="1"/>
  <c r="E150" i="3" s="1"/>
  <c r="R144" i="1"/>
  <c r="E142" i="3" s="1"/>
  <c r="R128" i="1"/>
  <c r="E126" i="3" s="1"/>
  <c r="L126" i="3" s="1"/>
  <c r="R120" i="1"/>
  <c r="E118" i="3" s="1"/>
  <c r="R112" i="1"/>
  <c r="E110" i="3" s="1"/>
  <c r="J110" i="3" s="1"/>
  <c r="R104" i="1"/>
  <c r="E102" i="3" s="1"/>
  <c r="R96" i="1"/>
  <c r="E94" i="3" s="1"/>
  <c r="R88" i="1"/>
  <c r="E86" i="3" s="1"/>
  <c r="R80" i="1"/>
  <c r="E78" i="3" s="1"/>
  <c r="J78" i="3" s="1"/>
  <c r="R64" i="1"/>
  <c r="E62" i="3" s="1"/>
  <c r="L62" i="3" s="1"/>
  <c r="R56" i="1"/>
  <c r="E54" i="3" s="1"/>
  <c r="M54" i="3" s="1"/>
  <c r="R48" i="1"/>
  <c r="E46" i="3" s="1"/>
  <c r="R40" i="1"/>
  <c r="E38" i="3" s="1"/>
  <c r="J38" i="3" s="1"/>
  <c r="R32" i="1"/>
  <c r="E30" i="3" s="1"/>
  <c r="L30" i="3" s="1"/>
  <c r="R24" i="1"/>
  <c r="E22" i="3" s="1"/>
  <c r="J22" i="3" s="1"/>
  <c r="R16" i="1"/>
  <c r="E14" i="3" s="1"/>
  <c r="I14" i="3" s="1"/>
  <c r="S384" i="1"/>
  <c r="F382" i="3" s="1"/>
  <c r="T382" i="3" s="1"/>
  <c r="S376" i="1"/>
  <c r="F374" i="3" s="1"/>
  <c r="O374" i="3" s="1"/>
  <c r="S368" i="1"/>
  <c r="F366" i="3" s="1"/>
  <c r="T366" i="3" s="1"/>
  <c r="S360" i="1"/>
  <c r="F358" i="3" s="1"/>
  <c r="O358" i="3" s="1"/>
  <c r="S352" i="1"/>
  <c r="F350" i="3" s="1"/>
  <c r="T350" i="3" s="1"/>
  <c r="S344" i="1"/>
  <c r="F342" i="3" s="1"/>
  <c r="O342" i="3" s="1"/>
  <c r="S336" i="1"/>
  <c r="F334" i="3" s="1"/>
  <c r="T334" i="3" s="1"/>
  <c r="S328" i="1"/>
  <c r="F326" i="3" s="1"/>
  <c r="O326" i="3" s="1"/>
  <c r="S312" i="1"/>
  <c r="F310" i="3" s="1"/>
  <c r="O310" i="3" s="1"/>
  <c r="S304" i="1"/>
  <c r="F302" i="3" s="1"/>
  <c r="T302" i="3" s="1"/>
  <c r="S296" i="1"/>
  <c r="F294" i="3" s="1"/>
  <c r="O294" i="3" s="1"/>
  <c r="S288" i="1"/>
  <c r="F286" i="3" s="1"/>
  <c r="T286" i="3" s="1"/>
  <c r="S280" i="1"/>
  <c r="F278" i="3" s="1"/>
  <c r="O278" i="3" s="1"/>
  <c r="S272" i="1"/>
  <c r="F270" i="3" s="1"/>
  <c r="T270" i="3" s="1"/>
  <c r="S264" i="1"/>
  <c r="F262" i="3" s="1"/>
  <c r="R262" i="3" s="1"/>
  <c r="S256" i="1"/>
  <c r="F254" i="3" s="1"/>
  <c r="T254" i="3" s="1"/>
  <c r="S248" i="1"/>
  <c r="F246" i="3" s="1"/>
  <c r="R246" i="3" s="1"/>
  <c r="S240" i="1"/>
  <c r="F238" i="3" s="1"/>
  <c r="T238" i="3" s="1"/>
  <c r="S232" i="1"/>
  <c r="F230" i="3" s="1"/>
  <c r="R230" i="3" s="1"/>
  <c r="S224" i="1"/>
  <c r="F222" i="3" s="1"/>
  <c r="T222" i="3" s="1"/>
  <c r="S216" i="1"/>
  <c r="F214" i="3" s="1"/>
  <c r="R214" i="3" s="1"/>
  <c r="S208" i="1"/>
  <c r="F206" i="3" s="1"/>
  <c r="T206" i="3" s="1"/>
  <c r="S200" i="1"/>
  <c r="F198" i="3" s="1"/>
  <c r="R198" i="3" s="1"/>
  <c r="S192" i="1"/>
  <c r="F190" i="3" s="1"/>
  <c r="O190" i="3" s="1"/>
  <c r="S176" i="1"/>
  <c r="F174" i="3" s="1"/>
  <c r="O174" i="3" s="1"/>
  <c r="S168" i="1"/>
  <c r="F166" i="3" s="1"/>
  <c r="T166" i="3" s="1"/>
  <c r="S160" i="1"/>
  <c r="F158" i="3" s="1"/>
  <c r="O158" i="3" s="1"/>
  <c r="S152" i="1"/>
  <c r="F150" i="3" s="1"/>
  <c r="S150" i="3" s="1"/>
  <c r="S144" i="1"/>
  <c r="F142" i="3" s="1"/>
  <c r="R142" i="3" s="1"/>
  <c r="S136" i="1"/>
  <c r="F134" i="3" s="1"/>
  <c r="S134" i="3" s="1"/>
  <c r="S128" i="1"/>
  <c r="F126" i="3" s="1"/>
  <c r="R126" i="3" s="1"/>
  <c r="S120" i="1"/>
  <c r="F118" i="3" s="1"/>
  <c r="S118" i="3" s="1"/>
  <c r="S112" i="1"/>
  <c r="F110" i="3" s="1"/>
  <c r="Q110" i="3" s="1"/>
  <c r="S104" i="1"/>
  <c r="F102" i="3" s="1"/>
  <c r="S102" i="3" s="1"/>
  <c r="S96" i="1"/>
  <c r="F94" i="3" s="1"/>
  <c r="Q94" i="3" s="1"/>
  <c r="S88" i="1"/>
  <c r="F86" i="3" s="1"/>
  <c r="S86" i="3" s="1"/>
  <c r="S80" i="1"/>
  <c r="F78" i="3" s="1"/>
  <c r="Q78" i="3" s="1"/>
  <c r="S72" i="1"/>
  <c r="F70" i="3" s="1"/>
  <c r="S70" i="3" s="1"/>
  <c r="S64" i="1"/>
  <c r="F62" i="3" s="1"/>
  <c r="Q62" i="3" s="1"/>
  <c r="S56" i="1"/>
  <c r="F54" i="3" s="1"/>
  <c r="R54" i="3" s="1"/>
  <c r="S48" i="1"/>
  <c r="F46" i="3" s="1"/>
  <c r="T46" i="3" s="1"/>
  <c r="S40" i="1"/>
  <c r="F38" i="3" s="1"/>
  <c r="Q38" i="3" s="1"/>
  <c r="S32" i="1"/>
  <c r="F30" i="3" s="1"/>
  <c r="S30" i="3" s="1"/>
  <c r="S24" i="1"/>
  <c r="F22" i="3" s="1"/>
  <c r="Q22" i="3" s="1"/>
  <c r="S16" i="1"/>
  <c r="F14" i="3" s="1"/>
  <c r="S14" i="3" s="1"/>
  <c r="R332" i="1"/>
  <c r="E330" i="3" s="1"/>
  <c r="I330" i="3" s="1"/>
  <c r="R316" i="1"/>
  <c r="E314" i="3" s="1"/>
  <c r="R376" i="1"/>
  <c r="E374" i="3" s="1"/>
  <c r="R360" i="1"/>
  <c r="E358" i="3" s="1"/>
  <c r="R344" i="1"/>
  <c r="E342" i="3" s="1"/>
  <c r="R328" i="1"/>
  <c r="E326" i="3" s="1"/>
  <c r="I326" i="3" s="1"/>
  <c r="R312" i="1"/>
  <c r="E310" i="3" s="1"/>
  <c r="R296" i="1"/>
  <c r="E294" i="3" s="1"/>
  <c r="R272" i="1"/>
  <c r="E270" i="3" s="1"/>
  <c r="L270" i="3" s="1"/>
  <c r="R256" i="1"/>
  <c r="E254" i="3" s="1"/>
  <c r="R248" i="1"/>
  <c r="E246" i="3" s="1"/>
  <c r="R232" i="1"/>
  <c r="E230" i="3" s="1"/>
  <c r="J230" i="3" s="1"/>
  <c r="R216" i="1"/>
  <c r="E214" i="3" s="1"/>
  <c r="R184" i="1"/>
  <c r="E182" i="3" s="1"/>
  <c r="H182" i="3" s="1"/>
  <c r="R168" i="1"/>
  <c r="E166" i="3" s="1"/>
  <c r="M166" i="3" s="1"/>
  <c r="R160" i="1"/>
  <c r="E158" i="3" s="1"/>
  <c r="R383" i="1"/>
  <c r="E381" i="3" s="1"/>
  <c r="R367" i="1"/>
  <c r="E365" i="3" s="1"/>
  <c r="M365" i="3" s="1"/>
  <c r="R351" i="1"/>
  <c r="E349" i="3" s="1"/>
  <c r="L349" i="3" s="1"/>
  <c r="R343" i="1"/>
  <c r="E341" i="3" s="1"/>
  <c r="I341" i="3" s="1"/>
  <c r="R335" i="1"/>
  <c r="E333" i="3" s="1"/>
  <c r="R327" i="1"/>
  <c r="E325" i="3" s="1"/>
  <c r="R319" i="1"/>
  <c r="E317" i="3" s="1"/>
  <c r="R311" i="1"/>
  <c r="E309" i="3" s="1"/>
  <c r="R303" i="1"/>
  <c r="E301" i="3" s="1"/>
  <c r="L301" i="3" s="1"/>
  <c r="R295" i="1"/>
  <c r="E293" i="3" s="1"/>
  <c r="R287" i="1"/>
  <c r="E285" i="3" s="1"/>
  <c r="L285" i="3" s="1"/>
  <c r="R279" i="1"/>
  <c r="E277" i="3" s="1"/>
  <c r="R271" i="1"/>
  <c r="E269" i="3" s="1"/>
  <c r="L269" i="3" s="1"/>
  <c r="R263" i="1"/>
  <c r="E261" i="3" s="1"/>
  <c r="R255" i="1"/>
  <c r="E253" i="3" s="1"/>
  <c r="K253" i="3" s="1"/>
  <c r="R247" i="1"/>
  <c r="E245" i="3" s="1"/>
  <c r="R239" i="1"/>
  <c r="E237" i="3" s="1"/>
  <c r="R231" i="1"/>
  <c r="E229" i="3" s="1"/>
  <c r="R223" i="1"/>
  <c r="E221" i="3" s="1"/>
  <c r="J221" i="3" s="1"/>
  <c r="R215" i="1"/>
  <c r="E213" i="3" s="1"/>
  <c r="I213" i="3" s="1"/>
  <c r="R207" i="1"/>
  <c r="E205" i="3" s="1"/>
  <c r="R199" i="1"/>
  <c r="E197" i="3" s="1"/>
  <c r="R191" i="1"/>
  <c r="E189" i="3" s="1"/>
  <c r="R183" i="1"/>
  <c r="E181" i="3" s="1"/>
  <c r="R175" i="1"/>
  <c r="E173" i="3" s="1"/>
  <c r="R167" i="1"/>
  <c r="E165" i="3" s="1"/>
  <c r="H165" i="3" s="1"/>
  <c r="R159" i="1"/>
  <c r="E157" i="3" s="1"/>
  <c r="R151" i="1"/>
  <c r="E149" i="3" s="1"/>
  <c r="R143" i="1"/>
  <c r="E141" i="3" s="1"/>
  <c r="R135" i="1"/>
  <c r="E133" i="3" s="1"/>
  <c r="H133" i="3" s="1"/>
  <c r="R127" i="1"/>
  <c r="E125" i="3" s="1"/>
  <c r="R119" i="1"/>
  <c r="E117" i="3" s="1"/>
  <c r="R111" i="1"/>
  <c r="E109" i="3" s="1"/>
  <c r="R103" i="1"/>
  <c r="E101" i="3" s="1"/>
  <c r="M101" i="3" s="1"/>
  <c r="R95" i="1"/>
  <c r="E93" i="3" s="1"/>
  <c r="R87" i="1"/>
  <c r="E85" i="3" s="1"/>
  <c r="M85" i="3" s="1"/>
  <c r="R79" i="1"/>
  <c r="E77" i="3" s="1"/>
  <c r="R71" i="1"/>
  <c r="E69" i="3" s="1"/>
  <c r="K69" i="3" s="1"/>
  <c r="R63" i="1"/>
  <c r="E61" i="3" s="1"/>
  <c r="R55" i="1"/>
  <c r="E53" i="3" s="1"/>
  <c r="R47" i="1"/>
  <c r="E45" i="3" s="1"/>
  <c r="J45" i="3" s="1"/>
  <c r="R39" i="1"/>
  <c r="E37" i="3" s="1"/>
  <c r="R31" i="1"/>
  <c r="E29" i="3" s="1"/>
  <c r="R23" i="1"/>
  <c r="E21" i="3" s="1"/>
  <c r="L21" i="3" s="1"/>
  <c r="R15" i="1"/>
  <c r="E13" i="3" s="1"/>
  <c r="R374" i="1"/>
  <c r="E372" i="3" s="1"/>
  <c r="R350" i="1"/>
  <c r="E348" i="3" s="1"/>
  <c r="R334" i="1"/>
  <c r="E332" i="3" s="1"/>
  <c r="R310" i="1"/>
  <c r="E308" i="3" s="1"/>
  <c r="J308" i="3" s="1"/>
  <c r="S342" i="1"/>
  <c r="F340" i="3" s="1"/>
  <c r="S340" i="3" s="1"/>
  <c r="S334" i="1"/>
  <c r="F332" i="3" s="1"/>
  <c r="Q332" i="3" s="1"/>
  <c r="S318" i="1"/>
  <c r="F316" i="3" s="1"/>
  <c r="P316" i="3" s="1"/>
  <c r="S302" i="1"/>
  <c r="F300" i="3" s="1"/>
  <c r="O300" i="3" s="1"/>
  <c r="S286" i="1"/>
  <c r="F284" i="3" s="1"/>
  <c r="S284" i="3" s="1"/>
  <c r="R382" i="1"/>
  <c r="E380" i="3" s="1"/>
  <c r="R366" i="1"/>
  <c r="E364" i="3" s="1"/>
  <c r="R358" i="1"/>
  <c r="E356" i="3" s="1"/>
  <c r="M356" i="3" s="1"/>
  <c r="R326" i="1"/>
  <c r="E324" i="3" s="1"/>
  <c r="R318" i="1"/>
  <c r="E316" i="3" s="1"/>
  <c r="R302" i="1"/>
  <c r="E300" i="3" s="1"/>
  <c r="S309" i="1"/>
  <c r="F307" i="3" s="1"/>
  <c r="P307" i="3" s="1"/>
  <c r="AD307" i="3" s="1"/>
  <c r="R377" i="1"/>
  <c r="E375" i="3" s="1"/>
  <c r="L375" i="3" s="1"/>
  <c r="S184" i="1"/>
  <c r="F182" i="3" s="1"/>
  <c r="S182" i="3" s="1"/>
  <c r="S383" i="1"/>
  <c r="F381" i="3" s="1"/>
  <c r="S375" i="1"/>
  <c r="F373" i="3" s="1"/>
  <c r="T373" i="3" s="1"/>
  <c r="S367" i="1"/>
  <c r="F365" i="3" s="1"/>
  <c r="R365" i="3" s="1"/>
  <c r="S359" i="1"/>
  <c r="F357" i="3" s="1"/>
  <c r="S351" i="1"/>
  <c r="F349" i="3" s="1"/>
  <c r="S319" i="1"/>
  <c r="F317" i="3" s="1"/>
  <c r="S268" i="1"/>
  <c r="F266" i="3" s="1"/>
  <c r="Q266" i="3" s="1"/>
  <c r="S9" i="1"/>
  <c r="F7" i="3" s="1"/>
  <c r="R7" i="3" s="1"/>
  <c r="S381" i="1"/>
  <c r="F379" i="3" s="1"/>
  <c r="T379" i="3" s="1"/>
  <c r="S373" i="1"/>
  <c r="F371" i="3" s="1"/>
  <c r="T371" i="3" s="1"/>
  <c r="S365" i="1"/>
  <c r="F363" i="3" s="1"/>
  <c r="T363" i="3" s="1"/>
  <c r="S357" i="1"/>
  <c r="F355" i="3" s="1"/>
  <c r="S349" i="1"/>
  <c r="F347" i="3" s="1"/>
  <c r="P347" i="3" s="1"/>
  <c r="S333" i="1"/>
  <c r="F331" i="3" s="1"/>
  <c r="P331" i="3" s="1"/>
  <c r="S317" i="1"/>
  <c r="F315" i="3" s="1"/>
  <c r="P315" i="3" s="1"/>
  <c r="S301" i="1"/>
  <c r="F299" i="3" s="1"/>
  <c r="P299" i="3" s="1"/>
  <c r="S285" i="1"/>
  <c r="F283" i="3" s="1"/>
  <c r="O283" i="3" s="1"/>
  <c r="S277" i="1"/>
  <c r="F275" i="3" s="1"/>
  <c r="Q275" i="3" s="1"/>
  <c r="S269" i="1"/>
  <c r="F267" i="3" s="1"/>
  <c r="Q267" i="3" s="1"/>
  <c r="S261" i="1"/>
  <c r="F259" i="3" s="1"/>
  <c r="O259" i="3" s="1"/>
  <c r="S253" i="1"/>
  <c r="F251" i="3" s="1"/>
  <c r="Q251" i="3" s="1"/>
  <c r="AK251" i="3" s="1"/>
  <c r="S245" i="1"/>
  <c r="F243" i="3" s="1"/>
  <c r="O243" i="3" s="1"/>
  <c r="S237" i="1"/>
  <c r="F235" i="3" s="1"/>
  <c r="Q235" i="3" s="1"/>
  <c r="S229" i="1"/>
  <c r="F227" i="3" s="1"/>
  <c r="O227" i="3" s="1"/>
  <c r="S221" i="1"/>
  <c r="F219" i="3" s="1"/>
  <c r="R219" i="3" s="1"/>
  <c r="S213" i="1"/>
  <c r="F211" i="3" s="1"/>
  <c r="T211" i="3" s="1"/>
  <c r="S205" i="1"/>
  <c r="F203" i="3" s="1"/>
  <c r="S203" i="3" s="1"/>
  <c r="S197" i="1"/>
  <c r="F195" i="3" s="1"/>
  <c r="R195" i="3" s="1"/>
  <c r="S189" i="1"/>
  <c r="F187" i="3" s="1"/>
  <c r="R187" i="3" s="1"/>
  <c r="S181" i="1"/>
  <c r="F179" i="3" s="1"/>
  <c r="P179" i="3" s="1"/>
  <c r="S173" i="1"/>
  <c r="F171" i="3" s="1"/>
  <c r="R171" i="3" s="1"/>
  <c r="S165" i="1"/>
  <c r="F163" i="3" s="1"/>
  <c r="P163" i="3" s="1"/>
  <c r="X163" i="3" s="1"/>
  <c r="S157" i="1"/>
  <c r="F155" i="3" s="1"/>
  <c r="R155" i="3" s="1"/>
  <c r="S149" i="1"/>
  <c r="F147" i="3" s="1"/>
  <c r="P147" i="3" s="1"/>
  <c r="S141" i="1"/>
  <c r="F139" i="3" s="1"/>
  <c r="Q139" i="3" s="1"/>
  <c r="S133" i="1"/>
  <c r="F131" i="3" s="1"/>
  <c r="T131" i="3" s="1"/>
  <c r="AB131" i="3" s="1"/>
  <c r="S125" i="1"/>
  <c r="F123" i="3" s="1"/>
  <c r="R123" i="3" s="1"/>
  <c r="S117" i="1"/>
  <c r="F115" i="3" s="1"/>
  <c r="R115" i="3" s="1"/>
  <c r="BD115" i="3" s="1"/>
  <c r="S109" i="1"/>
  <c r="F107" i="3" s="1"/>
  <c r="O107" i="3" s="1"/>
  <c r="AO107" i="3" s="1"/>
  <c r="S101" i="1"/>
  <c r="F99" i="3" s="1"/>
  <c r="R99" i="3" s="1"/>
  <c r="S93" i="1"/>
  <c r="F91" i="3" s="1"/>
  <c r="O91" i="3" s="1"/>
  <c r="AO91" i="3" s="1"/>
  <c r="S85" i="1"/>
  <c r="F83" i="3" s="1"/>
  <c r="R83" i="3" s="1"/>
  <c r="S77" i="1"/>
  <c r="F75" i="3" s="1"/>
  <c r="O75" i="3" s="1"/>
  <c r="BA75" i="3" s="1"/>
  <c r="S69" i="1"/>
  <c r="F67" i="3" s="1"/>
  <c r="R67" i="3" s="1"/>
  <c r="AR67" i="3" s="1"/>
  <c r="S61" i="1"/>
  <c r="F59" i="3" s="1"/>
  <c r="S59" i="3" s="1"/>
  <c r="S53" i="1"/>
  <c r="F51" i="3" s="1"/>
  <c r="Q51" i="3" s="1"/>
  <c r="BC51" i="3" s="1"/>
  <c r="S45" i="1"/>
  <c r="F43" i="3" s="1"/>
  <c r="S43" i="3" s="1"/>
  <c r="S37" i="1"/>
  <c r="F35" i="3" s="1"/>
  <c r="Q35" i="3" s="1"/>
  <c r="Y35" i="3" s="1"/>
  <c r="S29" i="1"/>
  <c r="F27" i="3" s="1"/>
  <c r="S27" i="3" s="1"/>
  <c r="S21" i="1"/>
  <c r="F19" i="3" s="1"/>
  <c r="Q19" i="3" s="1"/>
  <c r="AK19" i="3" s="1"/>
  <c r="S13" i="1"/>
  <c r="F11" i="3" s="1"/>
  <c r="S11" i="3" s="1"/>
  <c r="R192" i="1"/>
  <c r="E190" i="3" s="1"/>
  <c r="I190" i="3" s="1"/>
  <c r="R388" i="1"/>
  <c r="E386" i="3" s="1"/>
  <c r="L386" i="3" s="1"/>
  <c r="R380" i="1"/>
  <c r="E378" i="3" s="1"/>
  <c r="J378" i="3" s="1"/>
  <c r="R372" i="1"/>
  <c r="E370" i="3" s="1"/>
  <c r="R364" i="1"/>
  <c r="E362" i="3" s="1"/>
  <c r="R356" i="1"/>
  <c r="E354" i="3" s="1"/>
  <c r="R348" i="1"/>
  <c r="E346" i="3" s="1"/>
  <c r="L346" i="3" s="1"/>
  <c r="R340" i="1"/>
  <c r="E338" i="3" s="1"/>
  <c r="R324" i="1"/>
  <c r="E322" i="3" s="1"/>
  <c r="L322" i="3" s="1"/>
  <c r="R308" i="1"/>
  <c r="E306" i="3" s="1"/>
  <c r="R292" i="1"/>
  <c r="E290" i="3" s="1"/>
  <c r="L290" i="3" s="1"/>
  <c r="R284" i="1"/>
  <c r="E282" i="3" s="1"/>
  <c r="R276" i="1"/>
  <c r="E274" i="3" s="1"/>
  <c r="R268" i="1"/>
  <c r="E266" i="3" s="1"/>
  <c r="R260" i="1"/>
  <c r="E258" i="3" s="1"/>
  <c r="K258" i="3" s="1"/>
  <c r="R252" i="1"/>
  <c r="E250" i="3" s="1"/>
  <c r="I250" i="3" s="1"/>
  <c r="R244" i="1"/>
  <c r="E242" i="3" s="1"/>
  <c r="R236" i="1"/>
  <c r="E234" i="3" s="1"/>
  <c r="R228" i="1"/>
  <c r="E226" i="3" s="1"/>
  <c r="R220" i="1"/>
  <c r="E218" i="3" s="1"/>
  <c r="R212" i="1"/>
  <c r="E210" i="3" s="1"/>
  <c r="R204" i="1"/>
  <c r="E202" i="3" s="1"/>
  <c r="R196" i="1"/>
  <c r="E194" i="3" s="1"/>
  <c r="L194" i="3" s="1"/>
  <c r="R188" i="1"/>
  <c r="E186" i="3" s="1"/>
  <c r="R180" i="1"/>
  <c r="E178" i="3" s="1"/>
  <c r="M178" i="3" s="1"/>
  <c r="R172" i="1"/>
  <c r="E170" i="3" s="1"/>
  <c r="R164" i="1"/>
  <c r="E162" i="3" s="1"/>
  <c r="R156" i="1"/>
  <c r="E154" i="3" s="1"/>
  <c r="R148" i="1"/>
  <c r="E146" i="3" s="1"/>
  <c r="R140" i="1"/>
  <c r="E138" i="3" s="1"/>
  <c r="L138" i="3" s="1"/>
  <c r="R132" i="1"/>
  <c r="E130" i="3" s="1"/>
  <c r="R124" i="1"/>
  <c r="E122" i="3" s="1"/>
  <c r="R116" i="1"/>
  <c r="E114" i="3" s="1"/>
  <c r="R108" i="1"/>
  <c r="E106" i="3" s="1"/>
  <c r="R100" i="1"/>
  <c r="E98" i="3" s="1"/>
  <c r="R92" i="1"/>
  <c r="E90" i="3" s="1"/>
  <c r="S388" i="1"/>
  <c r="F386" i="3" s="1"/>
  <c r="T386" i="3" s="1"/>
  <c r="S380" i="1"/>
  <c r="F378" i="3" s="1"/>
  <c r="R378" i="3" s="1"/>
  <c r="S372" i="1"/>
  <c r="F370" i="3" s="1"/>
  <c r="T370" i="3" s="1"/>
  <c r="S364" i="1"/>
  <c r="F362" i="3" s="1"/>
  <c r="R362" i="3" s="1"/>
  <c r="S356" i="1"/>
  <c r="F354" i="3" s="1"/>
  <c r="T354" i="3" s="1"/>
  <c r="S348" i="1"/>
  <c r="F346" i="3" s="1"/>
  <c r="R346" i="3" s="1"/>
  <c r="S340" i="1"/>
  <c r="F338" i="3" s="1"/>
  <c r="T338" i="3" s="1"/>
  <c r="S332" i="1"/>
  <c r="F330" i="3" s="1"/>
  <c r="R330" i="3" s="1"/>
  <c r="S324" i="1"/>
  <c r="F322" i="3" s="1"/>
  <c r="T322" i="3" s="1"/>
  <c r="S316" i="1"/>
  <c r="F314" i="3" s="1"/>
  <c r="R314" i="3" s="1"/>
  <c r="S308" i="1"/>
  <c r="F306" i="3" s="1"/>
  <c r="S306" i="3" s="1"/>
  <c r="S300" i="1"/>
  <c r="F298" i="3" s="1"/>
  <c r="R298" i="3" s="1"/>
  <c r="S292" i="1"/>
  <c r="F290" i="3" s="1"/>
  <c r="T290" i="3" s="1"/>
  <c r="S204" i="1"/>
  <c r="F202" i="3" s="1"/>
  <c r="P202" i="3" s="1"/>
  <c r="S343" i="1"/>
  <c r="F341" i="3" s="1"/>
  <c r="S335" i="1"/>
  <c r="F333" i="3" s="1"/>
  <c r="R333" i="3" s="1"/>
  <c r="S327" i="1"/>
  <c r="F325" i="3" s="1"/>
  <c r="T325" i="3" s="1"/>
  <c r="S311" i="1"/>
  <c r="F309" i="3" s="1"/>
  <c r="S303" i="1"/>
  <c r="F301" i="3" s="1"/>
  <c r="R301" i="3" s="1"/>
  <c r="S295" i="1"/>
  <c r="F293" i="3" s="1"/>
  <c r="S287" i="1"/>
  <c r="F285" i="3" s="1"/>
  <c r="R285" i="3" s="1"/>
  <c r="S279" i="1"/>
  <c r="F277" i="3" s="1"/>
  <c r="S271" i="1"/>
  <c r="F269" i="3" s="1"/>
  <c r="S263" i="1"/>
  <c r="F261" i="3" s="1"/>
  <c r="S255" i="1"/>
  <c r="F253" i="3" s="1"/>
  <c r="T253" i="3" s="1"/>
  <c r="S247" i="1"/>
  <c r="F245" i="3" s="1"/>
  <c r="O245" i="3" s="1"/>
  <c r="S239" i="1"/>
  <c r="F237" i="3" s="1"/>
  <c r="S231" i="1"/>
  <c r="F229" i="3" s="1"/>
  <c r="O229" i="3" s="1"/>
  <c r="S223" i="1"/>
  <c r="F221" i="3" s="1"/>
  <c r="S215" i="1"/>
  <c r="F213" i="3" s="1"/>
  <c r="O213" i="3" s="1"/>
  <c r="S207" i="1"/>
  <c r="F205" i="3" s="1"/>
  <c r="T205" i="3" s="1"/>
  <c r="S199" i="1"/>
  <c r="F197" i="3" s="1"/>
  <c r="O197" i="3" s="1"/>
  <c r="S191" i="1"/>
  <c r="F189" i="3" s="1"/>
  <c r="S183" i="1"/>
  <c r="F181" i="3" s="1"/>
  <c r="S175" i="1"/>
  <c r="F173" i="3" s="1"/>
  <c r="T173" i="3" s="1"/>
  <c r="S167" i="1"/>
  <c r="F165" i="3" s="1"/>
  <c r="S159" i="1"/>
  <c r="F157" i="3" s="1"/>
  <c r="T157" i="3" s="1"/>
  <c r="S151" i="1"/>
  <c r="F149" i="3" s="1"/>
  <c r="S143" i="1"/>
  <c r="F141" i="3" s="1"/>
  <c r="S135" i="1"/>
  <c r="F133" i="3" s="1"/>
  <c r="S127" i="1"/>
  <c r="F125" i="3" s="1"/>
  <c r="S119" i="1"/>
  <c r="F117" i="3" s="1"/>
  <c r="P117" i="3" s="1"/>
  <c r="S111" i="1"/>
  <c r="F109" i="3" s="1"/>
  <c r="S103" i="1"/>
  <c r="F101" i="3" s="1"/>
  <c r="S95" i="1"/>
  <c r="F93" i="3" s="1"/>
  <c r="S87" i="1"/>
  <c r="F85" i="3" s="1"/>
  <c r="S85" i="3" s="1"/>
  <c r="S79" i="1"/>
  <c r="F77" i="3" s="1"/>
  <c r="T77" i="3" s="1"/>
  <c r="S71" i="1"/>
  <c r="F69" i="3" s="1"/>
  <c r="S69" i="3" s="1"/>
  <c r="S63" i="1"/>
  <c r="F61" i="3" s="1"/>
  <c r="S55" i="1"/>
  <c r="F53" i="3" s="1"/>
  <c r="S47" i="1"/>
  <c r="F45" i="3" s="1"/>
  <c r="T45" i="3" s="1"/>
  <c r="S39" i="1"/>
  <c r="F37" i="3" s="1"/>
  <c r="S31" i="1"/>
  <c r="F29" i="3" s="1"/>
  <c r="T29" i="3" s="1"/>
  <c r="S23" i="1"/>
  <c r="F21" i="3" s="1"/>
  <c r="S15" i="1"/>
  <c r="F13" i="3" s="1"/>
  <c r="S278" i="1"/>
  <c r="F276" i="3" s="1"/>
  <c r="S270" i="1"/>
  <c r="F268" i="3" s="1"/>
  <c r="R268" i="3" s="1"/>
  <c r="S262" i="1"/>
  <c r="F260" i="3" s="1"/>
  <c r="S254" i="1"/>
  <c r="F252" i="3" s="1"/>
  <c r="S246" i="1"/>
  <c r="F244" i="3" s="1"/>
  <c r="P244" i="3" s="1"/>
  <c r="S238" i="1"/>
  <c r="F236" i="3" s="1"/>
  <c r="S230" i="1"/>
  <c r="F228" i="3" s="1"/>
  <c r="T228" i="3" s="1"/>
  <c r="S222" i="1"/>
  <c r="F220" i="3" s="1"/>
  <c r="S214" i="1"/>
  <c r="F212" i="3" s="1"/>
  <c r="S206" i="1"/>
  <c r="F204" i="3" s="1"/>
  <c r="R204" i="3" s="1"/>
  <c r="S198" i="1"/>
  <c r="F196" i="3" s="1"/>
  <c r="S190" i="1"/>
  <c r="F188" i="3" s="1"/>
  <c r="Q188" i="3" s="1"/>
  <c r="S182" i="1"/>
  <c r="F180" i="3" s="1"/>
  <c r="O180" i="3" s="1"/>
  <c r="S174" i="1"/>
  <c r="F172" i="3" s="1"/>
  <c r="S166" i="1"/>
  <c r="F164" i="3" s="1"/>
  <c r="S164" i="3" s="1"/>
  <c r="AA164" i="3" s="1"/>
  <c r="S158" i="1"/>
  <c r="F156" i="3" s="1"/>
  <c r="S150" i="1"/>
  <c r="F148" i="3" s="1"/>
  <c r="S142" i="1"/>
  <c r="F140" i="3" s="1"/>
  <c r="P140" i="3" s="1"/>
  <c r="S134" i="1"/>
  <c r="F132" i="3" s="1"/>
  <c r="P132" i="3" s="1"/>
  <c r="S126" i="1"/>
  <c r="F124" i="3" s="1"/>
  <c r="S118" i="1"/>
  <c r="F116" i="3" s="1"/>
  <c r="S110" i="1"/>
  <c r="F108" i="3" s="1"/>
  <c r="S102" i="1"/>
  <c r="F100" i="3" s="1"/>
  <c r="P100" i="3" s="1"/>
  <c r="S94" i="1"/>
  <c r="F92" i="3" s="1"/>
  <c r="Q92" i="3" s="1"/>
  <c r="S86" i="1"/>
  <c r="F84" i="3" s="1"/>
  <c r="Q84" i="3" s="1"/>
  <c r="S78" i="1"/>
  <c r="F76" i="3" s="1"/>
  <c r="S76" i="3" s="1"/>
  <c r="S70" i="1"/>
  <c r="F68" i="3" s="1"/>
  <c r="S68" i="3" s="1"/>
  <c r="S62" i="1"/>
  <c r="F60" i="3" s="1"/>
  <c r="S54" i="1"/>
  <c r="F52" i="3" s="1"/>
  <c r="S52" i="3" s="1"/>
  <c r="AA52" i="3" s="1"/>
  <c r="S46" i="1"/>
  <c r="F44" i="3" s="1"/>
  <c r="Q44" i="3" s="1"/>
  <c r="S38" i="1"/>
  <c r="F36" i="3" s="1"/>
  <c r="T36" i="3" s="1"/>
  <c r="S30" i="1"/>
  <c r="F28" i="3" s="1"/>
  <c r="T28" i="3" s="1"/>
  <c r="S22" i="1"/>
  <c r="F20" i="3" s="1"/>
  <c r="O20" i="3" s="1"/>
  <c r="S14" i="1"/>
  <c r="F12" i="3" s="1"/>
  <c r="T12" i="3" s="1"/>
  <c r="S236" i="1"/>
  <c r="F234" i="3" s="1"/>
  <c r="Q234" i="3" s="1"/>
  <c r="S284" i="1"/>
  <c r="F282" i="3" s="1"/>
  <c r="R282" i="3" s="1"/>
  <c r="S276" i="1"/>
  <c r="F274" i="3" s="1"/>
  <c r="T274" i="3" s="1"/>
  <c r="S260" i="1"/>
  <c r="F258" i="3" s="1"/>
  <c r="T258" i="3" s="1"/>
  <c r="S252" i="1"/>
  <c r="F250" i="3" s="1"/>
  <c r="Q250" i="3" s="1"/>
  <c r="S244" i="1"/>
  <c r="F242" i="3" s="1"/>
  <c r="S242" i="3" s="1"/>
  <c r="S228" i="1"/>
  <c r="F226" i="3" s="1"/>
  <c r="T226" i="3" s="1"/>
  <c r="S220" i="1"/>
  <c r="F218" i="3" s="1"/>
  <c r="Q218" i="3" s="1"/>
  <c r="S212" i="1"/>
  <c r="F210" i="3" s="1"/>
  <c r="S210" i="3" s="1"/>
  <c r="S196" i="1"/>
  <c r="F194" i="3" s="1"/>
  <c r="S194" i="3" s="1"/>
  <c r="S188" i="1"/>
  <c r="F186" i="3" s="1"/>
  <c r="Q186" i="3" s="1"/>
  <c r="S180" i="1"/>
  <c r="F178" i="3" s="1"/>
  <c r="O178" i="3" s="1"/>
  <c r="S172" i="1"/>
  <c r="F170" i="3" s="1"/>
  <c r="Q170" i="3" s="1"/>
  <c r="S164" i="1"/>
  <c r="F162" i="3" s="1"/>
  <c r="R162" i="3" s="1"/>
  <c r="S156" i="1"/>
  <c r="F154" i="3" s="1"/>
  <c r="Q154" i="3" s="1"/>
  <c r="S148" i="1"/>
  <c r="F146" i="3" s="1"/>
  <c r="O146" i="3" s="1"/>
  <c r="S140" i="1"/>
  <c r="F138" i="3" s="1"/>
  <c r="P138" i="3" s="1"/>
  <c r="S132" i="1"/>
  <c r="F130" i="3" s="1"/>
  <c r="Q130" i="3" s="1"/>
  <c r="S124" i="1"/>
  <c r="F122" i="3" s="1"/>
  <c r="T122" i="3" s="1"/>
  <c r="S116" i="1"/>
  <c r="F114" i="3" s="1"/>
  <c r="Q114" i="3" s="1"/>
  <c r="S108" i="1"/>
  <c r="F106" i="3" s="1"/>
  <c r="O106" i="3" s="1"/>
  <c r="S100" i="1"/>
  <c r="F98" i="3" s="1"/>
  <c r="P98" i="3" s="1"/>
  <c r="S92" i="1"/>
  <c r="F90" i="3" s="1"/>
  <c r="O90" i="3" s="1"/>
  <c r="S84" i="1"/>
  <c r="F82" i="3" s="1"/>
  <c r="S82" i="3" s="1"/>
  <c r="S76" i="1"/>
  <c r="F74" i="3" s="1"/>
  <c r="O74" i="3" s="1"/>
  <c r="S68" i="1"/>
  <c r="F66" i="3" s="1"/>
  <c r="P66" i="3" s="1"/>
  <c r="S60" i="1"/>
  <c r="F58" i="3" s="1"/>
  <c r="O58" i="3" s="1"/>
  <c r="S52" i="1"/>
  <c r="F50" i="3" s="1"/>
  <c r="Q50" i="3" s="1"/>
  <c r="S44" i="1"/>
  <c r="F42" i="3" s="1"/>
  <c r="P42" i="3" s="1"/>
  <c r="S36" i="1"/>
  <c r="F34" i="3" s="1"/>
  <c r="O34" i="3" s="1"/>
  <c r="S28" i="1"/>
  <c r="F26" i="3" s="1"/>
  <c r="Q26" i="3" s="1"/>
  <c r="S20" i="1"/>
  <c r="F18" i="3" s="1"/>
  <c r="O18" i="3" s="1"/>
  <c r="S12" i="1"/>
  <c r="F10" i="3" s="1"/>
  <c r="P10" i="3" s="1"/>
  <c r="S331" i="1"/>
  <c r="F329" i="3" s="1"/>
  <c r="P329" i="3" s="1"/>
  <c r="S315" i="1"/>
  <c r="F313" i="3" s="1"/>
  <c r="P313" i="3" s="1"/>
  <c r="S291" i="1"/>
  <c r="F289" i="3" s="1"/>
  <c r="S275" i="1"/>
  <c r="F273" i="3" s="1"/>
  <c r="S259" i="1"/>
  <c r="F257" i="3" s="1"/>
  <c r="S243" i="1"/>
  <c r="F241" i="3" s="1"/>
  <c r="S235" i="1"/>
  <c r="F233" i="3" s="1"/>
  <c r="S227" i="1"/>
  <c r="F225" i="3" s="1"/>
  <c r="S219" i="1"/>
  <c r="F217" i="3" s="1"/>
  <c r="Q217" i="3" s="1"/>
  <c r="S211" i="1"/>
  <c r="F209" i="3" s="1"/>
  <c r="S203" i="1"/>
  <c r="F201" i="3" s="1"/>
  <c r="Q201" i="3" s="1"/>
  <c r="S195" i="1"/>
  <c r="F193" i="3" s="1"/>
  <c r="S187" i="1"/>
  <c r="F185" i="3" s="1"/>
  <c r="S179" i="1"/>
  <c r="F177" i="3" s="1"/>
  <c r="S171" i="1"/>
  <c r="F169" i="3" s="1"/>
  <c r="S163" i="1"/>
  <c r="F161" i="3" s="1"/>
  <c r="S155" i="1"/>
  <c r="F153" i="3" s="1"/>
  <c r="S147" i="1"/>
  <c r="F145" i="3" s="1"/>
  <c r="S139" i="1"/>
  <c r="F137" i="3" s="1"/>
  <c r="S131" i="1"/>
  <c r="F129" i="3" s="1"/>
  <c r="S123" i="1"/>
  <c r="F121" i="3" s="1"/>
  <c r="O121" i="3" s="1"/>
  <c r="S115" i="1"/>
  <c r="F113" i="3" s="1"/>
  <c r="S107" i="1"/>
  <c r="F105" i="3" s="1"/>
  <c r="S99" i="1"/>
  <c r="F97" i="3" s="1"/>
  <c r="S91" i="1"/>
  <c r="F89" i="3" s="1"/>
  <c r="Q89" i="3" s="1"/>
  <c r="S83" i="1"/>
  <c r="F81" i="3" s="1"/>
  <c r="S75" i="1"/>
  <c r="F73" i="3" s="1"/>
  <c r="Q73" i="3" s="1"/>
  <c r="AW73" i="3" s="1"/>
  <c r="S67" i="1"/>
  <c r="F65" i="3" s="1"/>
  <c r="S59" i="1"/>
  <c r="F57" i="3" s="1"/>
  <c r="S51" i="1"/>
  <c r="F49" i="3" s="1"/>
  <c r="S43" i="1"/>
  <c r="F41" i="3" s="1"/>
  <c r="S35" i="1"/>
  <c r="F33" i="3" s="1"/>
  <c r="S27" i="1"/>
  <c r="F25" i="3" s="1"/>
  <c r="S19" i="1"/>
  <c r="F17" i="3" s="1"/>
  <c r="S11" i="1"/>
  <c r="F9" i="3" s="1"/>
  <c r="Q9" i="3" s="1"/>
  <c r="AK9" i="3" s="1"/>
  <c r="S339" i="1"/>
  <c r="F337" i="3" s="1"/>
  <c r="S323" i="1"/>
  <c r="F321" i="3" s="1"/>
  <c r="S307" i="1"/>
  <c r="F305" i="3" s="1"/>
  <c r="S299" i="1"/>
  <c r="F297" i="3" s="1"/>
  <c r="P297" i="3" s="1"/>
  <c r="S283" i="1"/>
  <c r="F281" i="3" s="1"/>
  <c r="S267" i="1"/>
  <c r="F265" i="3" s="1"/>
  <c r="R265" i="3" s="1"/>
  <c r="S251" i="1"/>
  <c r="F249" i="3" s="1"/>
  <c r="R249" i="3" s="1"/>
  <c r="S274" i="1"/>
  <c r="F272" i="3" s="1"/>
  <c r="S266" i="1"/>
  <c r="F264" i="3" s="1"/>
  <c r="O264" i="3" s="1"/>
  <c r="S258" i="1"/>
  <c r="F256" i="3" s="1"/>
  <c r="R256" i="3" s="1"/>
  <c r="S250" i="1"/>
  <c r="F248" i="3" s="1"/>
  <c r="S242" i="1"/>
  <c r="F240" i="3" s="1"/>
  <c r="Q240" i="3" s="1"/>
  <c r="S234" i="1"/>
  <c r="F232" i="3" s="1"/>
  <c r="S226" i="1"/>
  <c r="F224" i="3" s="1"/>
  <c r="S218" i="1"/>
  <c r="F216" i="3" s="1"/>
  <c r="R216" i="3" s="1"/>
  <c r="S210" i="1"/>
  <c r="F208" i="3" s="1"/>
  <c r="S208" i="3" s="1"/>
  <c r="S202" i="1"/>
  <c r="F200" i="3" s="1"/>
  <c r="R200" i="3" s="1"/>
  <c r="S194" i="1"/>
  <c r="F192" i="3" s="1"/>
  <c r="Q192" i="3" s="1"/>
  <c r="S186" i="1"/>
  <c r="F184" i="3" s="1"/>
  <c r="S178" i="1"/>
  <c r="F176" i="3" s="1"/>
  <c r="P176" i="3" s="1"/>
  <c r="S170" i="1"/>
  <c r="F168" i="3" s="1"/>
  <c r="R168" i="3" s="1"/>
  <c r="S162" i="1"/>
  <c r="F160" i="3" s="1"/>
  <c r="S160" i="3" s="1"/>
  <c r="S154" i="1"/>
  <c r="F152" i="3" s="1"/>
  <c r="S152" i="3" s="1"/>
  <c r="S146" i="1"/>
  <c r="F144" i="3" s="1"/>
  <c r="Q144" i="3" s="1"/>
  <c r="S138" i="1"/>
  <c r="F136" i="3" s="1"/>
  <c r="S130" i="1"/>
  <c r="F128" i="3" s="1"/>
  <c r="T128" i="3" s="1"/>
  <c r="S122" i="1"/>
  <c r="F120" i="3" s="1"/>
  <c r="T120" i="3" s="1"/>
  <c r="S114" i="1"/>
  <c r="F112" i="3" s="1"/>
  <c r="T112" i="3" s="1"/>
  <c r="S106" i="1"/>
  <c r="F104" i="3" s="1"/>
  <c r="P104" i="3" s="1"/>
  <c r="S98" i="1"/>
  <c r="F96" i="3" s="1"/>
  <c r="S90" i="1"/>
  <c r="F88" i="3" s="1"/>
  <c r="R88" i="3" s="1"/>
  <c r="S82" i="1"/>
  <c r="F80" i="3" s="1"/>
  <c r="T80" i="3" s="1"/>
  <c r="S74" i="1"/>
  <c r="F72" i="3" s="1"/>
  <c r="O72" i="3" s="1"/>
  <c r="S66" i="1"/>
  <c r="F64" i="3" s="1"/>
  <c r="S58" i="1"/>
  <c r="F56" i="3" s="1"/>
  <c r="P56" i="3" s="1"/>
  <c r="S50" i="1"/>
  <c r="F48" i="3" s="1"/>
  <c r="T48" i="3" s="1"/>
  <c r="S42" i="1"/>
  <c r="F40" i="3" s="1"/>
  <c r="S34" i="1"/>
  <c r="F32" i="3" s="1"/>
  <c r="R32" i="3" s="1"/>
  <c r="S26" i="1"/>
  <c r="F24" i="3" s="1"/>
  <c r="R24" i="3" s="1"/>
  <c r="S18" i="1"/>
  <c r="F16" i="3" s="1"/>
  <c r="T16" i="3" s="1"/>
  <c r="S10" i="1"/>
  <c r="F8" i="3" s="1"/>
  <c r="R8" i="3" s="1"/>
  <c r="S287" i="3" l="1"/>
  <c r="R244" i="3"/>
  <c r="R95" i="3"/>
  <c r="R235" i="3"/>
  <c r="Q307" i="3"/>
  <c r="AE307" i="3" s="1"/>
  <c r="Q52" i="3"/>
  <c r="Y52" i="3" s="1"/>
  <c r="I328" i="3"/>
  <c r="AF328" i="3" s="1"/>
  <c r="R38" i="3"/>
  <c r="AL38" i="3" s="1"/>
  <c r="T194" i="3"/>
  <c r="L23" i="3"/>
  <c r="I159" i="3"/>
  <c r="S114" i="3"/>
  <c r="P198" i="3"/>
  <c r="T266" i="3"/>
  <c r="T378" i="3"/>
  <c r="AN378" i="3" s="1"/>
  <c r="H271" i="3"/>
  <c r="P107" i="3"/>
  <c r="AP107" i="3" s="1"/>
  <c r="K328" i="3"/>
  <c r="R20" i="3"/>
  <c r="Q134" i="3"/>
  <c r="Q210" i="3"/>
  <c r="P282" i="3"/>
  <c r="H95" i="3"/>
  <c r="O135" i="3"/>
  <c r="AC135" i="3" s="1"/>
  <c r="Q360" i="3"/>
  <c r="L128" i="3"/>
  <c r="S10" i="3"/>
  <c r="T66" i="3"/>
  <c r="T138" i="3"/>
  <c r="R210" i="3"/>
  <c r="S302" i="3"/>
  <c r="R139" i="3"/>
  <c r="R360" i="3"/>
  <c r="J64" i="3"/>
  <c r="H120" i="3"/>
  <c r="M128" i="3"/>
  <c r="T10" i="3"/>
  <c r="R78" i="3"/>
  <c r="R138" i="3"/>
  <c r="AX138" i="3" s="1"/>
  <c r="Q214" i="3"/>
  <c r="T314" i="3"/>
  <c r="T155" i="3"/>
  <c r="P91" i="3"/>
  <c r="AP91" i="3" s="1"/>
  <c r="K248" i="3"/>
  <c r="R14" i="3"/>
  <c r="O78" i="3"/>
  <c r="P162" i="3"/>
  <c r="O234" i="3"/>
  <c r="R342" i="3"/>
  <c r="M55" i="3"/>
  <c r="J223" i="3"/>
  <c r="Q80" i="3"/>
  <c r="T43" i="3"/>
  <c r="R183" i="3"/>
  <c r="K192" i="3"/>
  <c r="AT192" i="3" s="1"/>
  <c r="T8" i="3"/>
  <c r="O270" i="3"/>
  <c r="O306" i="3"/>
  <c r="P318" i="3"/>
  <c r="S342" i="3"/>
  <c r="P382" i="3"/>
  <c r="I215" i="3"/>
  <c r="L351" i="3"/>
  <c r="M56" i="3"/>
  <c r="BB56" i="3" s="1"/>
  <c r="J120" i="3"/>
  <c r="H184" i="3"/>
  <c r="L248" i="3"/>
  <c r="H320" i="3"/>
  <c r="P228" i="3"/>
  <c r="Q31" i="3"/>
  <c r="S46" i="3"/>
  <c r="Q66" i="3"/>
  <c r="AQ66" i="3" s="1"/>
  <c r="O118" i="3"/>
  <c r="T174" i="3"/>
  <c r="Q246" i="3"/>
  <c r="Q282" i="3"/>
  <c r="T187" i="3"/>
  <c r="O16" i="3"/>
  <c r="Q10" i="3"/>
  <c r="Q34" i="3"/>
  <c r="P46" i="3"/>
  <c r="R70" i="3"/>
  <c r="P78" i="3"/>
  <c r="S106" i="3"/>
  <c r="R122" i="3"/>
  <c r="O138" i="3"/>
  <c r="AU138" i="3" s="1"/>
  <c r="O162" i="3"/>
  <c r="Q174" i="3"/>
  <c r="R202" i="3"/>
  <c r="T210" i="3"/>
  <c r="T234" i="3"/>
  <c r="S246" i="3"/>
  <c r="Q270" i="3"/>
  <c r="T282" i="3"/>
  <c r="T306" i="3"/>
  <c r="R318" i="3"/>
  <c r="Z318" i="3" s="1"/>
  <c r="O346" i="3"/>
  <c r="O370" i="3"/>
  <c r="R382" i="3"/>
  <c r="H78" i="3"/>
  <c r="I16" i="3"/>
  <c r="L135" i="3"/>
  <c r="H183" i="3"/>
  <c r="H191" i="3"/>
  <c r="J207" i="3"/>
  <c r="L215" i="3"/>
  <c r="M223" i="3"/>
  <c r="S100" i="3"/>
  <c r="T280" i="3"/>
  <c r="AN280" i="3" s="1"/>
  <c r="Q47" i="3"/>
  <c r="O103" i="3"/>
  <c r="BA103" i="3" s="1"/>
  <c r="T143" i="3"/>
  <c r="AH143" i="3" s="1"/>
  <c r="P191" i="3"/>
  <c r="O239" i="3"/>
  <c r="R315" i="3"/>
  <c r="T360" i="3"/>
  <c r="H56" i="3"/>
  <c r="J80" i="3"/>
  <c r="I120" i="3"/>
  <c r="I184" i="3"/>
  <c r="AD184" i="3" s="1"/>
  <c r="M192" i="3"/>
  <c r="L208" i="3"/>
  <c r="I248" i="3"/>
  <c r="L272" i="3"/>
  <c r="K320" i="3"/>
  <c r="J328" i="3"/>
  <c r="K120" i="3"/>
  <c r="AS120" i="3" s="1"/>
  <c r="O170" i="3"/>
  <c r="T106" i="3"/>
  <c r="S318" i="3"/>
  <c r="J56" i="3"/>
  <c r="H127" i="3"/>
  <c r="L199" i="3"/>
  <c r="O323" i="3"/>
  <c r="O144" i="3"/>
  <c r="AU144" i="3" s="1"/>
  <c r="T24" i="3"/>
  <c r="O14" i="3"/>
  <c r="O38" i="3"/>
  <c r="R50" i="3"/>
  <c r="P70" i="3"/>
  <c r="S98" i="3"/>
  <c r="Q106" i="3"/>
  <c r="P130" i="3"/>
  <c r="T142" i="3"/>
  <c r="Q166" i="3"/>
  <c r="P178" i="3"/>
  <c r="T202" i="3"/>
  <c r="P214" i="3"/>
  <c r="Q238" i="3"/>
  <c r="P250" i="3"/>
  <c r="AD250" i="3" s="1"/>
  <c r="R274" i="3"/>
  <c r="R294" i="3"/>
  <c r="R310" i="3"/>
  <c r="R326" i="3"/>
  <c r="T346" i="3"/>
  <c r="R374" i="3"/>
  <c r="H222" i="3"/>
  <c r="J87" i="3"/>
  <c r="I95" i="3"/>
  <c r="AF95" i="3" s="1"/>
  <c r="I119" i="3"/>
  <c r="I127" i="3"/>
  <c r="J151" i="3"/>
  <c r="M191" i="3"/>
  <c r="H255" i="3"/>
  <c r="L335" i="3"/>
  <c r="J383" i="3"/>
  <c r="S132" i="3"/>
  <c r="BE132" i="3" s="1"/>
  <c r="T316" i="3"/>
  <c r="O11" i="3"/>
  <c r="P59" i="3"/>
  <c r="R111" i="3"/>
  <c r="P159" i="3"/>
  <c r="O203" i="3"/>
  <c r="BA203" i="3" s="1"/>
  <c r="R251" i="3"/>
  <c r="R267" i="3"/>
  <c r="T327" i="3"/>
  <c r="AN327" i="3" s="1"/>
  <c r="R343" i="3"/>
  <c r="S360" i="3"/>
  <c r="H16" i="3"/>
  <c r="K56" i="3"/>
  <c r="L64" i="3"/>
  <c r="L120" i="3"/>
  <c r="H128" i="3"/>
  <c r="I144" i="3"/>
  <c r="AD144" i="3" s="1"/>
  <c r="K184" i="3"/>
  <c r="I208" i="3"/>
  <c r="M248" i="3"/>
  <c r="K256" i="3"/>
  <c r="K272" i="3"/>
  <c r="K312" i="3"/>
  <c r="I320" i="3"/>
  <c r="L328" i="3"/>
  <c r="M360" i="3"/>
  <c r="O246" i="3"/>
  <c r="R174" i="3"/>
  <c r="O250" i="3"/>
  <c r="S270" i="3"/>
  <c r="AY270" i="3" s="1"/>
  <c r="Q346" i="3"/>
  <c r="AW346" i="3" s="1"/>
  <c r="I56" i="3"/>
  <c r="J184" i="3"/>
  <c r="AK184" i="3" s="1"/>
  <c r="J248" i="3"/>
  <c r="L320" i="3"/>
  <c r="Q28" i="3"/>
  <c r="P14" i="3"/>
  <c r="P38" i="3"/>
  <c r="AJ38" i="3" s="1"/>
  <c r="O54" i="3"/>
  <c r="BA54" i="3" s="1"/>
  <c r="S74" i="3"/>
  <c r="AS74" i="3" s="1"/>
  <c r="T98" i="3"/>
  <c r="R110" i="3"/>
  <c r="R130" i="3"/>
  <c r="S142" i="3"/>
  <c r="R166" i="3"/>
  <c r="O186" i="3"/>
  <c r="O206" i="3"/>
  <c r="AI206" i="3" s="1"/>
  <c r="S214" i="3"/>
  <c r="S238" i="3"/>
  <c r="T250" i="3"/>
  <c r="P278" i="3"/>
  <c r="T298" i="3"/>
  <c r="S310" i="3"/>
  <c r="T330" i="3"/>
  <c r="AH330" i="3" s="1"/>
  <c r="P350" i="3"/>
  <c r="S374" i="3"/>
  <c r="K31" i="3"/>
  <c r="J63" i="3"/>
  <c r="K87" i="3"/>
  <c r="L95" i="3"/>
  <c r="K119" i="3"/>
  <c r="L151" i="3"/>
  <c r="K175" i="3"/>
  <c r="H375" i="3"/>
  <c r="AA375" i="3" s="1"/>
  <c r="Q36" i="3"/>
  <c r="O164" i="3"/>
  <c r="W164" i="3" s="1"/>
  <c r="S328" i="3"/>
  <c r="Q15" i="3"/>
  <c r="R63" i="3"/>
  <c r="O119" i="3"/>
  <c r="BA119" i="3" s="1"/>
  <c r="R167" i="3"/>
  <c r="AX167" i="3" s="1"/>
  <c r="S207" i="3"/>
  <c r="O255" i="3"/>
  <c r="AC255" i="3" s="1"/>
  <c r="O271" i="3"/>
  <c r="Q335" i="3"/>
  <c r="T347" i="3"/>
  <c r="O360" i="3"/>
  <c r="M64" i="3"/>
  <c r="I128" i="3"/>
  <c r="J144" i="3"/>
  <c r="AL144" i="3" s="1"/>
  <c r="L184" i="3"/>
  <c r="H192" i="3"/>
  <c r="J208" i="3"/>
  <c r="L256" i="3"/>
  <c r="I272" i="3"/>
  <c r="L312" i="3"/>
  <c r="J320" i="3"/>
  <c r="H360" i="3"/>
  <c r="W360" i="3" s="1"/>
  <c r="O70" i="3"/>
  <c r="T130" i="3"/>
  <c r="O202" i="3"/>
  <c r="O290" i="3"/>
  <c r="Q247" i="3"/>
  <c r="R28" i="3"/>
  <c r="AX28" i="3" s="1"/>
  <c r="S26" i="3"/>
  <c r="S42" i="3"/>
  <c r="I223" i="3"/>
  <c r="Q58" i="3"/>
  <c r="T74" i="3"/>
  <c r="Q98" i="3"/>
  <c r="O110" i="3"/>
  <c r="P134" i="3"/>
  <c r="Q142" i="3"/>
  <c r="S170" i="3"/>
  <c r="Q194" i="3"/>
  <c r="AW194" i="3" s="1"/>
  <c r="Q206" i="3"/>
  <c r="R226" i="3"/>
  <c r="R242" i="3"/>
  <c r="R258" i="3"/>
  <c r="R278" i="3"/>
  <c r="AX278" i="3" s="1"/>
  <c r="P302" i="3"/>
  <c r="O314" i="3"/>
  <c r="O338" i="3"/>
  <c r="R350" i="3"/>
  <c r="O378" i="3"/>
  <c r="AI378" i="3" s="1"/>
  <c r="L31" i="3"/>
  <c r="K63" i="3"/>
  <c r="M87" i="3"/>
  <c r="M247" i="3"/>
  <c r="H287" i="3"/>
  <c r="I367" i="3"/>
  <c r="P44" i="3"/>
  <c r="S188" i="3"/>
  <c r="P340" i="3"/>
  <c r="S19" i="3"/>
  <c r="AM19" i="3" s="1"/>
  <c r="P75" i="3"/>
  <c r="Q123" i="3"/>
  <c r="T171" i="3"/>
  <c r="Q215" i="3"/>
  <c r="Q279" i="3"/>
  <c r="R371" i="3"/>
  <c r="Q264" i="3"/>
  <c r="J128" i="3"/>
  <c r="L144" i="3"/>
  <c r="J192" i="3"/>
  <c r="I256" i="3"/>
  <c r="AF256" i="3" s="1"/>
  <c r="J272" i="3"/>
  <c r="AN272" i="3" s="1"/>
  <c r="I312" i="3"/>
  <c r="I360" i="3"/>
  <c r="P8" i="3"/>
  <c r="Q42" i="3"/>
  <c r="Q46" i="3"/>
  <c r="P310" i="3"/>
  <c r="S382" i="3"/>
  <c r="L191" i="3"/>
  <c r="H303" i="3"/>
  <c r="P292" i="3"/>
  <c r="AV292" i="3" s="1"/>
  <c r="O8" i="3"/>
  <c r="S28" i="3"/>
  <c r="O30" i="3"/>
  <c r="AU30" i="3" s="1"/>
  <c r="T42" i="3"/>
  <c r="J191" i="3"/>
  <c r="S66" i="3"/>
  <c r="AS66" i="3" s="1"/>
  <c r="Q74" i="3"/>
  <c r="R102" i="3"/>
  <c r="P110" i="3"/>
  <c r="O134" i="3"/>
  <c r="O154" i="3"/>
  <c r="T170" i="3"/>
  <c r="R194" i="3"/>
  <c r="AX194" i="3" s="1"/>
  <c r="S206" i="3"/>
  <c r="AM206" i="3" s="1"/>
  <c r="Q230" i="3"/>
  <c r="T242" i="3"/>
  <c r="S278" i="3"/>
  <c r="AY278" i="3" s="1"/>
  <c r="R302" i="3"/>
  <c r="Q314" i="3"/>
  <c r="P342" i="3"/>
  <c r="S350" i="3"/>
  <c r="Q378" i="3"/>
  <c r="AK378" i="3" s="1"/>
  <c r="K23" i="3"/>
  <c r="L55" i="3"/>
  <c r="I63" i="3"/>
  <c r="I239" i="3"/>
  <c r="K319" i="3"/>
  <c r="AT319" i="3" s="1"/>
  <c r="S56" i="3"/>
  <c r="T216" i="3"/>
  <c r="S380" i="3"/>
  <c r="T27" i="3"/>
  <c r="O87" i="3"/>
  <c r="T127" i="3"/>
  <c r="P175" i="3"/>
  <c r="O219" i="3"/>
  <c r="P283" i="3"/>
  <c r="R300" i="3"/>
  <c r="AL378" i="3"/>
  <c r="AF183" i="3"/>
  <c r="AE183" i="3"/>
  <c r="AS59" i="3"/>
  <c r="AY59" i="3"/>
  <c r="BE85" i="3"/>
  <c r="AC213" i="3"/>
  <c r="AL230" i="3"/>
  <c r="AK230" i="3"/>
  <c r="AB318" i="3"/>
  <c r="AA318" i="3"/>
  <c r="X318" i="3"/>
  <c r="BD63" i="3"/>
  <c r="BB63" i="3"/>
  <c r="AP191" i="3"/>
  <c r="AT191" i="3"/>
  <c r="AF255" i="3"/>
  <c r="BB178" i="3"/>
  <c r="BA178" i="3"/>
  <c r="AZ322" i="3"/>
  <c r="AC190" i="3"/>
  <c r="AX285" i="3"/>
  <c r="AF14" i="3"/>
  <c r="AG14" i="3"/>
  <c r="AD14" i="3"/>
  <c r="AC14" i="3"/>
  <c r="AY71" i="3"/>
  <c r="AL199" i="3"/>
  <c r="AK199" i="3"/>
  <c r="AX263" i="3"/>
  <c r="AY263" i="3"/>
  <c r="AW263" i="3"/>
  <c r="AZ263" i="3"/>
  <c r="AU263" i="3"/>
  <c r="AV263" i="3"/>
  <c r="AB367" i="3"/>
  <c r="AE250" i="3"/>
  <c r="AC250" i="3"/>
  <c r="AH250" i="3"/>
  <c r="BD365" i="3"/>
  <c r="AK22" i="3"/>
  <c r="AN206" i="3"/>
  <c r="AK206" i="3"/>
  <c r="AN319" i="3"/>
  <c r="BB79" i="3"/>
  <c r="BC207" i="3"/>
  <c r="AI271" i="3"/>
  <c r="AL271" i="3"/>
  <c r="BC383" i="3"/>
  <c r="Y335" i="3"/>
  <c r="AB335" i="3"/>
  <c r="BB356" i="3"/>
  <c r="AN45" i="3"/>
  <c r="AX301" i="3"/>
  <c r="AW270" i="3"/>
  <c r="AU270" i="3"/>
  <c r="AZ270" i="3"/>
  <c r="AX270" i="3"/>
  <c r="AF330" i="3"/>
  <c r="AY30" i="3"/>
  <c r="AN343" i="3"/>
  <c r="AL343" i="3"/>
  <c r="AM23" i="3"/>
  <c r="AC87" i="3"/>
  <c r="AG87" i="3"/>
  <c r="X215" i="3"/>
  <c r="AV279" i="3"/>
  <c r="AW279" i="3"/>
  <c r="AR258" i="3"/>
  <c r="AT258" i="3"/>
  <c r="AZ346" i="3"/>
  <c r="AU346" i="3"/>
  <c r="AX346" i="3"/>
  <c r="AJ95" i="3"/>
  <c r="AL95" i="3"/>
  <c r="AU223" i="3"/>
  <c r="AD287" i="3"/>
  <c r="AG287" i="3"/>
  <c r="AT253" i="3"/>
  <c r="BB166" i="3"/>
  <c r="BF166" i="3"/>
  <c r="BE166" i="3"/>
  <c r="BD166" i="3"/>
  <c r="BC166" i="3"/>
  <c r="AU278" i="3"/>
  <c r="AV278" i="3"/>
  <c r="AK327" i="3"/>
  <c r="AS39" i="3"/>
  <c r="BE103" i="3"/>
  <c r="AP231" i="3"/>
  <c r="AQ231" i="3"/>
  <c r="AY295" i="3"/>
  <c r="AU290" i="3"/>
  <c r="AZ290" i="3"/>
  <c r="AQ247" i="3"/>
  <c r="AP247" i="3"/>
  <c r="AS69" i="3"/>
  <c r="BD54" i="3"/>
  <c r="AX126" i="3"/>
  <c r="AB47" i="3"/>
  <c r="BD111" i="3"/>
  <c r="BB111" i="3"/>
  <c r="BA239" i="3"/>
  <c r="BD239" i="3"/>
  <c r="O169" i="3"/>
  <c r="R169" i="3"/>
  <c r="Q169" i="3"/>
  <c r="T169" i="3"/>
  <c r="S169" i="3"/>
  <c r="P125" i="3"/>
  <c r="O125" i="3"/>
  <c r="R125" i="3"/>
  <c r="Q125" i="3"/>
  <c r="S125" i="3"/>
  <c r="K210" i="3"/>
  <c r="J210" i="3"/>
  <c r="I210" i="3"/>
  <c r="M210" i="3"/>
  <c r="L210" i="3"/>
  <c r="H210" i="3"/>
  <c r="M61" i="3"/>
  <c r="L61" i="3"/>
  <c r="K61" i="3"/>
  <c r="H61" i="3"/>
  <c r="J61" i="3"/>
  <c r="K310" i="3"/>
  <c r="J310" i="3"/>
  <c r="I310" i="3"/>
  <c r="M310" i="3"/>
  <c r="H310" i="3"/>
  <c r="L310" i="3"/>
  <c r="I118" i="3"/>
  <c r="H118" i="3"/>
  <c r="L118" i="3"/>
  <c r="M118" i="3"/>
  <c r="K118" i="3"/>
  <c r="J118" i="3"/>
  <c r="AW167" i="3"/>
  <c r="AW62" i="3"/>
  <c r="AT27" i="3"/>
  <c r="AS27" i="3"/>
  <c r="AU75" i="3"/>
  <c r="AS119" i="3"/>
  <c r="X147" i="3"/>
  <c r="AB211" i="3"/>
  <c r="AO243" i="3"/>
  <c r="AD299" i="3"/>
  <c r="AP59" i="3"/>
  <c r="AV59" i="3"/>
  <c r="O295" i="3"/>
  <c r="AU295" i="3" s="1"/>
  <c r="Z24" i="3"/>
  <c r="AO72" i="3"/>
  <c r="AM336" i="3"/>
  <c r="O208" i="3"/>
  <c r="Q208" i="3"/>
  <c r="R208" i="3"/>
  <c r="S137" i="3"/>
  <c r="BE137" i="3" s="1"/>
  <c r="R137" i="3"/>
  <c r="Q137" i="3"/>
  <c r="T137" i="3"/>
  <c r="P137" i="3"/>
  <c r="S108" i="3"/>
  <c r="R108" i="3"/>
  <c r="P108" i="3"/>
  <c r="O108" i="3"/>
  <c r="Q108" i="3"/>
  <c r="R93" i="3"/>
  <c r="Q93" i="3"/>
  <c r="S93" i="3"/>
  <c r="P93" i="3"/>
  <c r="O93" i="3"/>
  <c r="K242" i="3"/>
  <c r="J242" i="3"/>
  <c r="I242" i="3"/>
  <c r="M242" i="3"/>
  <c r="L242" i="3"/>
  <c r="O355" i="3"/>
  <c r="S355" i="3"/>
  <c r="AM355" i="3" s="1"/>
  <c r="P355" i="3"/>
  <c r="AJ355" i="3" s="1"/>
  <c r="T332" i="3"/>
  <c r="P332" i="3"/>
  <c r="S332" i="3"/>
  <c r="M221" i="3"/>
  <c r="I221" i="3"/>
  <c r="H221" i="3"/>
  <c r="L221" i="3"/>
  <c r="K221" i="3"/>
  <c r="K246" i="3"/>
  <c r="J246" i="3"/>
  <c r="I246" i="3"/>
  <c r="M246" i="3"/>
  <c r="H246" i="3"/>
  <c r="L246" i="3"/>
  <c r="L86" i="3"/>
  <c r="K86" i="3"/>
  <c r="J86" i="3"/>
  <c r="J334" i="3"/>
  <c r="M334" i="3"/>
  <c r="L334" i="3"/>
  <c r="I334" i="3"/>
  <c r="H334" i="3"/>
  <c r="O17" i="3"/>
  <c r="T17" i="3"/>
  <c r="R17" i="3"/>
  <c r="Q17" i="3"/>
  <c r="S17" i="3"/>
  <c r="AA17" i="3" s="1"/>
  <c r="P17" i="3"/>
  <c r="T209" i="3"/>
  <c r="R209" i="3"/>
  <c r="Q209" i="3"/>
  <c r="S209" i="3"/>
  <c r="P209" i="3"/>
  <c r="O209" i="3"/>
  <c r="AU209" i="3" s="1"/>
  <c r="T116" i="3"/>
  <c r="AT116" i="3" s="1"/>
  <c r="R116" i="3"/>
  <c r="Z116" i="3" s="1"/>
  <c r="O116" i="3"/>
  <c r="W116" i="3" s="1"/>
  <c r="O37" i="3"/>
  <c r="T37" i="3"/>
  <c r="R37" i="3"/>
  <c r="Q37" i="3"/>
  <c r="P37" i="3"/>
  <c r="Q165" i="3"/>
  <c r="Y165" i="3" s="1"/>
  <c r="T165" i="3"/>
  <c r="AB165" i="3" s="1"/>
  <c r="S165" i="3"/>
  <c r="AA165" i="3" s="1"/>
  <c r="P165" i="3"/>
  <c r="X165" i="3" s="1"/>
  <c r="O165" i="3"/>
  <c r="W165" i="3" s="1"/>
  <c r="S293" i="3"/>
  <c r="R293" i="3"/>
  <c r="Q293" i="3"/>
  <c r="P293" i="3"/>
  <c r="O293" i="3"/>
  <c r="I122" i="3"/>
  <c r="L122" i="3"/>
  <c r="K122" i="3"/>
  <c r="J122" i="3"/>
  <c r="H338" i="3"/>
  <c r="M338" i="3"/>
  <c r="L338" i="3"/>
  <c r="I338" i="3"/>
  <c r="J338" i="3"/>
  <c r="M324" i="3"/>
  <c r="I324" i="3"/>
  <c r="L324" i="3"/>
  <c r="H324" i="3"/>
  <c r="K324" i="3"/>
  <c r="K37" i="3"/>
  <c r="J37" i="3"/>
  <c r="I37" i="3"/>
  <c r="H37" i="3"/>
  <c r="M37" i="3"/>
  <c r="H229" i="3"/>
  <c r="L229" i="3"/>
  <c r="K229" i="3"/>
  <c r="M229" i="3"/>
  <c r="J229" i="3"/>
  <c r="H254" i="3"/>
  <c r="K254" i="3"/>
  <c r="J254" i="3"/>
  <c r="I254" i="3"/>
  <c r="M254" i="3"/>
  <c r="M94" i="3"/>
  <c r="H94" i="3"/>
  <c r="I94" i="3"/>
  <c r="L94" i="3"/>
  <c r="K94" i="3"/>
  <c r="M350" i="3"/>
  <c r="L350" i="3"/>
  <c r="I350" i="3"/>
  <c r="H350" i="3"/>
  <c r="K350" i="3"/>
  <c r="J15" i="3"/>
  <c r="I15" i="3"/>
  <c r="K15" i="3"/>
  <c r="L15" i="3"/>
  <c r="H15" i="3"/>
  <c r="O361" i="3"/>
  <c r="T361" i="3"/>
  <c r="S361" i="3"/>
  <c r="R361" i="3"/>
  <c r="Q361" i="3"/>
  <c r="Q20" i="3"/>
  <c r="P22" i="3"/>
  <c r="AJ22" i="3" s="1"/>
  <c r="R30" i="3"/>
  <c r="AX30" i="3" s="1"/>
  <c r="AR32" i="3"/>
  <c r="T58" i="3"/>
  <c r="P62" i="3"/>
  <c r="AV62" i="3" s="1"/>
  <c r="T90" i="3"/>
  <c r="S122" i="3"/>
  <c r="O96" i="3"/>
  <c r="T96" i="3"/>
  <c r="R96" i="3"/>
  <c r="S224" i="3"/>
  <c r="R224" i="3"/>
  <c r="P224" i="3"/>
  <c r="O224" i="3"/>
  <c r="T224" i="3"/>
  <c r="BF224" i="3" s="1"/>
  <c r="S25" i="3"/>
  <c r="P25" i="3"/>
  <c r="O25" i="3"/>
  <c r="T25" i="3"/>
  <c r="R25" i="3"/>
  <c r="O153" i="3"/>
  <c r="Q153" i="3"/>
  <c r="AK153" i="3" s="1"/>
  <c r="R153" i="3"/>
  <c r="T153" i="3"/>
  <c r="S153" i="3"/>
  <c r="O329" i="3"/>
  <c r="T329" i="3"/>
  <c r="S329" i="3"/>
  <c r="BE329" i="3" s="1"/>
  <c r="R329" i="3"/>
  <c r="Q329" i="3"/>
  <c r="T60" i="3"/>
  <c r="S60" i="3"/>
  <c r="R60" i="3"/>
  <c r="P60" i="3"/>
  <c r="O60" i="3"/>
  <c r="Q60" i="3"/>
  <c r="P252" i="3"/>
  <c r="AV252" i="3" s="1"/>
  <c r="T252" i="3"/>
  <c r="R252" i="3"/>
  <c r="AL252" i="3" s="1"/>
  <c r="R109" i="3"/>
  <c r="Q109" i="3"/>
  <c r="S109" i="3"/>
  <c r="P109" i="3"/>
  <c r="O109" i="3"/>
  <c r="S237" i="3"/>
  <c r="R237" i="3"/>
  <c r="Q237" i="3"/>
  <c r="O237" i="3"/>
  <c r="P237" i="3"/>
  <c r="H130" i="3"/>
  <c r="M130" i="3"/>
  <c r="K130" i="3"/>
  <c r="L130" i="3"/>
  <c r="I130" i="3"/>
  <c r="T40" i="3"/>
  <c r="R40" i="3"/>
  <c r="O40" i="3"/>
  <c r="R104" i="3"/>
  <c r="O104" i="3"/>
  <c r="T104" i="3"/>
  <c r="S168" i="3"/>
  <c r="AM168" i="3" s="1"/>
  <c r="Q168" i="3"/>
  <c r="P168" i="3"/>
  <c r="R232" i="3"/>
  <c r="P232" i="3"/>
  <c r="T232" i="3"/>
  <c r="P281" i="3"/>
  <c r="T281" i="3"/>
  <c r="AT281" i="3" s="1"/>
  <c r="O281" i="3"/>
  <c r="R281" i="3"/>
  <c r="Q281" i="3"/>
  <c r="BC281" i="3" s="1"/>
  <c r="O33" i="3"/>
  <c r="BA33" i="3" s="1"/>
  <c r="T33" i="3"/>
  <c r="BF33" i="3" s="1"/>
  <c r="R33" i="3"/>
  <c r="BD33" i="3" s="1"/>
  <c r="Q33" i="3"/>
  <c r="BC33" i="3" s="1"/>
  <c r="S33" i="3"/>
  <c r="AA33" i="3" s="1"/>
  <c r="P33" i="3"/>
  <c r="AD33" i="3" s="1"/>
  <c r="O97" i="3"/>
  <c r="T97" i="3"/>
  <c r="R97" i="3"/>
  <c r="AR97" i="3" s="1"/>
  <c r="Q97" i="3"/>
  <c r="S97" i="3"/>
  <c r="P97" i="3"/>
  <c r="T161" i="3"/>
  <c r="S161" i="3"/>
  <c r="P161" i="3"/>
  <c r="O161" i="3"/>
  <c r="R161" i="3"/>
  <c r="Q161" i="3"/>
  <c r="T225" i="3"/>
  <c r="R225" i="3"/>
  <c r="Q225" i="3"/>
  <c r="O225" i="3"/>
  <c r="S225" i="3"/>
  <c r="P225" i="3"/>
  <c r="S196" i="3"/>
  <c r="P196" i="3"/>
  <c r="R196" i="3"/>
  <c r="R260" i="3"/>
  <c r="Q260" i="3"/>
  <c r="P260" i="3"/>
  <c r="X260" i="3" s="1"/>
  <c r="O260" i="3"/>
  <c r="T260" i="3"/>
  <c r="S260" i="3"/>
  <c r="O53" i="3"/>
  <c r="T53" i="3"/>
  <c r="R53" i="3"/>
  <c r="Q53" i="3"/>
  <c r="P53" i="3"/>
  <c r="O117" i="3"/>
  <c r="T117" i="3"/>
  <c r="R117" i="3"/>
  <c r="Q117" i="3"/>
  <c r="Q181" i="3"/>
  <c r="T181" i="3"/>
  <c r="S181" i="3"/>
  <c r="P181" i="3"/>
  <c r="O181" i="3"/>
  <c r="P245" i="3"/>
  <c r="T245" i="3"/>
  <c r="S245" i="3"/>
  <c r="R245" i="3"/>
  <c r="Q245" i="3"/>
  <c r="S309" i="3"/>
  <c r="R309" i="3"/>
  <c r="Q309" i="3"/>
  <c r="P309" i="3"/>
  <c r="O309" i="3"/>
  <c r="I138" i="3"/>
  <c r="M138" i="3"/>
  <c r="K138" i="3"/>
  <c r="J138" i="3"/>
  <c r="H138" i="3"/>
  <c r="J202" i="3"/>
  <c r="I202" i="3"/>
  <c r="M202" i="3"/>
  <c r="L202" i="3"/>
  <c r="H202" i="3"/>
  <c r="M266" i="3"/>
  <c r="L266" i="3"/>
  <c r="H266" i="3"/>
  <c r="K266" i="3"/>
  <c r="J266" i="3"/>
  <c r="H354" i="3"/>
  <c r="M354" i="3"/>
  <c r="L354" i="3"/>
  <c r="I354" i="3"/>
  <c r="J354" i="3"/>
  <c r="K354" i="3"/>
  <c r="S379" i="3"/>
  <c r="P379" i="3"/>
  <c r="O379" i="3"/>
  <c r="BA379" i="3" s="1"/>
  <c r="Q381" i="3"/>
  <c r="P381" i="3"/>
  <c r="O381" i="3"/>
  <c r="T381" i="3"/>
  <c r="S381" i="3"/>
  <c r="L364" i="3"/>
  <c r="K364" i="3"/>
  <c r="I364" i="3"/>
  <c r="H364" i="3"/>
  <c r="M364" i="3"/>
  <c r="J364" i="3"/>
  <c r="L332" i="3"/>
  <c r="K332" i="3"/>
  <c r="H332" i="3"/>
  <c r="M332" i="3"/>
  <c r="J332" i="3"/>
  <c r="I332" i="3"/>
  <c r="K53" i="3"/>
  <c r="J53" i="3"/>
  <c r="M53" i="3"/>
  <c r="I53" i="3"/>
  <c r="H53" i="3"/>
  <c r="K117" i="3"/>
  <c r="J117" i="3"/>
  <c r="H117" i="3"/>
  <c r="M117" i="3"/>
  <c r="L117" i="3"/>
  <c r="K181" i="3"/>
  <c r="L181" i="3"/>
  <c r="J181" i="3"/>
  <c r="I181" i="3"/>
  <c r="H181" i="3"/>
  <c r="I245" i="3"/>
  <c r="H245" i="3"/>
  <c r="L245" i="3"/>
  <c r="K245" i="3"/>
  <c r="M245" i="3"/>
  <c r="J245" i="3"/>
  <c r="I309" i="3"/>
  <c r="H309" i="3"/>
  <c r="L309" i="3"/>
  <c r="K309" i="3"/>
  <c r="M309" i="3"/>
  <c r="J309" i="3"/>
  <c r="I158" i="3"/>
  <c r="M158" i="3"/>
  <c r="L158" i="3"/>
  <c r="J158" i="3"/>
  <c r="K158" i="3"/>
  <c r="H158" i="3"/>
  <c r="H294" i="3"/>
  <c r="L294" i="3"/>
  <c r="K294" i="3"/>
  <c r="J294" i="3"/>
  <c r="I294" i="3"/>
  <c r="H38" i="3"/>
  <c r="M38" i="3"/>
  <c r="L38" i="3"/>
  <c r="K38" i="3"/>
  <c r="M110" i="3"/>
  <c r="L110" i="3"/>
  <c r="K110" i="3"/>
  <c r="J238" i="3"/>
  <c r="I238" i="3"/>
  <c r="M238" i="3"/>
  <c r="L238" i="3"/>
  <c r="H238" i="3"/>
  <c r="J382" i="3"/>
  <c r="H382" i="3"/>
  <c r="M382" i="3"/>
  <c r="K382" i="3"/>
  <c r="I382" i="3"/>
  <c r="L382" i="3"/>
  <c r="S351" i="3"/>
  <c r="AA351" i="3" s="1"/>
  <c r="P351" i="3"/>
  <c r="X351" i="3" s="1"/>
  <c r="R351" i="3"/>
  <c r="S348" i="3"/>
  <c r="T348" i="3"/>
  <c r="P348" i="3"/>
  <c r="AZ359" i="3"/>
  <c r="AH31" i="3"/>
  <c r="L159" i="3"/>
  <c r="J159" i="3"/>
  <c r="T288" i="3"/>
  <c r="AB288" i="3" s="1"/>
  <c r="P288" i="3"/>
  <c r="X288" i="3" s="1"/>
  <c r="S288" i="3"/>
  <c r="P352" i="3"/>
  <c r="O352" i="3"/>
  <c r="S352" i="3"/>
  <c r="R352" i="3"/>
  <c r="T352" i="3"/>
  <c r="Q352" i="3"/>
  <c r="AQ352" i="3" s="1"/>
  <c r="O377" i="3"/>
  <c r="T377" i="3"/>
  <c r="S377" i="3"/>
  <c r="R377" i="3"/>
  <c r="Q377" i="3"/>
  <c r="S8" i="3"/>
  <c r="Q16" i="3"/>
  <c r="P20" i="3"/>
  <c r="AJ20" i="3" s="1"/>
  <c r="S24" i="3"/>
  <c r="R10" i="3"/>
  <c r="T14" i="3"/>
  <c r="AH14" i="3" s="1"/>
  <c r="P18" i="3"/>
  <c r="R26" i="3"/>
  <c r="T30" i="3"/>
  <c r="AZ30" i="3" s="1"/>
  <c r="P34" i="3"/>
  <c r="R42" i="3"/>
  <c r="O46" i="3"/>
  <c r="BD171" i="3"/>
  <c r="M21" i="3"/>
  <c r="AR7" i="3"/>
  <c r="T54" i="3"/>
  <c r="BF54" i="3" s="1"/>
  <c r="P58" i="3"/>
  <c r="R66" i="3"/>
  <c r="AL66" i="3" s="1"/>
  <c r="T70" i="3"/>
  <c r="P74" i="3"/>
  <c r="R82" i="3"/>
  <c r="T86" i="3"/>
  <c r="P90" i="3"/>
  <c r="R98" i="3"/>
  <c r="T102" i="3"/>
  <c r="P106" i="3"/>
  <c r="R114" i="3"/>
  <c r="T118" i="3"/>
  <c r="Q122" i="3"/>
  <c r="O130" i="3"/>
  <c r="T134" i="3"/>
  <c r="Q138" i="3"/>
  <c r="S146" i="3"/>
  <c r="T150" i="3"/>
  <c r="R154" i="3"/>
  <c r="T162" i="3"/>
  <c r="P166" i="3"/>
  <c r="R170" i="3"/>
  <c r="S178" i="3"/>
  <c r="BE178" i="3" s="1"/>
  <c r="T182" i="3"/>
  <c r="AB182" i="3" s="1"/>
  <c r="R186" i="3"/>
  <c r="P194" i="3"/>
  <c r="AV194" i="3" s="1"/>
  <c r="O198" i="3"/>
  <c r="S202" i="3"/>
  <c r="P210" i="3"/>
  <c r="O214" i="3"/>
  <c r="S218" i="3"/>
  <c r="O226" i="3"/>
  <c r="P230" i="3"/>
  <c r="AJ230" i="3" s="1"/>
  <c r="S234" i="3"/>
  <c r="O242" i="3"/>
  <c r="P246" i="3"/>
  <c r="S250" i="3"/>
  <c r="AG250" i="3" s="1"/>
  <c r="O258" i="3"/>
  <c r="AO258" i="3" s="1"/>
  <c r="P262" i="3"/>
  <c r="S266" i="3"/>
  <c r="O274" i="3"/>
  <c r="Q278" i="3"/>
  <c r="AW278" i="3" s="1"/>
  <c r="S282" i="3"/>
  <c r="P290" i="3"/>
  <c r="AV290" i="3" s="1"/>
  <c r="Q294" i="3"/>
  <c r="S298" i="3"/>
  <c r="P306" i="3"/>
  <c r="Q310" i="3"/>
  <c r="S314" i="3"/>
  <c r="P322" i="3"/>
  <c r="AV322" i="3" s="1"/>
  <c r="Q326" i="3"/>
  <c r="AE326" i="3" s="1"/>
  <c r="S330" i="3"/>
  <c r="AG330" i="3" s="1"/>
  <c r="P338" i="3"/>
  <c r="Q342" i="3"/>
  <c r="S346" i="3"/>
  <c r="AY346" i="3" s="1"/>
  <c r="P354" i="3"/>
  <c r="Q358" i="3"/>
  <c r="S362" i="3"/>
  <c r="P370" i="3"/>
  <c r="Q374" i="3"/>
  <c r="S378" i="3"/>
  <c r="AM378" i="3" s="1"/>
  <c r="P386" i="3"/>
  <c r="AV386" i="3" s="1"/>
  <c r="AL99" i="3"/>
  <c r="I38" i="3"/>
  <c r="AT12" i="3"/>
  <c r="AM27" i="3"/>
  <c r="AN27" i="3"/>
  <c r="AQ35" i="3"/>
  <c r="AB43" i="3"/>
  <c r="AA43" i="3"/>
  <c r="K55" i="3"/>
  <c r="H63" i="3"/>
  <c r="AF67" i="3"/>
  <c r="AH67" i="3"/>
  <c r="AE75" i="3"/>
  <c r="AC75" i="3"/>
  <c r="Z83" i="3"/>
  <c r="L87" i="3"/>
  <c r="K95" i="3"/>
  <c r="H103" i="3"/>
  <c r="AU107" i="3"/>
  <c r="AV107" i="3"/>
  <c r="AG115" i="3"/>
  <c r="AF115" i="3"/>
  <c r="L119" i="3"/>
  <c r="M127" i="3"/>
  <c r="AT131" i="3"/>
  <c r="AK139" i="3"/>
  <c r="AV147" i="3"/>
  <c r="AH155" i="3"/>
  <c r="AF155" i="3"/>
  <c r="AD163" i="3"/>
  <c r="K167" i="3"/>
  <c r="M175" i="3"/>
  <c r="J183" i="3"/>
  <c r="AZ187" i="3"/>
  <c r="AX187" i="3"/>
  <c r="AF195" i="3"/>
  <c r="K199" i="3"/>
  <c r="BE203" i="3"/>
  <c r="AN211" i="3"/>
  <c r="K215" i="3"/>
  <c r="BD219" i="3"/>
  <c r="W227" i="3"/>
  <c r="L231" i="3"/>
  <c r="J239" i="3"/>
  <c r="W243" i="3"/>
  <c r="L247" i="3"/>
  <c r="J255" i="3"/>
  <c r="AO259" i="3"/>
  <c r="M263" i="3"/>
  <c r="I271" i="3"/>
  <c r="AQ275" i="3"/>
  <c r="M279" i="3"/>
  <c r="J287" i="3"/>
  <c r="AS291" i="3"/>
  <c r="M295" i="3"/>
  <c r="I303" i="3"/>
  <c r="AV307" i="3"/>
  <c r="AW307" i="3"/>
  <c r="AL315" i="3"/>
  <c r="AJ315" i="3"/>
  <c r="H319" i="3"/>
  <c r="BB323" i="3"/>
  <c r="X331" i="3"/>
  <c r="K335" i="3"/>
  <c r="AG339" i="3"/>
  <c r="AF339" i="3"/>
  <c r="AD339" i="3"/>
  <c r="AC339" i="3"/>
  <c r="AH339" i="3"/>
  <c r="AE339" i="3"/>
  <c r="AB347" i="3"/>
  <c r="X347" i="3"/>
  <c r="AA347" i="3"/>
  <c r="K351" i="3"/>
  <c r="AD355" i="3"/>
  <c r="AG355" i="3"/>
  <c r="AT363" i="3"/>
  <c r="M367" i="3"/>
  <c r="AZ371" i="3"/>
  <c r="AX371" i="3"/>
  <c r="AT379" i="3"/>
  <c r="I383" i="3"/>
  <c r="S7" i="3"/>
  <c r="AS7" i="3" s="1"/>
  <c r="O44" i="3"/>
  <c r="R56" i="3"/>
  <c r="T68" i="3"/>
  <c r="O92" i="3"/>
  <c r="R100" i="3"/>
  <c r="Q120" i="3"/>
  <c r="Q132" i="3"/>
  <c r="Q140" i="3"/>
  <c r="AK140" i="3" s="1"/>
  <c r="P164" i="3"/>
  <c r="X164" i="3" s="1"/>
  <c r="T176" i="3"/>
  <c r="R188" i="3"/>
  <c r="S216" i="3"/>
  <c r="O228" i="3"/>
  <c r="Q244" i="3"/>
  <c r="AE244" i="3" s="1"/>
  <c r="S268" i="3"/>
  <c r="S280" i="3"/>
  <c r="AM280" i="3" s="1"/>
  <c r="O292" i="3"/>
  <c r="AC292" i="3" s="1"/>
  <c r="Q316" i="3"/>
  <c r="R328" i="3"/>
  <c r="O340" i="3"/>
  <c r="Q368" i="3"/>
  <c r="R380" i="3"/>
  <c r="K21" i="3"/>
  <c r="T11" i="3"/>
  <c r="P15" i="3"/>
  <c r="R19" i="3"/>
  <c r="AL19" i="3" s="1"/>
  <c r="O27" i="3"/>
  <c r="AI27" i="3" s="1"/>
  <c r="P31" i="3"/>
  <c r="AD31" i="3" s="1"/>
  <c r="R35" i="3"/>
  <c r="AL35" i="3" s="1"/>
  <c r="O43" i="3"/>
  <c r="P47" i="3"/>
  <c r="X47" i="3" s="1"/>
  <c r="R51" i="3"/>
  <c r="AX51" i="3" s="1"/>
  <c r="O59" i="3"/>
  <c r="Q63" i="3"/>
  <c r="BC63" i="3" s="1"/>
  <c r="S67" i="3"/>
  <c r="AS67" i="3" s="1"/>
  <c r="T75" i="3"/>
  <c r="BF75" i="3" s="1"/>
  <c r="Q79" i="3"/>
  <c r="BC79" i="3" s="1"/>
  <c r="S83" i="3"/>
  <c r="T91" i="3"/>
  <c r="AT91" i="3" s="1"/>
  <c r="Q95" i="3"/>
  <c r="S99" i="3"/>
  <c r="T107" i="3"/>
  <c r="AT107" i="3" s="1"/>
  <c r="Q111" i="3"/>
  <c r="BC111" i="3" s="1"/>
  <c r="S115" i="3"/>
  <c r="BE115" i="3" s="1"/>
  <c r="O123" i="3"/>
  <c r="S127" i="3"/>
  <c r="P131" i="3"/>
  <c r="X131" i="3" s="1"/>
  <c r="O139" i="3"/>
  <c r="AU139" i="3" s="1"/>
  <c r="S143" i="3"/>
  <c r="AG143" i="3" s="1"/>
  <c r="Q147" i="3"/>
  <c r="Y147" i="3" s="1"/>
  <c r="S155" i="3"/>
  <c r="AG155" i="3" s="1"/>
  <c r="O159" i="3"/>
  <c r="Q163" i="3"/>
  <c r="S171" i="3"/>
  <c r="O175" i="3"/>
  <c r="Q179" i="3"/>
  <c r="S187" i="3"/>
  <c r="O191" i="3"/>
  <c r="AO191" i="3" s="1"/>
  <c r="S195" i="3"/>
  <c r="AG195" i="3" s="1"/>
  <c r="T203" i="3"/>
  <c r="BF203" i="3" s="1"/>
  <c r="R207" i="3"/>
  <c r="P211" i="3"/>
  <c r="S219" i="3"/>
  <c r="BE219" i="3" s="1"/>
  <c r="R223" i="3"/>
  <c r="P227" i="3"/>
  <c r="AV227" i="3" s="1"/>
  <c r="T235" i="3"/>
  <c r="S239" i="3"/>
  <c r="BE239" i="3" s="1"/>
  <c r="P243" i="3"/>
  <c r="AP243" i="3" s="1"/>
  <c r="T251" i="3"/>
  <c r="S255" i="3"/>
  <c r="P259" i="3"/>
  <c r="AP259" i="3" s="1"/>
  <c r="T267" i="3"/>
  <c r="S271" i="3"/>
  <c r="AM271" i="3" s="1"/>
  <c r="R275" i="3"/>
  <c r="AR275" i="3" s="1"/>
  <c r="S283" i="3"/>
  <c r="AG283" i="3" s="1"/>
  <c r="Q287" i="3"/>
  <c r="AE287" i="3" s="1"/>
  <c r="T291" i="3"/>
  <c r="Q299" i="3"/>
  <c r="BC299" i="3" s="1"/>
  <c r="R307" i="3"/>
  <c r="AF307" i="3" s="1"/>
  <c r="O315" i="3"/>
  <c r="P335" i="3"/>
  <c r="S347" i="3"/>
  <c r="AY347" i="3" s="1"/>
  <c r="R359" i="3"/>
  <c r="AX359" i="3" s="1"/>
  <c r="Q379" i="3"/>
  <c r="AQ379" i="3" s="1"/>
  <c r="S40" i="3"/>
  <c r="BE40" i="3" s="1"/>
  <c r="P76" i="3"/>
  <c r="AD76" i="3" s="1"/>
  <c r="Q104" i="3"/>
  <c r="T168" i="3"/>
  <c r="T208" i="3"/>
  <c r="Q232" i="3"/>
  <c r="Q300" i="3"/>
  <c r="O324" i="3"/>
  <c r="I21" i="3"/>
  <c r="Z32" i="3"/>
  <c r="AY100" i="3"/>
  <c r="AX100" i="3"/>
  <c r="AV100" i="3"/>
  <c r="AG108" i="3"/>
  <c r="AF108" i="3"/>
  <c r="AT112" i="3"/>
  <c r="W120" i="3"/>
  <c r="AB120" i="3"/>
  <c r="AZ128" i="3"/>
  <c r="AJ140" i="3"/>
  <c r="Y144" i="3"/>
  <c r="AB144" i="3"/>
  <c r="AA152" i="3"/>
  <c r="AH224" i="3"/>
  <c r="AG224" i="3"/>
  <c r="X368" i="3"/>
  <c r="Y368" i="3"/>
  <c r="AE89" i="3"/>
  <c r="M181" i="3"/>
  <c r="I229" i="3"/>
  <c r="BB281" i="3"/>
  <c r="X329" i="3"/>
  <c r="AB329" i="3"/>
  <c r="W329" i="3"/>
  <c r="I266" i="3"/>
  <c r="Q25" i="3"/>
  <c r="T109" i="3"/>
  <c r="P153" i="3"/>
  <c r="T237" i="3"/>
  <c r="S281" i="3"/>
  <c r="BE281" i="3" s="1"/>
  <c r="J94" i="3"/>
  <c r="J146" i="3"/>
  <c r="I146" i="3"/>
  <c r="M146" i="3"/>
  <c r="L146" i="3"/>
  <c r="K146" i="3"/>
  <c r="L380" i="3"/>
  <c r="K380" i="3"/>
  <c r="I380" i="3"/>
  <c r="M380" i="3"/>
  <c r="J380" i="3"/>
  <c r="H380" i="3"/>
  <c r="J46" i="3"/>
  <c r="H46" i="3"/>
  <c r="I46" i="3"/>
  <c r="M46" i="3"/>
  <c r="L46" i="3"/>
  <c r="AX88" i="3"/>
  <c r="AM115" i="3"/>
  <c r="AL115" i="3"/>
  <c r="AL195" i="3"/>
  <c r="AX275" i="3"/>
  <c r="AW275" i="3"/>
  <c r="AP331" i="3"/>
  <c r="S35" i="3"/>
  <c r="AA35" i="3" s="1"/>
  <c r="AW232" i="3"/>
  <c r="AV232" i="3"/>
  <c r="AZ232" i="3"/>
  <c r="AX232" i="3"/>
  <c r="AL280" i="3"/>
  <c r="AI110" i="3"/>
  <c r="AL110" i="3"/>
  <c r="AK110" i="3"/>
  <c r="AJ110" i="3"/>
  <c r="AZ386" i="3"/>
  <c r="S184" i="3"/>
  <c r="Q184" i="3"/>
  <c r="T184" i="3"/>
  <c r="T177" i="3"/>
  <c r="S177" i="3"/>
  <c r="P177" i="3"/>
  <c r="BB177" i="3" s="1"/>
  <c r="O177" i="3"/>
  <c r="BA177" i="3" s="1"/>
  <c r="R177" i="3"/>
  <c r="Q177" i="3"/>
  <c r="P276" i="3"/>
  <c r="T276" i="3"/>
  <c r="Q276" i="3"/>
  <c r="T197" i="3"/>
  <c r="R197" i="3"/>
  <c r="Q197" i="3"/>
  <c r="S197" i="3"/>
  <c r="P197" i="3"/>
  <c r="H154" i="3"/>
  <c r="M154" i="3"/>
  <c r="I154" i="3"/>
  <c r="L154" i="3"/>
  <c r="K154" i="3"/>
  <c r="I370" i="3"/>
  <c r="J370" i="3"/>
  <c r="H370" i="3"/>
  <c r="M370" i="3"/>
  <c r="L370" i="3"/>
  <c r="M372" i="3"/>
  <c r="J372" i="3"/>
  <c r="H372" i="3"/>
  <c r="L372" i="3"/>
  <c r="K372" i="3"/>
  <c r="K325" i="3"/>
  <c r="J325" i="3"/>
  <c r="I325" i="3"/>
  <c r="M325" i="3"/>
  <c r="L325" i="3"/>
  <c r="K126" i="3"/>
  <c r="J126" i="3"/>
  <c r="H126" i="3"/>
  <c r="I126" i="3"/>
  <c r="M126" i="3"/>
  <c r="J47" i="3"/>
  <c r="K47" i="3"/>
  <c r="P16" i="3"/>
  <c r="AV16" i="3" s="1"/>
  <c r="P30" i="3"/>
  <c r="AV30" i="3" s="1"/>
  <c r="AV56" i="3"/>
  <c r="P118" i="3"/>
  <c r="T146" i="3"/>
  <c r="R150" i="3"/>
  <c r="P158" i="3"/>
  <c r="T178" i="3"/>
  <c r="BF178" i="3" s="1"/>
  <c r="R182" i="3"/>
  <c r="Z182" i="3" s="1"/>
  <c r="P190" i="3"/>
  <c r="AD190" i="3" s="1"/>
  <c r="S198" i="3"/>
  <c r="O222" i="3"/>
  <c r="BA222" i="3" s="1"/>
  <c r="P226" i="3"/>
  <c r="S230" i="3"/>
  <c r="AM230" i="3" s="1"/>
  <c r="P242" i="3"/>
  <c r="O254" i="3"/>
  <c r="P258" i="3"/>
  <c r="AP258" i="3" s="1"/>
  <c r="S262" i="3"/>
  <c r="P274" i="3"/>
  <c r="P286" i="3"/>
  <c r="Q290" i="3"/>
  <c r="AW290" i="3" s="1"/>
  <c r="S294" i="3"/>
  <c r="Q306" i="3"/>
  <c r="Q322" i="3"/>
  <c r="AW322" i="3" s="1"/>
  <c r="S326" i="3"/>
  <c r="AG326" i="3" s="1"/>
  <c r="P334" i="3"/>
  <c r="Q338" i="3"/>
  <c r="Q354" i="3"/>
  <c r="S358" i="3"/>
  <c r="P366" i="3"/>
  <c r="Q370" i="3"/>
  <c r="Q386" i="3"/>
  <c r="AW386" i="3" s="1"/>
  <c r="H190" i="3"/>
  <c r="X78" i="3"/>
  <c r="W78" i="3"/>
  <c r="Y78" i="3"/>
  <c r="Z78" i="3"/>
  <c r="AB27" i="3"/>
  <c r="AA27" i="3"/>
  <c r="Y9" i="3"/>
  <c r="AU27" i="3"/>
  <c r="AZ27" i="3"/>
  <c r="AY27" i="3"/>
  <c r="BC35" i="3"/>
  <c r="AS43" i="3"/>
  <c r="AT43" i="3"/>
  <c r="AA51" i="3"/>
  <c r="Z51" i="3"/>
  <c r="Y51" i="3"/>
  <c r="BE55" i="3"/>
  <c r="AR63" i="3"/>
  <c r="AP63" i="3"/>
  <c r="AQ63" i="3"/>
  <c r="M71" i="3"/>
  <c r="H79" i="3"/>
  <c r="AX83" i="3"/>
  <c r="X91" i="3"/>
  <c r="W91" i="3"/>
  <c r="AV95" i="3"/>
  <c r="AX95" i="3"/>
  <c r="K103" i="3"/>
  <c r="H111" i="3"/>
  <c r="AY115" i="3"/>
  <c r="AZ115" i="3"/>
  <c r="AX115" i="3"/>
  <c r="AL123" i="3"/>
  <c r="AH127" i="3"/>
  <c r="AF127" i="3"/>
  <c r="J135" i="3"/>
  <c r="H143" i="3"/>
  <c r="AP147" i="3"/>
  <c r="BF155" i="3"/>
  <c r="BD155" i="3"/>
  <c r="BE155" i="3"/>
  <c r="AV163" i="3"/>
  <c r="AF171" i="3"/>
  <c r="AE179" i="3"/>
  <c r="AD179" i="3"/>
  <c r="L183" i="3"/>
  <c r="AR195" i="3"/>
  <c r="M199" i="3"/>
  <c r="I207" i="3"/>
  <c r="AT211" i="3"/>
  <c r="M215" i="3"/>
  <c r="H223" i="3"/>
  <c r="AU227" i="3"/>
  <c r="AH235" i="3"/>
  <c r="AF235" i="3"/>
  <c r="AE235" i="3"/>
  <c r="H239" i="3"/>
  <c r="AU243" i="3"/>
  <c r="AV243" i="3"/>
  <c r="AE251" i="3"/>
  <c r="K255" i="3"/>
  <c r="BA259" i="3"/>
  <c r="AK267" i="3"/>
  <c r="K271" i="3"/>
  <c r="BC275" i="3"/>
  <c r="BD275" i="3"/>
  <c r="AC283" i="3"/>
  <c r="K287" i="3"/>
  <c r="BE291" i="3"/>
  <c r="AJ299" i="3"/>
  <c r="K303" i="3"/>
  <c r="I311" i="3"/>
  <c r="Z315" i="3"/>
  <c r="X315" i="3"/>
  <c r="L319" i="3"/>
  <c r="I327" i="3"/>
  <c r="AV331" i="3"/>
  <c r="I335" i="3"/>
  <c r="L343" i="3"/>
  <c r="AV347" i="3"/>
  <c r="AZ347" i="3"/>
  <c r="I351" i="3"/>
  <c r="M359" i="3"/>
  <c r="BF363" i="3"/>
  <c r="J367" i="3"/>
  <c r="K375" i="3"/>
  <c r="AH379" i="3"/>
  <c r="AC379" i="3"/>
  <c r="L383" i="3"/>
  <c r="O36" i="3"/>
  <c r="R44" i="3"/>
  <c r="T56" i="3"/>
  <c r="O80" i="3"/>
  <c r="R92" i="3"/>
  <c r="AR92" i="3" s="1"/>
  <c r="T100" i="3"/>
  <c r="P120" i="3"/>
  <c r="X120" i="3" s="1"/>
  <c r="O132" i="3"/>
  <c r="W132" i="3" s="1"/>
  <c r="P152" i="3"/>
  <c r="T164" i="3"/>
  <c r="AB164" i="3" s="1"/>
  <c r="R176" i="3"/>
  <c r="S204" i="3"/>
  <c r="Q216" i="3"/>
  <c r="Q228" i="3"/>
  <c r="S256" i="3"/>
  <c r="O268" i="3"/>
  <c r="O280" i="3"/>
  <c r="Q304" i="3"/>
  <c r="R316" i="3"/>
  <c r="O328" i="3"/>
  <c r="T356" i="3"/>
  <c r="BF356" i="3" s="1"/>
  <c r="R368" i="3"/>
  <c r="O380" i="3"/>
  <c r="I86" i="3"/>
  <c r="AZ17" i="3"/>
  <c r="AU17" i="3"/>
  <c r="P11" i="3"/>
  <c r="R15" i="3"/>
  <c r="O23" i="3"/>
  <c r="AU23" i="3" s="1"/>
  <c r="P27" i="3"/>
  <c r="AJ27" i="3" s="1"/>
  <c r="R31" i="3"/>
  <c r="AF31" i="3" s="1"/>
  <c r="O39" i="3"/>
  <c r="AO39" i="3" s="1"/>
  <c r="P43" i="3"/>
  <c r="AP43" i="3" s="1"/>
  <c r="R47" i="3"/>
  <c r="Z47" i="3" s="1"/>
  <c r="O55" i="3"/>
  <c r="Q59" i="3"/>
  <c r="S63" i="3"/>
  <c r="T71" i="3"/>
  <c r="AZ71" i="3" s="1"/>
  <c r="Q75" i="3"/>
  <c r="BC75" i="3" s="1"/>
  <c r="S79" i="3"/>
  <c r="BE79" i="3" s="1"/>
  <c r="T87" i="3"/>
  <c r="AH87" i="3" s="1"/>
  <c r="Q91" i="3"/>
  <c r="S95" i="3"/>
  <c r="T103" i="3"/>
  <c r="BF103" i="3" s="1"/>
  <c r="Q107" i="3"/>
  <c r="AE107" i="3" s="1"/>
  <c r="S111" i="3"/>
  <c r="BE111" i="3" s="1"/>
  <c r="T119" i="3"/>
  <c r="AT119" i="3" s="1"/>
  <c r="S123" i="3"/>
  <c r="AM123" i="3" s="1"/>
  <c r="P127" i="3"/>
  <c r="AD127" i="3" s="1"/>
  <c r="Q135" i="3"/>
  <c r="S139" i="3"/>
  <c r="P143" i="3"/>
  <c r="AD143" i="3" s="1"/>
  <c r="S151" i="3"/>
  <c r="O155" i="3"/>
  <c r="AO155" i="3" s="1"/>
  <c r="Q159" i="3"/>
  <c r="S167" i="3"/>
  <c r="AY167" i="3" s="1"/>
  <c r="O171" i="3"/>
  <c r="AU171" i="3" s="1"/>
  <c r="Q175" i="3"/>
  <c r="S183" i="3"/>
  <c r="O187" i="3"/>
  <c r="Q191" i="3"/>
  <c r="S199" i="3"/>
  <c r="AM199" i="3" s="1"/>
  <c r="Q203" i="3"/>
  <c r="BC203" i="3" s="1"/>
  <c r="P207" i="3"/>
  <c r="BB207" i="3" s="1"/>
  <c r="R215" i="3"/>
  <c r="Z215" i="3" s="1"/>
  <c r="Q219" i="3"/>
  <c r="BC219" i="3" s="1"/>
  <c r="P223" i="3"/>
  <c r="T231" i="3"/>
  <c r="AT231" i="3" s="1"/>
  <c r="S235" i="3"/>
  <c r="P239" i="3"/>
  <c r="BB239" i="3" s="1"/>
  <c r="T247" i="3"/>
  <c r="AT247" i="3" s="1"/>
  <c r="S251" i="3"/>
  <c r="AM251" i="3" s="1"/>
  <c r="P255" i="3"/>
  <c r="AD255" i="3" s="1"/>
  <c r="S267" i="3"/>
  <c r="P271" i="3"/>
  <c r="AJ271" i="3" s="1"/>
  <c r="T279" i="3"/>
  <c r="AZ279" i="3" s="1"/>
  <c r="R283" i="3"/>
  <c r="Z283" i="3" s="1"/>
  <c r="T287" i="3"/>
  <c r="AH287" i="3" s="1"/>
  <c r="R295" i="3"/>
  <c r="AX295" i="3" s="1"/>
  <c r="T299" i="3"/>
  <c r="AH299" i="3" s="1"/>
  <c r="S307" i="3"/>
  <c r="AG307" i="3" s="1"/>
  <c r="Q315" i="3"/>
  <c r="R323" i="3"/>
  <c r="O331" i="3"/>
  <c r="P343" i="3"/>
  <c r="AJ343" i="3" s="1"/>
  <c r="O351" i="3"/>
  <c r="W351" i="3" s="1"/>
  <c r="Q371" i="3"/>
  <c r="AW371" i="3" s="1"/>
  <c r="O383" i="3"/>
  <c r="BA383" i="3" s="1"/>
  <c r="P52" i="3"/>
  <c r="X52" i="3" s="1"/>
  <c r="S104" i="3"/>
  <c r="S144" i="3"/>
  <c r="AA144" i="3" s="1"/>
  <c r="P184" i="3"/>
  <c r="AP184" i="3" s="1"/>
  <c r="P208" i="3"/>
  <c r="O240" i="3"/>
  <c r="R276" i="3"/>
  <c r="R332" i="3"/>
  <c r="AO17" i="3"/>
  <c r="AT17" i="3"/>
  <c r="AS100" i="3"/>
  <c r="AR100" i="3"/>
  <c r="AP100" i="3"/>
  <c r="AY108" i="3"/>
  <c r="AX108" i="3"/>
  <c r="BF112" i="3"/>
  <c r="X132" i="3"/>
  <c r="AW140" i="3"/>
  <c r="AV140" i="3"/>
  <c r="AG152" i="3"/>
  <c r="AA292" i="3"/>
  <c r="X292" i="3"/>
  <c r="AD296" i="3"/>
  <c r="J324" i="3"/>
  <c r="AS97" i="3"/>
  <c r="AT97" i="3"/>
  <c r="AQ97" i="3"/>
  <c r="AP97" i="3"/>
  <c r="AC121" i="3"/>
  <c r="BB313" i="3"/>
  <c r="M294" i="3"/>
  <c r="S37" i="3"/>
  <c r="R165" i="3"/>
  <c r="Z165" i="3" s="1"/>
  <c r="T293" i="3"/>
  <c r="P377" i="3"/>
  <c r="AQ58" i="3"/>
  <c r="AO58" i="3"/>
  <c r="AJ66" i="3"/>
  <c r="AN66" i="3"/>
  <c r="H122" i="3"/>
  <c r="K334" i="3"/>
  <c r="S41" i="3"/>
  <c r="AM41" i="3" s="1"/>
  <c r="P41" i="3"/>
  <c r="AJ41" i="3" s="1"/>
  <c r="O41" i="3"/>
  <c r="AI41" i="3" s="1"/>
  <c r="T41" i="3"/>
  <c r="R41" i="3"/>
  <c r="AL41" i="3" s="1"/>
  <c r="R61" i="3"/>
  <c r="Q61" i="3"/>
  <c r="S61" i="3"/>
  <c r="P61" i="3"/>
  <c r="O61" i="3"/>
  <c r="S325" i="3"/>
  <c r="R325" i="3"/>
  <c r="Q325" i="3"/>
  <c r="P325" i="3"/>
  <c r="O325" i="3"/>
  <c r="K362" i="3"/>
  <c r="H362" i="3"/>
  <c r="J362" i="3"/>
  <c r="I362" i="3"/>
  <c r="M362" i="3"/>
  <c r="L348" i="3"/>
  <c r="K348" i="3"/>
  <c r="H348" i="3"/>
  <c r="M348" i="3"/>
  <c r="J348" i="3"/>
  <c r="I348" i="3"/>
  <c r="L166" i="3"/>
  <c r="K166" i="3"/>
  <c r="J166" i="3"/>
  <c r="H166" i="3"/>
  <c r="I166" i="3"/>
  <c r="P359" i="3"/>
  <c r="AV359" i="3" s="1"/>
  <c r="O359" i="3"/>
  <c r="AU359" i="3" s="1"/>
  <c r="S359" i="3"/>
  <c r="AY359" i="3" s="1"/>
  <c r="P146" i="3"/>
  <c r="Q182" i="3"/>
  <c r="Y182" i="3" s="1"/>
  <c r="R358" i="3"/>
  <c r="AM43" i="3"/>
  <c r="AN43" i="3"/>
  <c r="AY67" i="3"/>
  <c r="AX67" i="3"/>
  <c r="J103" i="3"/>
  <c r="AJ163" i="3"/>
  <c r="AK207" i="3"/>
  <c r="AJ207" i="3"/>
  <c r="AG239" i="3"/>
  <c r="AF239" i="3"/>
  <c r="AC239" i="3"/>
  <c r="AY291" i="3"/>
  <c r="BF379" i="3"/>
  <c r="BC379" i="3"/>
  <c r="T368" i="3"/>
  <c r="S299" i="3"/>
  <c r="S240" i="3"/>
  <c r="AZ12" i="3"/>
  <c r="AN68" i="3"/>
  <c r="AM68" i="3"/>
  <c r="BE224" i="3"/>
  <c r="AC264" i="3"/>
  <c r="AE264" i="3"/>
  <c r="AV344" i="3"/>
  <c r="AE361" i="3"/>
  <c r="AF361" i="3"/>
  <c r="AA182" i="3"/>
  <c r="AP18" i="3"/>
  <c r="AO18" i="3"/>
  <c r="AJ78" i="3"/>
  <c r="AL78" i="3"/>
  <c r="AI78" i="3"/>
  <c r="AK78" i="3"/>
  <c r="BF222" i="3"/>
  <c r="BB222" i="3"/>
  <c r="R305" i="3"/>
  <c r="AF305" i="3" s="1"/>
  <c r="Q305" i="3"/>
  <c r="AE305" i="3" s="1"/>
  <c r="P305" i="3"/>
  <c r="AD305" i="3" s="1"/>
  <c r="O305" i="3"/>
  <c r="AC305" i="3" s="1"/>
  <c r="T305" i="3"/>
  <c r="AH305" i="3" s="1"/>
  <c r="S305" i="3"/>
  <c r="O113" i="3"/>
  <c r="W113" i="3" s="1"/>
  <c r="T113" i="3"/>
  <c r="R113" i="3"/>
  <c r="Q113" i="3"/>
  <c r="Y113" i="3" s="1"/>
  <c r="S113" i="3"/>
  <c r="AA113" i="3" s="1"/>
  <c r="P113" i="3"/>
  <c r="X113" i="3" s="1"/>
  <c r="T84" i="3"/>
  <c r="AT84" i="3" s="1"/>
  <c r="R84" i="3"/>
  <c r="O84" i="3"/>
  <c r="AO84" i="3" s="1"/>
  <c r="R212" i="3"/>
  <c r="AR212" i="3" s="1"/>
  <c r="P212" i="3"/>
  <c r="O212" i="3"/>
  <c r="AO212" i="3" s="1"/>
  <c r="T212" i="3"/>
  <c r="AT212" i="3" s="1"/>
  <c r="S212" i="3"/>
  <c r="AS212" i="3" s="1"/>
  <c r="Q212" i="3"/>
  <c r="AQ212" i="3" s="1"/>
  <c r="O69" i="3"/>
  <c r="AO69" i="3" s="1"/>
  <c r="T69" i="3"/>
  <c r="AT69" i="3" s="1"/>
  <c r="R69" i="3"/>
  <c r="AR69" i="3" s="1"/>
  <c r="Q69" i="3"/>
  <c r="AQ69" i="3" s="1"/>
  <c r="P69" i="3"/>
  <c r="AP69" i="3" s="1"/>
  <c r="P261" i="3"/>
  <c r="T261" i="3"/>
  <c r="S261" i="3"/>
  <c r="R261" i="3"/>
  <c r="Q261" i="3"/>
  <c r="H218" i="3"/>
  <c r="K218" i="3"/>
  <c r="J218" i="3"/>
  <c r="I218" i="3"/>
  <c r="M218" i="3"/>
  <c r="J69" i="3"/>
  <c r="H69" i="3"/>
  <c r="M69" i="3"/>
  <c r="L69" i="3"/>
  <c r="H197" i="3"/>
  <c r="L197" i="3"/>
  <c r="K197" i="3"/>
  <c r="J197" i="3"/>
  <c r="M197" i="3"/>
  <c r="K182" i="3"/>
  <c r="J182" i="3"/>
  <c r="I182" i="3"/>
  <c r="M182" i="3"/>
  <c r="L182" i="3"/>
  <c r="K286" i="3"/>
  <c r="J286" i="3"/>
  <c r="I286" i="3"/>
  <c r="M286" i="3"/>
  <c r="L286" i="3"/>
  <c r="H286" i="3"/>
  <c r="S303" i="3"/>
  <c r="R303" i="3"/>
  <c r="S367" i="3"/>
  <c r="AA367" i="3" s="1"/>
  <c r="P367" i="3"/>
  <c r="X367" i="3" s="1"/>
  <c r="R367" i="3"/>
  <c r="Z367" i="3" s="1"/>
  <c r="R376" i="3"/>
  <c r="AX376" i="3" s="1"/>
  <c r="T376" i="3"/>
  <c r="AZ376" i="3" s="1"/>
  <c r="Q376" i="3"/>
  <c r="AW376" i="3" s="1"/>
  <c r="P376" i="3"/>
  <c r="O376" i="3"/>
  <c r="Q12" i="3"/>
  <c r="AQ12" i="3" s="1"/>
  <c r="R22" i="3"/>
  <c r="AL22" i="3" s="1"/>
  <c r="AC18" i="3"/>
  <c r="AD18" i="3"/>
  <c r="P54" i="3"/>
  <c r="BB54" i="3" s="1"/>
  <c r="T82" i="3"/>
  <c r="AZ82" i="3" s="1"/>
  <c r="R94" i="3"/>
  <c r="T114" i="3"/>
  <c r="S126" i="3"/>
  <c r="AY126" i="3" s="1"/>
  <c r="R128" i="3"/>
  <c r="AX128" i="3" s="1"/>
  <c r="Q128" i="3"/>
  <c r="AW128" i="3" s="1"/>
  <c r="S128" i="3"/>
  <c r="AY128" i="3" s="1"/>
  <c r="S57" i="3"/>
  <c r="AY57" i="3" s="1"/>
  <c r="P57" i="3"/>
  <c r="O57" i="3"/>
  <c r="AU57" i="3" s="1"/>
  <c r="T57" i="3"/>
  <c r="R57" i="3"/>
  <c r="O185" i="3"/>
  <c r="AO185" i="3" s="1"/>
  <c r="Q185" i="3"/>
  <c r="AQ185" i="3" s="1"/>
  <c r="R185" i="3"/>
  <c r="AR185" i="3" s="1"/>
  <c r="T185" i="3"/>
  <c r="AT185" i="3" s="1"/>
  <c r="S185" i="3"/>
  <c r="AS185" i="3" s="1"/>
  <c r="R220" i="3"/>
  <c r="O220" i="3"/>
  <c r="Q220" i="3"/>
  <c r="AQ220" i="3" s="1"/>
  <c r="R77" i="3"/>
  <c r="Q77" i="3"/>
  <c r="S77" i="3"/>
  <c r="P77" i="3"/>
  <c r="O77" i="3"/>
  <c r="R205" i="3"/>
  <c r="Q205" i="3"/>
  <c r="S205" i="3"/>
  <c r="P205" i="3"/>
  <c r="O205" i="3"/>
  <c r="S341" i="3"/>
  <c r="AG341" i="3" s="1"/>
  <c r="R341" i="3"/>
  <c r="AF341" i="3" s="1"/>
  <c r="Q341" i="3"/>
  <c r="AE341" i="3" s="1"/>
  <c r="P341" i="3"/>
  <c r="AD341" i="3" s="1"/>
  <c r="O341" i="3"/>
  <c r="AC341" i="3" s="1"/>
  <c r="J98" i="3"/>
  <c r="M98" i="3"/>
  <c r="I98" i="3"/>
  <c r="H98" i="3"/>
  <c r="L98" i="3"/>
  <c r="M226" i="3"/>
  <c r="H226" i="3"/>
  <c r="L226" i="3"/>
  <c r="K226" i="3"/>
  <c r="J226" i="3"/>
  <c r="K290" i="3"/>
  <c r="J290" i="3"/>
  <c r="I290" i="3"/>
  <c r="M290" i="3"/>
  <c r="H290" i="3"/>
  <c r="H378" i="3"/>
  <c r="M378" i="3"/>
  <c r="L378" i="3"/>
  <c r="K378" i="3"/>
  <c r="I378" i="3"/>
  <c r="Q317" i="3"/>
  <c r="P317" i="3"/>
  <c r="O317" i="3"/>
  <c r="T317" i="3"/>
  <c r="S317" i="3"/>
  <c r="S300" i="3"/>
  <c r="T300" i="3"/>
  <c r="P300" i="3"/>
  <c r="J13" i="3"/>
  <c r="L13" i="3"/>
  <c r="H13" i="3"/>
  <c r="K13" i="3"/>
  <c r="I13" i="3"/>
  <c r="J77" i="3"/>
  <c r="I77" i="3"/>
  <c r="H77" i="3"/>
  <c r="M77" i="3"/>
  <c r="L77" i="3"/>
  <c r="K77" i="3"/>
  <c r="H141" i="3"/>
  <c r="M141" i="3"/>
  <c r="K141" i="3"/>
  <c r="L141" i="3"/>
  <c r="J141" i="3"/>
  <c r="I141" i="3"/>
  <c r="J205" i="3"/>
  <c r="I205" i="3"/>
  <c r="H205" i="3"/>
  <c r="L205" i="3"/>
  <c r="K205" i="3"/>
  <c r="K269" i="3"/>
  <c r="M269" i="3"/>
  <c r="J269" i="3"/>
  <c r="I269" i="3"/>
  <c r="H269" i="3"/>
  <c r="K333" i="3"/>
  <c r="J333" i="3"/>
  <c r="I333" i="3"/>
  <c r="H333" i="3"/>
  <c r="M333" i="3"/>
  <c r="K214" i="3"/>
  <c r="J214" i="3"/>
  <c r="I214" i="3"/>
  <c r="M214" i="3"/>
  <c r="H214" i="3"/>
  <c r="L342" i="3"/>
  <c r="K342" i="3"/>
  <c r="J342" i="3"/>
  <c r="M342" i="3"/>
  <c r="I342" i="3"/>
  <c r="H62" i="3"/>
  <c r="M62" i="3"/>
  <c r="J62" i="3"/>
  <c r="M142" i="3"/>
  <c r="I142" i="3"/>
  <c r="K142" i="3"/>
  <c r="J142" i="3"/>
  <c r="H142" i="3"/>
  <c r="L142" i="3"/>
  <c r="I302" i="3"/>
  <c r="M302" i="3"/>
  <c r="L302" i="3"/>
  <c r="H302" i="3"/>
  <c r="K302" i="3"/>
  <c r="O311" i="3"/>
  <c r="BA311" i="3" s="1"/>
  <c r="S311" i="3"/>
  <c r="BE311" i="3" s="1"/>
  <c r="P375" i="3"/>
  <c r="O375" i="3"/>
  <c r="S375" i="3"/>
  <c r="AY375" i="3" s="1"/>
  <c r="AA55" i="3"/>
  <c r="W119" i="3"/>
  <c r="AA119" i="3"/>
  <c r="AB119" i="3"/>
  <c r="P312" i="3"/>
  <c r="AJ312" i="3" s="1"/>
  <c r="S312" i="3"/>
  <c r="AM312" i="3" s="1"/>
  <c r="T312" i="3"/>
  <c r="AN312" i="3" s="1"/>
  <c r="O384" i="3"/>
  <c r="S384" i="3"/>
  <c r="R384" i="3"/>
  <c r="T384" i="3"/>
  <c r="Q384" i="3"/>
  <c r="R46" i="3"/>
  <c r="O12" i="3"/>
  <c r="R16" i="3"/>
  <c r="T20" i="3"/>
  <c r="O28" i="3"/>
  <c r="AU28" i="3" s="1"/>
  <c r="O10" i="3"/>
  <c r="Q14" i="3"/>
  <c r="AE14" i="3" s="1"/>
  <c r="S22" i="3"/>
  <c r="AM22" i="3" s="1"/>
  <c r="O26" i="3"/>
  <c r="Q30" i="3"/>
  <c r="AW30" i="3" s="1"/>
  <c r="S38" i="3"/>
  <c r="O42" i="3"/>
  <c r="S117" i="3"/>
  <c r="Z123" i="3"/>
  <c r="AQ50" i="3"/>
  <c r="AR50" i="3"/>
  <c r="AN16" i="3"/>
  <c r="AJ16" i="3"/>
  <c r="AK16" i="3"/>
  <c r="T50" i="3"/>
  <c r="AT50" i="3" s="1"/>
  <c r="Q54" i="3"/>
  <c r="BC54" i="3" s="1"/>
  <c r="S62" i="3"/>
  <c r="AY62" i="3" s="1"/>
  <c r="O66" i="3"/>
  <c r="Q70" i="3"/>
  <c r="S78" i="3"/>
  <c r="AA78" i="3" s="1"/>
  <c r="O82" i="3"/>
  <c r="Q86" i="3"/>
  <c r="S94" i="3"/>
  <c r="O98" i="3"/>
  <c r="Q102" i="3"/>
  <c r="S110" i="3"/>
  <c r="AM110" i="3" s="1"/>
  <c r="O114" i="3"/>
  <c r="Q118" i="3"/>
  <c r="O126" i="3"/>
  <c r="AU126" i="3" s="1"/>
  <c r="S130" i="3"/>
  <c r="R134" i="3"/>
  <c r="O142" i="3"/>
  <c r="Q146" i="3"/>
  <c r="O150" i="3"/>
  <c r="S158" i="3"/>
  <c r="Q162" i="3"/>
  <c r="O166" i="3"/>
  <c r="BA166" i="3" s="1"/>
  <c r="P174" i="3"/>
  <c r="Q178" i="3"/>
  <c r="BC178" i="3" s="1"/>
  <c r="O182" i="3"/>
  <c r="W182" i="3" s="1"/>
  <c r="S190" i="3"/>
  <c r="AG190" i="3" s="1"/>
  <c r="O194" i="3"/>
  <c r="AU194" i="3" s="1"/>
  <c r="T198" i="3"/>
  <c r="AZ198" i="3" s="1"/>
  <c r="R206" i="3"/>
  <c r="AL206" i="3" s="1"/>
  <c r="O210" i="3"/>
  <c r="T214" i="3"/>
  <c r="P222" i="3"/>
  <c r="Q226" i="3"/>
  <c r="T230" i="3"/>
  <c r="AN230" i="3" s="1"/>
  <c r="R238" i="3"/>
  <c r="Q242" i="3"/>
  <c r="T246" i="3"/>
  <c r="R254" i="3"/>
  <c r="Q258" i="3"/>
  <c r="AQ258" i="3" s="1"/>
  <c r="T262" i="3"/>
  <c r="R270" i="3"/>
  <c r="Q274" i="3"/>
  <c r="T278" i="3"/>
  <c r="AZ278" i="3" s="1"/>
  <c r="O286" i="3"/>
  <c r="R290" i="3"/>
  <c r="AX290" i="3" s="1"/>
  <c r="T294" i="3"/>
  <c r="O302" i="3"/>
  <c r="R306" i="3"/>
  <c r="T310" i="3"/>
  <c r="O318" i="3"/>
  <c r="W318" i="3" s="1"/>
  <c r="R322" i="3"/>
  <c r="AX322" i="3" s="1"/>
  <c r="T326" i="3"/>
  <c r="AH326" i="3" s="1"/>
  <c r="O334" i="3"/>
  <c r="R338" i="3"/>
  <c r="T342" i="3"/>
  <c r="O350" i="3"/>
  <c r="R354" i="3"/>
  <c r="T358" i="3"/>
  <c r="O366" i="3"/>
  <c r="R370" i="3"/>
  <c r="T374" i="3"/>
  <c r="O382" i="3"/>
  <c r="R386" i="3"/>
  <c r="AX386" i="3" s="1"/>
  <c r="AX171" i="3"/>
  <c r="I69" i="3"/>
  <c r="AF7" i="3"/>
  <c r="AG7" i="3"/>
  <c r="BF27" i="3"/>
  <c r="BE27" i="3"/>
  <c r="BB27" i="3"/>
  <c r="BA27" i="3"/>
  <c r="AE35" i="3"/>
  <c r="AG35" i="3"/>
  <c r="AZ43" i="3"/>
  <c r="AY43" i="3"/>
  <c r="AV43" i="3"/>
  <c r="AM51" i="3"/>
  <c r="AK51" i="3"/>
  <c r="I55" i="3"/>
  <c r="L63" i="3"/>
  <c r="H71" i="3"/>
  <c r="J79" i="3"/>
  <c r="BD83" i="3"/>
  <c r="AC91" i="3"/>
  <c r="AD91" i="3"/>
  <c r="AH91" i="3"/>
  <c r="M95" i="3"/>
  <c r="I103" i="3"/>
  <c r="J111" i="3"/>
  <c r="AA115" i="3"/>
  <c r="Z115" i="3"/>
  <c r="AH123" i="3"/>
  <c r="AG123" i="3"/>
  <c r="AF123" i="3"/>
  <c r="K127" i="3"/>
  <c r="M135" i="3"/>
  <c r="J143" i="3"/>
  <c r="H151" i="3"/>
  <c r="AT155" i="3"/>
  <c r="AS155" i="3"/>
  <c r="AR155" i="3"/>
  <c r="BB163" i="3"/>
  <c r="AL171" i="3"/>
  <c r="AI171" i="3"/>
  <c r="AV179" i="3"/>
  <c r="M183" i="3"/>
  <c r="I191" i="3"/>
  <c r="AX195" i="3"/>
  <c r="AY195" i="3"/>
  <c r="AH203" i="3"/>
  <c r="AC203" i="3"/>
  <c r="AG203" i="3"/>
  <c r="H207" i="3"/>
  <c r="AZ211" i="3"/>
  <c r="AL219" i="3"/>
  <c r="AM219" i="3"/>
  <c r="AK219" i="3"/>
  <c r="K223" i="3"/>
  <c r="BA227" i="3"/>
  <c r="BB227" i="3"/>
  <c r="AL235" i="3"/>
  <c r="AK235" i="3"/>
  <c r="AN235" i="3"/>
  <c r="K239" i="3"/>
  <c r="BB243" i="3"/>
  <c r="BA243" i="3"/>
  <c r="AA251" i="3"/>
  <c r="Y251" i="3"/>
  <c r="L255" i="3"/>
  <c r="I263" i="3"/>
  <c r="Y267" i="3"/>
  <c r="L271" i="3"/>
  <c r="I279" i="3"/>
  <c r="W283" i="3"/>
  <c r="AA283" i="3"/>
  <c r="L287" i="3"/>
  <c r="I295" i="3"/>
  <c r="AB299" i="3"/>
  <c r="X299" i="3"/>
  <c r="L303" i="3"/>
  <c r="J311" i="3"/>
  <c r="AP315" i="3"/>
  <c r="AR315" i="3"/>
  <c r="M319" i="3"/>
  <c r="M327" i="3"/>
  <c r="BB331" i="3"/>
  <c r="J335" i="3"/>
  <c r="M343" i="3"/>
  <c r="BE347" i="3"/>
  <c r="BB347" i="3"/>
  <c r="BF347" i="3"/>
  <c r="J351" i="3"/>
  <c r="H359" i="3"/>
  <c r="AH363" i="3"/>
  <c r="AB371" i="3"/>
  <c r="Z371" i="3"/>
  <c r="Y371" i="3"/>
  <c r="M375" i="3"/>
  <c r="AN379" i="3"/>
  <c r="AI379" i="3"/>
  <c r="AK379" i="3"/>
  <c r="O7" i="3"/>
  <c r="AO7" i="3" s="1"/>
  <c r="P36" i="3"/>
  <c r="S44" i="3"/>
  <c r="Q68" i="3"/>
  <c r="AK68" i="3" s="1"/>
  <c r="P80" i="3"/>
  <c r="S92" i="3"/>
  <c r="O112" i="3"/>
  <c r="AO112" i="3" s="1"/>
  <c r="R120" i="3"/>
  <c r="Z120" i="3" s="1"/>
  <c r="R132" i="3"/>
  <c r="Z132" i="3" s="1"/>
  <c r="T152" i="3"/>
  <c r="Q164" i="3"/>
  <c r="Y164" i="3" s="1"/>
  <c r="S176" i="3"/>
  <c r="T204" i="3"/>
  <c r="O216" i="3"/>
  <c r="R228" i="3"/>
  <c r="T256" i="3"/>
  <c r="P268" i="3"/>
  <c r="BB268" i="3" s="1"/>
  <c r="P280" i="3"/>
  <c r="AJ280" i="3" s="1"/>
  <c r="T304" i="3"/>
  <c r="S316" i="3"/>
  <c r="P328" i="3"/>
  <c r="Q356" i="3"/>
  <c r="BC356" i="3" s="1"/>
  <c r="S368" i="3"/>
  <c r="AA368" i="3" s="1"/>
  <c r="P380" i="3"/>
  <c r="I61" i="3"/>
  <c r="M15" i="3"/>
  <c r="Q11" i="3"/>
  <c r="S15" i="3"/>
  <c r="T23" i="3"/>
  <c r="AN23" i="3" s="1"/>
  <c r="Q27" i="3"/>
  <c r="S31" i="3"/>
  <c r="AG31" i="3" s="1"/>
  <c r="T39" i="3"/>
  <c r="AT39" i="3" s="1"/>
  <c r="Q43" i="3"/>
  <c r="AK43" i="3" s="1"/>
  <c r="S47" i="3"/>
  <c r="AG47" i="3" s="1"/>
  <c r="T55" i="3"/>
  <c r="R59" i="3"/>
  <c r="Z59" i="3" s="1"/>
  <c r="T67" i="3"/>
  <c r="AT67" i="3" s="1"/>
  <c r="P71" i="3"/>
  <c r="AV71" i="3" s="1"/>
  <c r="R75" i="3"/>
  <c r="BD75" i="3" s="1"/>
  <c r="T83" i="3"/>
  <c r="AZ83" i="3" s="1"/>
  <c r="P87" i="3"/>
  <c r="AD87" i="3" s="1"/>
  <c r="R91" i="3"/>
  <c r="T99" i="3"/>
  <c r="AZ99" i="3" s="1"/>
  <c r="P103" i="3"/>
  <c r="BB103" i="3" s="1"/>
  <c r="R107" i="3"/>
  <c r="AR107" i="3" s="1"/>
  <c r="T115" i="3"/>
  <c r="P119" i="3"/>
  <c r="X119" i="3" s="1"/>
  <c r="T123" i="3"/>
  <c r="AN123" i="3" s="1"/>
  <c r="O131" i="3"/>
  <c r="W131" i="3" s="1"/>
  <c r="R135" i="3"/>
  <c r="T139" i="3"/>
  <c r="R147" i="3"/>
  <c r="Z147" i="3" s="1"/>
  <c r="T151" i="3"/>
  <c r="P155" i="3"/>
  <c r="R163" i="3"/>
  <c r="BD163" i="3" s="1"/>
  <c r="T167" i="3"/>
  <c r="AZ167" i="3" s="1"/>
  <c r="P171" i="3"/>
  <c r="AJ171" i="3" s="1"/>
  <c r="R179" i="3"/>
  <c r="T183" i="3"/>
  <c r="P187" i="3"/>
  <c r="P195" i="3"/>
  <c r="AD195" i="3" s="1"/>
  <c r="T199" i="3"/>
  <c r="R203" i="3"/>
  <c r="Q211" i="3"/>
  <c r="AK211" i="3" s="1"/>
  <c r="O215" i="3"/>
  <c r="W215" i="3" s="1"/>
  <c r="T219" i="3"/>
  <c r="AH219" i="3" s="1"/>
  <c r="Q227" i="3"/>
  <c r="R231" i="3"/>
  <c r="AR231" i="3" s="1"/>
  <c r="O235" i="3"/>
  <c r="AI235" i="3" s="1"/>
  <c r="Q243" i="3"/>
  <c r="R247" i="3"/>
  <c r="AR247" i="3" s="1"/>
  <c r="O251" i="3"/>
  <c r="AI251" i="3" s="1"/>
  <c r="Q259" i="3"/>
  <c r="BC259" i="3" s="1"/>
  <c r="O267" i="3"/>
  <c r="S275" i="3"/>
  <c r="R279" i="3"/>
  <c r="AX279" i="3" s="1"/>
  <c r="Q283" i="3"/>
  <c r="AE283" i="3" s="1"/>
  <c r="O291" i="3"/>
  <c r="P295" i="3"/>
  <c r="AV295" i="3" s="1"/>
  <c r="O303" i="3"/>
  <c r="AI303" i="3" s="1"/>
  <c r="T307" i="3"/>
  <c r="AH307" i="3" s="1"/>
  <c r="S315" i="3"/>
  <c r="Q323" i="3"/>
  <c r="AW323" i="3" s="1"/>
  <c r="R331" i="3"/>
  <c r="Q343" i="3"/>
  <c r="AK343" i="3" s="1"/>
  <c r="Q351" i="3"/>
  <c r="Y351" i="3" s="1"/>
  <c r="R363" i="3"/>
  <c r="AR363" i="3" s="1"/>
  <c r="P84" i="3"/>
  <c r="AP84" i="3" s="1"/>
  <c r="Q116" i="3"/>
  <c r="Y116" i="3" s="1"/>
  <c r="O184" i="3"/>
  <c r="T220" i="3"/>
  <c r="AT220" i="3" s="1"/>
  <c r="S276" i="3"/>
  <c r="Q312" i="3"/>
  <c r="AK312" i="3" s="1"/>
  <c r="O332" i="3"/>
  <c r="M13" i="3"/>
  <c r="AZ16" i="3"/>
  <c r="AW16" i="3"/>
  <c r="AY28" i="3"/>
  <c r="AZ28" i="3"/>
  <c r="AW28" i="3"/>
  <c r="AN36" i="3"/>
  <c r="AV44" i="3"/>
  <c r="AW44" i="3"/>
  <c r="AX44" i="3"/>
  <c r="AT48" i="3"/>
  <c r="BF68" i="3"/>
  <c r="BE68" i="3"/>
  <c r="AG76" i="3"/>
  <c r="AT80" i="3"/>
  <c r="AQ80" i="3"/>
  <c r="AP80" i="3"/>
  <c r="AO80" i="3"/>
  <c r="AF88" i="3"/>
  <c r="AQ92" i="3"/>
  <c r="AP92" i="3"/>
  <c r="AX168" i="3"/>
  <c r="AV168" i="3"/>
  <c r="AU180" i="3"/>
  <c r="AX188" i="3"/>
  <c r="AW188" i="3"/>
  <c r="AY188" i="3"/>
  <c r="Z196" i="3"/>
  <c r="AA196" i="3"/>
  <c r="X196" i="3"/>
  <c r="AL200" i="3"/>
  <c r="AR208" i="3"/>
  <c r="AS208" i="3"/>
  <c r="AQ208" i="3"/>
  <c r="AO208" i="3"/>
  <c r="BC212" i="3"/>
  <c r="BA212" i="3"/>
  <c r="BF212" i="3"/>
  <c r="BE212" i="3"/>
  <c r="AM352" i="3"/>
  <c r="AL352" i="3"/>
  <c r="AJ352" i="3"/>
  <c r="AN352" i="3"/>
  <c r="AI352" i="3"/>
  <c r="AV376" i="3"/>
  <c r="S376" i="3"/>
  <c r="AY376" i="3" s="1"/>
  <c r="W25" i="3"/>
  <c r="AB25" i="3"/>
  <c r="AA25" i="3"/>
  <c r="X25" i="3"/>
  <c r="L37" i="3"/>
  <c r="AX57" i="3"/>
  <c r="AV57" i="3"/>
  <c r="Y73" i="3"/>
  <c r="BF177" i="3"/>
  <c r="BD177" i="3"/>
  <c r="BE177" i="3"/>
  <c r="M205" i="3"/>
  <c r="AL265" i="3"/>
  <c r="K202" i="3"/>
  <c r="J302" i="3"/>
  <c r="Q41" i="3"/>
  <c r="AK41" i="3" s="1"/>
  <c r="T125" i="3"/>
  <c r="P169" i="3"/>
  <c r="BB169" i="3" s="1"/>
  <c r="T341" i="3"/>
  <c r="AH341" i="3" s="1"/>
  <c r="R381" i="3"/>
  <c r="J130" i="3"/>
  <c r="H242" i="3"/>
  <c r="BE298" i="3"/>
  <c r="BD298" i="3"/>
  <c r="BF298" i="3"/>
  <c r="I32" i="3"/>
  <c r="M32" i="3"/>
  <c r="L96" i="3"/>
  <c r="H96" i="3"/>
  <c r="K96" i="3"/>
  <c r="J96" i="3"/>
  <c r="K160" i="3"/>
  <c r="J160" i="3"/>
  <c r="I160" i="3"/>
  <c r="H160" i="3"/>
  <c r="M160" i="3"/>
  <c r="L224" i="3"/>
  <c r="K224" i="3"/>
  <c r="H224" i="3"/>
  <c r="J224" i="3"/>
  <c r="M288" i="3"/>
  <c r="J288" i="3"/>
  <c r="I288" i="3"/>
  <c r="L288" i="3"/>
  <c r="K288" i="3"/>
  <c r="T240" i="3"/>
  <c r="R240" i="3"/>
  <c r="P240" i="3"/>
  <c r="BB240" i="3" s="1"/>
  <c r="T76" i="3"/>
  <c r="R76" i="3"/>
  <c r="AF76" i="3" s="1"/>
  <c r="O76" i="3"/>
  <c r="S189" i="3"/>
  <c r="P189" i="3"/>
  <c r="O189" i="3"/>
  <c r="R189" i="3"/>
  <c r="Q189" i="3"/>
  <c r="J274" i="3"/>
  <c r="I274" i="3"/>
  <c r="M274" i="3"/>
  <c r="L274" i="3"/>
  <c r="H274" i="3"/>
  <c r="L125" i="3"/>
  <c r="K125" i="3"/>
  <c r="J125" i="3"/>
  <c r="I125" i="3"/>
  <c r="M125" i="3"/>
  <c r="H125" i="3"/>
  <c r="R385" i="3"/>
  <c r="Q385" i="3"/>
  <c r="P385" i="3"/>
  <c r="O385" i="3"/>
  <c r="T385" i="3"/>
  <c r="AN385" i="3" s="1"/>
  <c r="S385" i="3"/>
  <c r="AL155" i="3"/>
  <c r="AM155" i="3"/>
  <c r="AN155" i="3"/>
  <c r="O322" i="3"/>
  <c r="AU322" i="3" s="1"/>
  <c r="AL32" i="3"/>
  <c r="AJ63" i="3"/>
  <c r="AL63" i="3"/>
  <c r="AK63" i="3"/>
  <c r="X127" i="3"/>
  <c r="AB127" i="3"/>
  <c r="Z127" i="3"/>
  <c r="Z171" i="3"/>
  <c r="W171" i="3"/>
  <c r="AV215" i="3"/>
  <c r="AX215" i="3"/>
  <c r="AM283" i="3"/>
  <c r="AK283" i="3"/>
  <c r="AI283" i="3"/>
  <c r="AF315" i="3"/>
  <c r="AD315" i="3"/>
  <c r="Q359" i="3"/>
  <c r="AW359" i="3" s="1"/>
  <c r="AN67" i="3"/>
  <c r="AM67" i="3"/>
  <c r="AL67" i="3"/>
  <c r="W36" i="3"/>
  <c r="AB36" i="3"/>
  <c r="AQ84" i="3"/>
  <c r="BD268" i="3"/>
  <c r="BA268" i="3"/>
  <c r="AB257" i="3"/>
  <c r="K274" i="3"/>
  <c r="AZ194" i="3"/>
  <c r="AY194" i="3"/>
  <c r="AC326" i="3"/>
  <c r="AF326" i="3"/>
  <c r="Q248" i="3"/>
  <c r="P248" i="3"/>
  <c r="O248" i="3"/>
  <c r="T248" i="3"/>
  <c r="S248" i="3"/>
  <c r="O49" i="3"/>
  <c r="T49" i="3"/>
  <c r="AB49" i="3" s="1"/>
  <c r="R49" i="3"/>
  <c r="Q49" i="3"/>
  <c r="Y49" i="3" s="1"/>
  <c r="S49" i="3"/>
  <c r="P49" i="3"/>
  <c r="T241" i="3"/>
  <c r="AN241" i="3" s="1"/>
  <c r="S241" i="3"/>
  <c r="R241" i="3"/>
  <c r="Q241" i="3"/>
  <c r="Y241" i="3" s="1"/>
  <c r="O241" i="3"/>
  <c r="W241" i="3" s="1"/>
  <c r="P241" i="3"/>
  <c r="P148" i="3"/>
  <c r="AV148" i="3" s="1"/>
  <c r="O148" i="3"/>
  <c r="AU148" i="3" s="1"/>
  <c r="T148" i="3"/>
  <c r="S148" i="3"/>
  <c r="AY148" i="3" s="1"/>
  <c r="R148" i="3"/>
  <c r="AX148" i="3" s="1"/>
  <c r="Q133" i="3"/>
  <c r="Y133" i="3" s="1"/>
  <c r="T133" i="3"/>
  <c r="AB133" i="3" s="1"/>
  <c r="P133" i="3"/>
  <c r="O133" i="3"/>
  <c r="W133" i="3" s="1"/>
  <c r="S133" i="3"/>
  <c r="Q333" i="3"/>
  <c r="P333" i="3"/>
  <c r="O333" i="3"/>
  <c r="T333" i="3"/>
  <c r="S333" i="3"/>
  <c r="L90" i="3"/>
  <c r="K90" i="3"/>
  <c r="J90" i="3"/>
  <c r="M90" i="3"/>
  <c r="I90" i="3"/>
  <c r="H90" i="3"/>
  <c r="K282" i="3"/>
  <c r="J282" i="3"/>
  <c r="I282" i="3"/>
  <c r="M282" i="3"/>
  <c r="L282" i="3"/>
  <c r="H282" i="3"/>
  <c r="T284" i="3"/>
  <c r="R284" i="3"/>
  <c r="Q284" i="3"/>
  <c r="P284" i="3"/>
  <c r="BB284" i="3" s="1"/>
  <c r="O284" i="3"/>
  <c r="M133" i="3"/>
  <c r="L133" i="3"/>
  <c r="K133" i="3"/>
  <c r="J133" i="3"/>
  <c r="I133" i="3"/>
  <c r="I261" i="3"/>
  <c r="H261" i="3"/>
  <c r="L261" i="3"/>
  <c r="K261" i="3"/>
  <c r="M261" i="3"/>
  <c r="J261" i="3"/>
  <c r="J326" i="3"/>
  <c r="K326" i="3"/>
  <c r="H326" i="3"/>
  <c r="M326" i="3"/>
  <c r="L326" i="3"/>
  <c r="L54" i="3"/>
  <c r="K54" i="3"/>
  <c r="J54" i="3"/>
  <c r="I54" i="3"/>
  <c r="H54" i="3"/>
  <c r="P372" i="3"/>
  <c r="S372" i="3"/>
  <c r="Q372" i="3"/>
  <c r="AH175" i="3"/>
  <c r="AD175" i="3"/>
  <c r="AC175" i="3"/>
  <c r="K262" i="3"/>
  <c r="J262" i="3"/>
  <c r="I262" i="3"/>
  <c r="M262" i="3"/>
  <c r="L262" i="3"/>
  <c r="H262" i="3"/>
  <c r="S20" i="3"/>
  <c r="T26" i="3"/>
  <c r="AW139" i="3"/>
  <c r="S50" i="3"/>
  <c r="AS50" i="3" s="1"/>
  <c r="R62" i="3"/>
  <c r="AX62" i="3" s="1"/>
  <c r="P86" i="3"/>
  <c r="R64" i="3"/>
  <c r="AL64" i="3" s="1"/>
  <c r="O64" i="3"/>
  <c r="AI64" i="3" s="1"/>
  <c r="T64" i="3"/>
  <c r="AN64" i="3" s="1"/>
  <c r="P192" i="3"/>
  <c r="O192" i="3"/>
  <c r="T192" i="3"/>
  <c r="AB192" i="3" s="1"/>
  <c r="S192" i="3"/>
  <c r="R192" i="3"/>
  <c r="R321" i="3"/>
  <c r="AL321" i="3" s="1"/>
  <c r="Q321" i="3"/>
  <c r="AK321" i="3" s="1"/>
  <c r="P321" i="3"/>
  <c r="AJ321" i="3" s="1"/>
  <c r="O321" i="3"/>
  <c r="T321" i="3"/>
  <c r="AN321" i="3" s="1"/>
  <c r="S321" i="3"/>
  <c r="AM321" i="3" s="1"/>
  <c r="Q121" i="3"/>
  <c r="AE121" i="3" s="1"/>
  <c r="S121" i="3"/>
  <c r="AG121" i="3" s="1"/>
  <c r="R121" i="3"/>
  <c r="AF121" i="3" s="1"/>
  <c r="T121" i="3"/>
  <c r="AH121" i="3" s="1"/>
  <c r="P121" i="3"/>
  <c r="AD121" i="3" s="1"/>
  <c r="T257" i="3"/>
  <c r="S257" i="3"/>
  <c r="AA257" i="3" s="1"/>
  <c r="R257" i="3"/>
  <c r="Z257" i="3" s="1"/>
  <c r="Q257" i="3"/>
  <c r="O257" i="3"/>
  <c r="BA257" i="3" s="1"/>
  <c r="P257" i="3"/>
  <c r="X257" i="3" s="1"/>
  <c r="Q156" i="3"/>
  <c r="AW156" i="3" s="1"/>
  <c r="P156" i="3"/>
  <c r="AD156" i="3" s="1"/>
  <c r="S156" i="3"/>
  <c r="AG156" i="3" s="1"/>
  <c r="R13" i="3"/>
  <c r="Q13" i="3"/>
  <c r="S13" i="3"/>
  <c r="P13" i="3"/>
  <c r="O13" i="3"/>
  <c r="P141" i="3"/>
  <c r="O141" i="3"/>
  <c r="S141" i="3"/>
  <c r="Q141" i="3"/>
  <c r="R141" i="3"/>
  <c r="S269" i="3"/>
  <c r="AY269" i="3" s="1"/>
  <c r="R269" i="3"/>
  <c r="AX269" i="3" s="1"/>
  <c r="Q269" i="3"/>
  <c r="AW269" i="3" s="1"/>
  <c r="O269" i="3"/>
  <c r="AU269" i="3" s="1"/>
  <c r="P269" i="3"/>
  <c r="AV269" i="3" s="1"/>
  <c r="I162" i="3"/>
  <c r="J162" i="3"/>
  <c r="H162" i="3"/>
  <c r="M162" i="3"/>
  <c r="L162" i="3"/>
  <c r="Q72" i="3"/>
  <c r="AQ72" i="3" s="1"/>
  <c r="T72" i="3"/>
  <c r="AT72" i="3" s="1"/>
  <c r="S72" i="3"/>
  <c r="AS72" i="3" s="1"/>
  <c r="R72" i="3"/>
  <c r="P72" i="3"/>
  <c r="Q136" i="3"/>
  <c r="R136" i="3"/>
  <c r="AR136" i="3" s="1"/>
  <c r="P136" i="3"/>
  <c r="O136" i="3"/>
  <c r="AO136" i="3" s="1"/>
  <c r="T136" i="3"/>
  <c r="AT136" i="3" s="1"/>
  <c r="P200" i="3"/>
  <c r="AJ200" i="3" s="1"/>
  <c r="O200" i="3"/>
  <c r="T200" i="3"/>
  <c r="AN200" i="3" s="1"/>
  <c r="S200" i="3"/>
  <c r="BE200" i="3" s="1"/>
  <c r="Q200" i="3"/>
  <c r="R264" i="3"/>
  <c r="P264" i="3"/>
  <c r="AD264" i="3" s="1"/>
  <c r="T264" i="3"/>
  <c r="AH264" i="3" s="1"/>
  <c r="R337" i="3"/>
  <c r="Q337" i="3"/>
  <c r="P337" i="3"/>
  <c r="O337" i="3"/>
  <c r="AO337" i="3" s="1"/>
  <c r="T337" i="3"/>
  <c r="S337" i="3"/>
  <c r="AG337" i="3" s="1"/>
  <c r="O65" i="3"/>
  <c r="AU65" i="3" s="1"/>
  <c r="T65" i="3"/>
  <c r="AZ65" i="3" s="1"/>
  <c r="R65" i="3"/>
  <c r="AX65" i="3" s="1"/>
  <c r="Q65" i="3"/>
  <c r="S65" i="3"/>
  <c r="P65" i="3"/>
  <c r="AV65" i="3" s="1"/>
  <c r="T129" i="3"/>
  <c r="AH129" i="3" s="1"/>
  <c r="P129" i="3"/>
  <c r="O129" i="3"/>
  <c r="AC129" i="3" s="1"/>
  <c r="S129" i="3"/>
  <c r="R129" i="3"/>
  <c r="AF129" i="3" s="1"/>
  <c r="Q129" i="3"/>
  <c r="T193" i="3"/>
  <c r="S193" i="3"/>
  <c r="AG193" i="3" s="1"/>
  <c r="P193" i="3"/>
  <c r="AP193" i="3" s="1"/>
  <c r="O193" i="3"/>
  <c r="R193" i="3"/>
  <c r="AR193" i="3" s="1"/>
  <c r="Q193" i="3"/>
  <c r="AQ193" i="3" s="1"/>
  <c r="T273" i="3"/>
  <c r="S273" i="3"/>
  <c r="R273" i="3"/>
  <c r="AF273" i="3" s="1"/>
  <c r="Q273" i="3"/>
  <c r="BC273" i="3" s="1"/>
  <c r="O273" i="3"/>
  <c r="AC273" i="3" s="1"/>
  <c r="P273" i="3"/>
  <c r="O21" i="3"/>
  <c r="AU21" i="3" s="1"/>
  <c r="T21" i="3"/>
  <c r="AZ21" i="3" s="1"/>
  <c r="R21" i="3"/>
  <c r="AX21" i="3" s="1"/>
  <c r="Q21" i="3"/>
  <c r="AW21" i="3" s="1"/>
  <c r="P21" i="3"/>
  <c r="AV21" i="3" s="1"/>
  <c r="O85" i="3"/>
  <c r="BA85" i="3" s="1"/>
  <c r="T85" i="3"/>
  <c r="BF85" i="3" s="1"/>
  <c r="R85" i="3"/>
  <c r="BD85" i="3" s="1"/>
  <c r="Q85" i="3"/>
  <c r="BC85" i="3" s="1"/>
  <c r="P85" i="3"/>
  <c r="BB85" i="3" s="1"/>
  <c r="Q149" i="3"/>
  <c r="T149" i="3"/>
  <c r="S149" i="3"/>
  <c r="P149" i="3"/>
  <c r="O149" i="3"/>
  <c r="P213" i="3"/>
  <c r="AD213" i="3" s="1"/>
  <c r="T213" i="3"/>
  <c r="AH213" i="3" s="1"/>
  <c r="R213" i="3"/>
  <c r="AF213" i="3" s="1"/>
  <c r="Q213" i="3"/>
  <c r="AE213" i="3" s="1"/>
  <c r="S213" i="3"/>
  <c r="AG213" i="3" s="1"/>
  <c r="S277" i="3"/>
  <c r="R277" i="3"/>
  <c r="Q277" i="3"/>
  <c r="P277" i="3"/>
  <c r="O277" i="3"/>
  <c r="L106" i="3"/>
  <c r="K106" i="3"/>
  <c r="J106" i="3"/>
  <c r="M106" i="3"/>
  <c r="I106" i="3"/>
  <c r="H106" i="3"/>
  <c r="J170" i="3"/>
  <c r="H170" i="3"/>
  <c r="I170" i="3"/>
  <c r="M170" i="3"/>
  <c r="K170" i="3"/>
  <c r="K234" i="3"/>
  <c r="J234" i="3"/>
  <c r="I234" i="3"/>
  <c r="M234" i="3"/>
  <c r="L234" i="3"/>
  <c r="H234" i="3"/>
  <c r="I306" i="3"/>
  <c r="M306" i="3"/>
  <c r="L306" i="3"/>
  <c r="H306" i="3"/>
  <c r="K306" i="3"/>
  <c r="K386" i="3"/>
  <c r="J386" i="3"/>
  <c r="I386" i="3"/>
  <c r="H386" i="3"/>
  <c r="M386" i="3"/>
  <c r="Q349" i="3"/>
  <c r="AW349" i="3" s="1"/>
  <c r="P349" i="3"/>
  <c r="AV349" i="3" s="1"/>
  <c r="O349" i="3"/>
  <c r="AU349" i="3" s="1"/>
  <c r="T349" i="3"/>
  <c r="AZ349" i="3" s="1"/>
  <c r="S349" i="3"/>
  <c r="AY349" i="3" s="1"/>
  <c r="J300" i="3"/>
  <c r="I300" i="3"/>
  <c r="L300" i="3"/>
  <c r="K300" i="3"/>
  <c r="H300" i="3"/>
  <c r="J21" i="3"/>
  <c r="H21" i="3"/>
  <c r="L85" i="3"/>
  <c r="K85" i="3"/>
  <c r="J85" i="3"/>
  <c r="I85" i="3"/>
  <c r="H85" i="3"/>
  <c r="I149" i="3"/>
  <c r="J149" i="3"/>
  <c r="H149" i="3"/>
  <c r="M149" i="3"/>
  <c r="L149" i="3"/>
  <c r="H213" i="3"/>
  <c r="L213" i="3"/>
  <c r="K213" i="3"/>
  <c r="M213" i="3"/>
  <c r="J213" i="3"/>
  <c r="I277" i="3"/>
  <c r="H277" i="3"/>
  <c r="L277" i="3"/>
  <c r="K277" i="3"/>
  <c r="M277" i="3"/>
  <c r="J277" i="3"/>
  <c r="M341" i="3"/>
  <c r="H341" i="3"/>
  <c r="K341" i="3"/>
  <c r="J341" i="3"/>
  <c r="L341" i="3"/>
  <c r="I230" i="3"/>
  <c r="M230" i="3"/>
  <c r="L230" i="3"/>
  <c r="H230" i="3"/>
  <c r="K230" i="3"/>
  <c r="L358" i="3"/>
  <c r="K358" i="3"/>
  <c r="J358" i="3"/>
  <c r="M358" i="3"/>
  <c r="I358" i="3"/>
  <c r="M78" i="3"/>
  <c r="L78" i="3"/>
  <c r="K78" i="3"/>
  <c r="L150" i="3"/>
  <c r="K150" i="3"/>
  <c r="J150" i="3"/>
  <c r="M150" i="3"/>
  <c r="I150" i="3"/>
  <c r="K318" i="3"/>
  <c r="J318" i="3"/>
  <c r="I318" i="3"/>
  <c r="M318" i="3"/>
  <c r="L318" i="3"/>
  <c r="S319" i="3"/>
  <c r="AM319" i="3" s="1"/>
  <c r="R319" i="3"/>
  <c r="S383" i="3"/>
  <c r="P383" i="3"/>
  <c r="BB383" i="3" s="1"/>
  <c r="R383" i="3"/>
  <c r="AJ127" i="3"/>
  <c r="AN127" i="3"/>
  <c r="AL127" i="3"/>
  <c r="Q320" i="3"/>
  <c r="Y320" i="3" s="1"/>
  <c r="P320" i="3"/>
  <c r="O320" i="3"/>
  <c r="W320" i="3" s="1"/>
  <c r="S320" i="3"/>
  <c r="R320" i="3"/>
  <c r="AX320" i="3" s="1"/>
  <c r="O345" i="3"/>
  <c r="AU345" i="3" s="1"/>
  <c r="T345" i="3"/>
  <c r="S345" i="3"/>
  <c r="AA345" i="3" s="1"/>
  <c r="R345" i="3"/>
  <c r="Q345" i="3"/>
  <c r="Q8" i="3"/>
  <c r="P12" i="3"/>
  <c r="S16" i="3"/>
  <c r="AM16" i="3" s="1"/>
  <c r="Q24" i="3"/>
  <c r="Y24" i="3" s="1"/>
  <c r="P28" i="3"/>
  <c r="X28" i="3" s="1"/>
  <c r="R18" i="3"/>
  <c r="AL18" i="3" s="1"/>
  <c r="T22" i="3"/>
  <c r="AN22" i="3" s="1"/>
  <c r="P26" i="3"/>
  <c r="R34" i="3"/>
  <c r="T38" i="3"/>
  <c r="AN38" i="3" s="1"/>
  <c r="AG340" i="3"/>
  <c r="AD340" i="3"/>
  <c r="I110" i="3"/>
  <c r="AL44" i="3"/>
  <c r="AJ44" i="3"/>
  <c r="AK44" i="3"/>
  <c r="K14" i="3"/>
  <c r="O50" i="3"/>
  <c r="AO50" i="3" s="1"/>
  <c r="R58" i="3"/>
  <c r="T62" i="3"/>
  <c r="AZ62" i="3" s="1"/>
  <c r="R74" i="3"/>
  <c r="T78" i="3"/>
  <c r="AB78" i="3" s="1"/>
  <c r="P82" i="3"/>
  <c r="AD82" i="3" s="1"/>
  <c r="R90" i="3"/>
  <c r="T94" i="3"/>
  <c r="R106" i="3"/>
  <c r="T110" i="3"/>
  <c r="AN110" i="3" s="1"/>
  <c r="P114" i="3"/>
  <c r="P122" i="3"/>
  <c r="P126" i="3"/>
  <c r="AV126" i="3" s="1"/>
  <c r="S138" i="3"/>
  <c r="AY138" i="3" s="1"/>
  <c r="P142" i="3"/>
  <c r="R146" i="3"/>
  <c r="P154" i="3"/>
  <c r="T158" i="3"/>
  <c r="P170" i="3"/>
  <c r="S174" i="3"/>
  <c r="R178" i="3"/>
  <c r="BD178" i="3" s="1"/>
  <c r="P186" i="3"/>
  <c r="T190" i="3"/>
  <c r="AH190" i="3" s="1"/>
  <c r="Q202" i="3"/>
  <c r="P206" i="3"/>
  <c r="AJ206" i="3" s="1"/>
  <c r="R218" i="3"/>
  <c r="R222" i="3"/>
  <c r="BD222" i="3" s="1"/>
  <c r="S226" i="3"/>
  <c r="R234" i="3"/>
  <c r="P238" i="3"/>
  <c r="R250" i="3"/>
  <c r="AF250" i="3" s="1"/>
  <c r="P254" i="3"/>
  <c r="S258" i="3"/>
  <c r="AS258" i="3" s="1"/>
  <c r="R266" i="3"/>
  <c r="P270" i="3"/>
  <c r="AV270" i="3" s="1"/>
  <c r="S274" i="3"/>
  <c r="O282" i="3"/>
  <c r="Q286" i="3"/>
  <c r="S290" i="3"/>
  <c r="AY290" i="3" s="1"/>
  <c r="P298" i="3"/>
  <c r="BB298" i="3" s="1"/>
  <c r="Q302" i="3"/>
  <c r="P314" i="3"/>
  <c r="Q318" i="3"/>
  <c r="Y318" i="3" s="1"/>
  <c r="S322" i="3"/>
  <c r="AY322" i="3" s="1"/>
  <c r="P330" i="3"/>
  <c r="AD330" i="3" s="1"/>
  <c r="Q334" i="3"/>
  <c r="S338" i="3"/>
  <c r="P346" i="3"/>
  <c r="AV346" i="3" s="1"/>
  <c r="Q350" i="3"/>
  <c r="S354" i="3"/>
  <c r="P362" i="3"/>
  <c r="Q366" i="3"/>
  <c r="S370" i="3"/>
  <c r="P378" i="3"/>
  <c r="AJ378" i="3" s="1"/>
  <c r="Q382" i="3"/>
  <c r="S386" i="3"/>
  <c r="AY386" i="3" s="1"/>
  <c r="Z155" i="3"/>
  <c r="AB155" i="3"/>
  <c r="W155" i="3"/>
  <c r="AA155" i="3"/>
  <c r="K62" i="3"/>
  <c r="AY19" i="3"/>
  <c r="AX19" i="3"/>
  <c r="AW19" i="3"/>
  <c r="J31" i="3"/>
  <c r="H39" i="3"/>
  <c r="BF43" i="3"/>
  <c r="BE43" i="3"/>
  <c r="BB43" i="3"/>
  <c r="AS51" i="3"/>
  <c r="AQ51" i="3"/>
  <c r="BD59" i="3"/>
  <c r="BE59" i="3"/>
  <c r="BB59" i="3"/>
  <c r="I71" i="3"/>
  <c r="K79" i="3"/>
  <c r="H87" i="3"/>
  <c r="AV91" i="3"/>
  <c r="AZ91" i="3"/>
  <c r="AU91" i="3"/>
  <c r="AB99" i="3"/>
  <c r="Z99" i="3"/>
  <c r="L103" i="3"/>
  <c r="K111" i="3"/>
  <c r="AS115" i="3"/>
  <c r="AR115" i="3"/>
  <c r="AY123" i="3"/>
  <c r="AZ123" i="3"/>
  <c r="AX123" i="3"/>
  <c r="AH131" i="3"/>
  <c r="AD131" i="3"/>
  <c r="AC131" i="3"/>
  <c r="K135" i="3"/>
  <c r="L143" i="3"/>
  <c r="I151" i="3"/>
  <c r="M159" i="3"/>
  <c r="AP163" i="3"/>
  <c r="AR171" i="3"/>
  <c r="AO171" i="3"/>
  <c r="Z179" i="3"/>
  <c r="X179" i="3"/>
  <c r="AH187" i="3"/>
  <c r="AF187" i="3"/>
  <c r="BB195" i="3"/>
  <c r="BD195" i="3"/>
  <c r="BE195" i="3"/>
  <c r="AK203" i="3"/>
  <c r="AI203" i="3"/>
  <c r="AN203" i="3"/>
  <c r="AM203" i="3"/>
  <c r="K207" i="3"/>
  <c r="BF211" i="3"/>
  <c r="BC211" i="3"/>
  <c r="AF219" i="3"/>
  <c r="AG219" i="3"/>
  <c r="AE219" i="3"/>
  <c r="I231" i="3"/>
  <c r="AB235" i="3"/>
  <c r="Z235" i="3"/>
  <c r="Y235" i="3"/>
  <c r="W235" i="3"/>
  <c r="L239" i="3"/>
  <c r="I247" i="3"/>
  <c r="AQ251" i="3"/>
  <c r="AS251" i="3"/>
  <c r="AO251" i="3"/>
  <c r="M255" i="3"/>
  <c r="J263" i="3"/>
  <c r="AQ267" i="3"/>
  <c r="M271" i="3"/>
  <c r="J279" i="3"/>
  <c r="AS283" i="3"/>
  <c r="AQ283" i="3"/>
  <c r="AO283" i="3"/>
  <c r="M287" i="3"/>
  <c r="J295" i="3"/>
  <c r="AP299" i="3"/>
  <c r="AT299" i="3"/>
  <c r="M303" i="3"/>
  <c r="H311" i="3"/>
  <c r="AX315" i="3"/>
  <c r="AV315" i="3"/>
  <c r="AW315" i="3"/>
  <c r="AD323" i="3"/>
  <c r="K327" i="3"/>
  <c r="AF331" i="3"/>
  <c r="AD331" i="3"/>
  <c r="AC331" i="3"/>
  <c r="AO339" i="3"/>
  <c r="AT339" i="3"/>
  <c r="AS339" i="3"/>
  <c r="AP339" i="3"/>
  <c r="AQ339" i="3"/>
  <c r="AR339" i="3"/>
  <c r="H343" i="3"/>
  <c r="AC347" i="3"/>
  <c r="AG347" i="3"/>
  <c r="AD347" i="3"/>
  <c r="AH347" i="3"/>
  <c r="AS355" i="3"/>
  <c r="AO355" i="3"/>
  <c r="AP355" i="3"/>
  <c r="K359" i="3"/>
  <c r="AN363" i="3"/>
  <c r="AL363" i="3"/>
  <c r="AR371" i="3"/>
  <c r="AT371" i="3"/>
  <c r="AQ371" i="3"/>
  <c r="I375" i="3"/>
  <c r="AZ379" i="3"/>
  <c r="AU379" i="3"/>
  <c r="AW379" i="3"/>
  <c r="T7" i="3"/>
  <c r="AT7" i="3" s="1"/>
  <c r="R36" i="3"/>
  <c r="T44" i="3"/>
  <c r="O68" i="3"/>
  <c r="AI68" i="3" s="1"/>
  <c r="R80" i="3"/>
  <c r="AR80" i="3" s="1"/>
  <c r="T92" i="3"/>
  <c r="AH92" i="3" s="1"/>
  <c r="P112" i="3"/>
  <c r="X112" i="3" s="1"/>
  <c r="S120" i="3"/>
  <c r="S140" i="3"/>
  <c r="AY140" i="3" s="1"/>
  <c r="O152" i="3"/>
  <c r="AC152" i="3" s="1"/>
  <c r="R164" i="3"/>
  <c r="O188" i="3"/>
  <c r="AU188" i="3" s="1"/>
  <c r="Q204" i="3"/>
  <c r="P216" i="3"/>
  <c r="S244" i="3"/>
  <c r="AS244" i="3" s="1"/>
  <c r="O256" i="3"/>
  <c r="AI256" i="3" s="1"/>
  <c r="Q268" i="3"/>
  <c r="BC268" i="3" s="1"/>
  <c r="T292" i="3"/>
  <c r="R304" i="3"/>
  <c r="O316" i="3"/>
  <c r="T340" i="3"/>
  <c r="AH340" i="3" s="1"/>
  <c r="R356" i="3"/>
  <c r="BD356" i="3" s="1"/>
  <c r="O368" i="3"/>
  <c r="AO368" i="3" s="1"/>
  <c r="T59" i="3"/>
  <c r="W49" i="3"/>
  <c r="X49" i="3"/>
  <c r="R11" i="3"/>
  <c r="T19" i="3"/>
  <c r="AT19" i="3" s="1"/>
  <c r="P23" i="3"/>
  <c r="AV23" i="3" s="1"/>
  <c r="R27" i="3"/>
  <c r="T35" i="3"/>
  <c r="P39" i="3"/>
  <c r="AP39" i="3" s="1"/>
  <c r="R43" i="3"/>
  <c r="Z43" i="3" s="1"/>
  <c r="T51" i="3"/>
  <c r="BF51" i="3" s="1"/>
  <c r="P55" i="3"/>
  <c r="O67" i="3"/>
  <c r="Q71" i="3"/>
  <c r="AW71" i="3" s="1"/>
  <c r="S75" i="3"/>
  <c r="O83" i="3"/>
  <c r="Q87" i="3"/>
  <c r="AE87" i="3" s="1"/>
  <c r="S91" i="3"/>
  <c r="AS91" i="3" s="1"/>
  <c r="O99" i="3"/>
  <c r="AC99" i="3" s="1"/>
  <c r="Q103" i="3"/>
  <c r="BC103" i="3" s="1"/>
  <c r="S107" i="3"/>
  <c r="AM107" i="3" s="1"/>
  <c r="O115" i="3"/>
  <c r="BA115" i="3" s="1"/>
  <c r="Q119" i="3"/>
  <c r="AQ119" i="3" s="1"/>
  <c r="P123" i="3"/>
  <c r="Q131" i="3"/>
  <c r="Y131" i="3" s="1"/>
  <c r="S135" i="3"/>
  <c r="P139" i="3"/>
  <c r="AJ139" i="3" s="1"/>
  <c r="S147" i="3"/>
  <c r="O151" i="3"/>
  <c r="Q155" i="3"/>
  <c r="S163" i="3"/>
  <c r="O167" i="3"/>
  <c r="AU167" i="3" s="1"/>
  <c r="Q171" i="3"/>
  <c r="S179" i="3"/>
  <c r="AY179" i="3" s="1"/>
  <c r="O183" i="3"/>
  <c r="AC183" i="3" s="1"/>
  <c r="Q187" i="3"/>
  <c r="T195" i="3"/>
  <c r="AB195" i="3" s="1"/>
  <c r="O199" i="3"/>
  <c r="P203" i="3"/>
  <c r="O211" i="3"/>
  <c r="AC211" i="3" s="1"/>
  <c r="S215" i="3"/>
  <c r="AY215" i="3" s="1"/>
  <c r="P219" i="3"/>
  <c r="AJ219" i="3" s="1"/>
  <c r="T227" i="3"/>
  <c r="BF227" i="3" s="1"/>
  <c r="S231" i="3"/>
  <c r="AS231" i="3" s="1"/>
  <c r="P235" i="3"/>
  <c r="T243" i="3"/>
  <c r="AB243" i="3" s="1"/>
  <c r="S247" i="3"/>
  <c r="P251" i="3"/>
  <c r="T259" i="3"/>
  <c r="BF259" i="3" s="1"/>
  <c r="P267" i="3"/>
  <c r="AJ267" i="3" s="1"/>
  <c r="T275" i="3"/>
  <c r="AZ275" i="3" s="1"/>
  <c r="S279" i="3"/>
  <c r="AY279" i="3" s="1"/>
  <c r="T283" i="3"/>
  <c r="R291" i="3"/>
  <c r="Q295" i="3"/>
  <c r="AW295" i="3" s="1"/>
  <c r="P303" i="3"/>
  <c r="AJ303" i="3" s="1"/>
  <c r="R311" i="3"/>
  <c r="BD311" i="3" s="1"/>
  <c r="T315" i="3"/>
  <c r="AH315" i="3" s="1"/>
  <c r="S323" i="3"/>
  <c r="AS323" i="3" s="1"/>
  <c r="Q331" i="3"/>
  <c r="T351" i="3"/>
  <c r="Q363" i="3"/>
  <c r="AW363" i="3" s="1"/>
  <c r="R375" i="3"/>
  <c r="T383" i="3"/>
  <c r="BF383" i="3" s="1"/>
  <c r="Q64" i="3"/>
  <c r="AK64" i="3" s="1"/>
  <c r="S84" i="3"/>
  <c r="AS84" i="3" s="1"/>
  <c r="P116" i="3"/>
  <c r="X116" i="3" s="1"/>
  <c r="O156" i="3"/>
  <c r="R184" i="3"/>
  <c r="S220" i="3"/>
  <c r="AG220" i="3" s="1"/>
  <c r="S252" i="3"/>
  <c r="O276" i="3"/>
  <c r="R312" i="3"/>
  <c r="AL312" i="3" s="1"/>
  <c r="Q348" i="3"/>
  <c r="I167" i="3"/>
  <c r="AV42" i="3"/>
  <c r="AU42" i="3"/>
  <c r="AW42" i="3"/>
  <c r="AY160" i="3"/>
  <c r="AG292" i="3"/>
  <c r="AD292" i="3"/>
  <c r="BB296" i="3"/>
  <c r="L308" i="3"/>
  <c r="X320" i="3"/>
  <c r="AB320" i="3"/>
  <c r="Q224" i="3"/>
  <c r="P384" i="3"/>
  <c r="I117" i="3"/>
  <c r="AE129" i="3"/>
  <c r="AG129" i="3"/>
  <c r="AH153" i="3"/>
  <c r="AD153" i="3"/>
  <c r="AF153" i="3"/>
  <c r="AE153" i="3"/>
  <c r="AG153" i="3"/>
  <c r="I197" i="3"/>
  <c r="AA241" i="3"/>
  <c r="Z241" i="3"/>
  <c r="L333" i="3"/>
  <c r="AH373" i="3"/>
  <c r="AQ377" i="3"/>
  <c r="AT377" i="3"/>
  <c r="AS377" i="3"/>
  <c r="AR377" i="3"/>
  <c r="L218" i="3"/>
  <c r="H322" i="3"/>
  <c r="R133" i="3"/>
  <c r="O261" i="3"/>
  <c r="P345" i="3"/>
  <c r="Y58" i="3"/>
  <c r="X58" i="3"/>
  <c r="W58" i="3"/>
  <c r="K46" i="3"/>
  <c r="H146" i="3"/>
  <c r="AX198" i="3"/>
  <c r="AY198" i="3"/>
  <c r="AV198" i="3"/>
  <c r="J350" i="3"/>
  <c r="AN11" i="3"/>
  <c r="AI11" i="3"/>
  <c r="AM11" i="3"/>
  <c r="S105" i="3"/>
  <c r="AA105" i="3" s="1"/>
  <c r="P105" i="3"/>
  <c r="AD105" i="3" s="1"/>
  <c r="O105" i="3"/>
  <c r="AC105" i="3" s="1"/>
  <c r="T105" i="3"/>
  <c r="R105" i="3"/>
  <c r="S253" i="3"/>
  <c r="AS253" i="3" s="1"/>
  <c r="R253" i="3"/>
  <c r="AR253" i="3" s="1"/>
  <c r="Q253" i="3"/>
  <c r="AQ253" i="3" s="1"/>
  <c r="O253" i="3"/>
  <c r="AO253" i="3" s="1"/>
  <c r="P253" i="3"/>
  <c r="AP253" i="3" s="1"/>
  <c r="K189" i="3"/>
  <c r="I189" i="3"/>
  <c r="H189" i="3"/>
  <c r="J189" i="3"/>
  <c r="M189" i="3"/>
  <c r="BD19" i="3"/>
  <c r="BC19" i="3"/>
  <c r="BE19" i="3"/>
  <c r="Q150" i="3"/>
  <c r="T218" i="3"/>
  <c r="O386" i="3"/>
  <c r="AU386" i="3" s="1"/>
  <c r="AH47" i="3"/>
  <c r="AF47" i="3"/>
  <c r="AD47" i="3"/>
  <c r="BD107" i="3"/>
  <c r="BA107" i="3"/>
  <c r="BF107" i="3"/>
  <c r="BB107" i="3"/>
  <c r="AX155" i="3"/>
  <c r="AY155" i="3"/>
  <c r="AU155" i="3"/>
  <c r="AZ155" i="3"/>
  <c r="AX199" i="3"/>
  <c r="AW199" i="3"/>
  <c r="M231" i="3"/>
  <c r="AH267" i="3"/>
  <c r="AG267" i="3"/>
  <c r="AE267" i="3"/>
  <c r="W303" i="3"/>
  <c r="X303" i="3"/>
  <c r="AN339" i="3"/>
  <c r="AL339" i="3"/>
  <c r="AK339" i="3"/>
  <c r="AM339" i="3"/>
  <c r="AJ339" i="3"/>
  <c r="AI339" i="3"/>
  <c r="Q176" i="3"/>
  <c r="BC176" i="3" s="1"/>
  <c r="T268" i="3"/>
  <c r="AR19" i="3"/>
  <c r="AS19" i="3"/>
  <c r="AQ19" i="3"/>
  <c r="O71" i="3"/>
  <c r="AU71" i="3" s="1"/>
  <c r="S223" i="3"/>
  <c r="BD40" i="3"/>
  <c r="BF40" i="3"/>
  <c r="BA40" i="3"/>
  <c r="AW92" i="3"/>
  <c r="AV92" i="3"/>
  <c r="AU260" i="3"/>
  <c r="AZ260" i="3"/>
  <c r="AY260" i="3"/>
  <c r="AX260" i="3"/>
  <c r="AV260" i="3"/>
  <c r="AA288" i="3"/>
  <c r="P144" i="3"/>
  <c r="X144" i="3" s="1"/>
  <c r="R144" i="3"/>
  <c r="T144" i="3"/>
  <c r="S73" i="3"/>
  <c r="P73" i="3"/>
  <c r="O73" i="3"/>
  <c r="AC73" i="3" s="1"/>
  <c r="T73" i="3"/>
  <c r="R73" i="3"/>
  <c r="AX73" i="3" s="1"/>
  <c r="O236" i="3"/>
  <c r="W236" i="3" s="1"/>
  <c r="T236" i="3"/>
  <c r="S236" i="3"/>
  <c r="AA236" i="3" s="1"/>
  <c r="R236" i="3"/>
  <c r="Q236" i="3"/>
  <c r="R221" i="3"/>
  <c r="AL221" i="3" s="1"/>
  <c r="Q221" i="3"/>
  <c r="AK221" i="3" s="1"/>
  <c r="P221" i="3"/>
  <c r="AJ221" i="3" s="1"/>
  <c r="O221" i="3"/>
  <c r="AI221" i="3" s="1"/>
  <c r="S221" i="3"/>
  <c r="AM221" i="3" s="1"/>
  <c r="I114" i="3"/>
  <c r="M114" i="3"/>
  <c r="L114" i="3"/>
  <c r="H114" i="3"/>
  <c r="K114" i="3"/>
  <c r="M190" i="3"/>
  <c r="L190" i="3"/>
  <c r="K190" i="3"/>
  <c r="J190" i="3"/>
  <c r="M316" i="3"/>
  <c r="J316" i="3"/>
  <c r="I316" i="3"/>
  <c r="L316" i="3"/>
  <c r="K316" i="3"/>
  <c r="H316" i="3"/>
  <c r="L157" i="3"/>
  <c r="K157" i="3"/>
  <c r="J157" i="3"/>
  <c r="I157" i="3"/>
  <c r="M157" i="3"/>
  <c r="H157" i="3"/>
  <c r="K349" i="3"/>
  <c r="J349" i="3"/>
  <c r="I349" i="3"/>
  <c r="H349" i="3"/>
  <c r="M349" i="3"/>
  <c r="H14" i="3"/>
  <c r="M14" i="3"/>
  <c r="O327" i="3"/>
  <c r="AI327" i="3" s="1"/>
  <c r="S327" i="3"/>
  <c r="AM327" i="3" s="1"/>
  <c r="AE135" i="3"/>
  <c r="AD135" i="3"/>
  <c r="AG135" i="3"/>
  <c r="R353" i="3"/>
  <c r="AL353" i="3" s="1"/>
  <c r="Q353" i="3"/>
  <c r="P353" i="3"/>
  <c r="O353" i="3"/>
  <c r="AO353" i="3" s="1"/>
  <c r="T353" i="3"/>
  <c r="S353" i="3"/>
  <c r="AS353" i="3" s="1"/>
  <c r="R12" i="3"/>
  <c r="AX12" i="3" s="1"/>
  <c r="O24" i="3"/>
  <c r="S18" i="3"/>
  <c r="O22" i="3"/>
  <c r="AI22" i="3" s="1"/>
  <c r="AA280" i="3"/>
  <c r="Z280" i="3"/>
  <c r="AB280" i="3"/>
  <c r="AO99" i="3"/>
  <c r="AR99" i="3"/>
  <c r="AI38" i="3"/>
  <c r="AM38" i="3"/>
  <c r="AK38" i="3"/>
  <c r="BF12" i="3"/>
  <c r="BC12" i="3"/>
  <c r="P50" i="3"/>
  <c r="AP50" i="3" s="1"/>
  <c r="S58" i="3"/>
  <c r="AA58" i="3" s="1"/>
  <c r="O62" i="3"/>
  <c r="AU62" i="3" s="1"/>
  <c r="Q82" i="3"/>
  <c r="AW82" i="3" s="1"/>
  <c r="S90" i="3"/>
  <c r="O94" i="3"/>
  <c r="O122" i="3"/>
  <c r="T126" i="3"/>
  <c r="AZ126" i="3" s="1"/>
  <c r="S154" i="3"/>
  <c r="Q158" i="3"/>
  <c r="S186" i="3"/>
  <c r="Q190" i="3"/>
  <c r="AE190" i="3" s="1"/>
  <c r="O218" i="3"/>
  <c r="Q222" i="3"/>
  <c r="Q254" i="3"/>
  <c r="O266" i="3"/>
  <c r="R286" i="3"/>
  <c r="O298" i="3"/>
  <c r="BA298" i="3" s="1"/>
  <c r="O330" i="3"/>
  <c r="AC330" i="3" s="1"/>
  <c r="R334" i="3"/>
  <c r="O362" i="3"/>
  <c r="R366" i="3"/>
  <c r="AW138" i="3"/>
  <c r="AV138" i="3"/>
  <c r="AZ138" i="3"/>
  <c r="AN56" i="3"/>
  <c r="AJ56" i="3"/>
  <c r="BA17" i="3"/>
  <c r="BF17" i="3"/>
  <c r="AT23" i="3"/>
  <c r="AS23" i="3"/>
  <c r="J39" i="3"/>
  <c r="AE43" i="3"/>
  <c r="AH43" i="3"/>
  <c r="AG43" i="3"/>
  <c r="AD43" i="3"/>
  <c r="AY51" i="3"/>
  <c r="AW51" i="3"/>
  <c r="X59" i="3"/>
  <c r="W59" i="3"/>
  <c r="AA59" i="3"/>
  <c r="AF63" i="3"/>
  <c r="AD63" i="3"/>
  <c r="AE63" i="3"/>
  <c r="I79" i="3"/>
  <c r="BA91" i="3"/>
  <c r="BE91" i="3"/>
  <c r="BB91" i="3"/>
  <c r="BF91" i="3"/>
  <c r="AF99" i="3"/>
  <c r="AH99" i="3"/>
  <c r="I111" i="3"/>
  <c r="BB119" i="3"/>
  <c r="BF119" i="3"/>
  <c r="BE119" i="3"/>
  <c r="BF123" i="3"/>
  <c r="BE123" i="3"/>
  <c r="BD123" i="3"/>
  <c r="AI131" i="3"/>
  <c r="AN131" i="3"/>
  <c r="AJ131" i="3"/>
  <c r="BC139" i="3"/>
  <c r="M143" i="3"/>
  <c r="AL151" i="3"/>
  <c r="AN151" i="3"/>
  <c r="W159" i="3"/>
  <c r="AB159" i="3"/>
  <c r="X159" i="3"/>
  <c r="Y159" i="3"/>
  <c r="H167" i="3"/>
  <c r="H175" i="3"/>
  <c r="AP179" i="3"/>
  <c r="AN187" i="3"/>
  <c r="AM187" i="3"/>
  <c r="AL187" i="3"/>
  <c r="H199" i="3"/>
  <c r="Z203" i="3"/>
  <c r="AA203" i="3"/>
  <c r="AB203" i="3"/>
  <c r="Y203" i="3"/>
  <c r="W203" i="3"/>
  <c r="L207" i="3"/>
  <c r="AA219" i="3"/>
  <c r="X219" i="3"/>
  <c r="Z219" i="3"/>
  <c r="Y219" i="3"/>
  <c r="W219" i="3"/>
  <c r="BB223" i="3"/>
  <c r="BA223" i="3"/>
  <c r="J231" i="3"/>
  <c r="AT235" i="3"/>
  <c r="AR235" i="3"/>
  <c r="AQ235" i="3"/>
  <c r="AO235" i="3"/>
  <c r="J247" i="3"/>
  <c r="AY251" i="3"/>
  <c r="AU251" i="3"/>
  <c r="AW251" i="3"/>
  <c r="AE259" i="3"/>
  <c r="AC259" i="3"/>
  <c r="AD259" i="3"/>
  <c r="AH259" i="3"/>
  <c r="H263" i="3"/>
  <c r="AV267" i="3"/>
  <c r="AY267" i="3"/>
  <c r="AZ267" i="3"/>
  <c r="AW267" i="3"/>
  <c r="AU267" i="3"/>
  <c r="AE275" i="3"/>
  <c r="AF275" i="3"/>
  <c r="AH275" i="3"/>
  <c r="AG275" i="3"/>
  <c r="H279" i="3"/>
  <c r="AU283" i="3"/>
  <c r="AY283" i="3"/>
  <c r="AW283" i="3"/>
  <c r="AC291" i="3"/>
  <c r="AG291" i="3"/>
  <c r="H295" i="3"/>
  <c r="AZ299" i="3"/>
  <c r="AY299" i="3"/>
  <c r="AV299" i="3"/>
  <c r="AM307" i="3"/>
  <c r="AL307" i="3"/>
  <c r="AK307" i="3"/>
  <c r="AJ307" i="3"/>
  <c r="AN307" i="3"/>
  <c r="K311" i="3"/>
  <c r="BA315" i="3"/>
  <c r="BF315" i="3"/>
  <c r="BD315" i="3"/>
  <c r="BC315" i="3"/>
  <c r="BB315" i="3"/>
  <c r="AP323" i="3"/>
  <c r="AQ323" i="3"/>
  <c r="L327" i="3"/>
  <c r="AL331" i="3"/>
  <c r="AJ331" i="3"/>
  <c r="AW339" i="3"/>
  <c r="AV339" i="3"/>
  <c r="AX339" i="3"/>
  <c r="AY339" i="3"/>
  <c r="AU339" i="3"/>
  <c r="AZ339" i="3"/>
  <c r="K343" i="3"/>
  <c r="AM347" i="3"/>
  <c r="AJ347" i="3"/>
  <c r="AN347" i="3"/>
  <c r="AY355" i="3"/>
  <c r="AV355" i="3"/>
  <c r="AU355" i="3"/>
  <c r="I359" i="3"/>
  <c r="L367" i="3"/>
  <c r="BC371" i="3"/>
  <c r="BF371" i="3"/>
  <c r="BD371" i="3"/>
  <c r="J375" i="3"/>
  <c r="H383" i="3"/>
  <c r="P7" i="3"/>
  <c r="S36" i="3"/>
  <c r="Q56" i="3"/>
  <c r="P68" i="3"/>
  <c r="BB68" i="3" s="1"/>
  <c r="S80" i="3"/>
  <c r="AS80" i="3" s="1"/>
  <c r="Q100" i="3"/>
  <c r="R112" i="3"/>
  <c r="T140" i="3"/>
  <c r="Q152" i="3"/>
  <c r="AE152" i="3" s="1"/>
  <c r="P188" i="3"/>
  <c r="O204" i="3"/>
  <c r="AU204" i="3" s="1"/>
  <c r="T244" i="3"/>
  <c r="P256" i="3"/>
  <c r="Q292" i="3"/>
  <c r="AW292" i="3" s="1"/>
  <c r="S304" i="3"/>
  <c r="Q340" i="3"/>
  <c r="S356" i="3"/>
  <c r="BE356" i="3" s="1"/>
  <c r="BC42" i="3"/>
  <c r="BB42" i="3"/>
  <c r="BA42" i="3"/>
  <c r="AN12" i="3"/>
  <c r="AL12" i="3"/>
  <c r="AK12" i="3"/>
  <c r="AI12" i="3"/>
  <c r="O19" i="3"/>
  <c r="AI19" i="3" s="1"/>
  <c r="Q23" i="3"/>
  <c r="O35" i="3"/>
  <c r="W35" i="3" s="1"/>
  <c r="Q39" i="3"/>
  <c r="AQ39" i="3" s="1"/>
  <c r="O51" i="3"/>
  <c r="BA51" i="3" s="1"/>
  <c r="Q55" i="3"/>
  <c r="O63" i="3"/>
  <c r="P67" i="3"/>
  <c r="BB67" i="3" s="1"/>
  <c r="R71" i="3"/>
  <c r="AX71" i="3" s="1"/>
  <c r="O79" i="3"/>
  <c r="BA79" i="3" s="1"/>
  <c r="P83" i="3"/>
  <c r="R87" i="3"/>
  <c r="AF87" i="3" s="1"/>
  <c r="O95" i="3"/>
  <c r="AU95" i="3" s="1"/>
  <c r="P99" i="3"/>
  <c r="R103" i="3"/>
  <c r="BD103" i="3" s="1"/>
  <c r="O111" i="3"/>
  <c r="BA111" i="3" s="1"/>
  <c r="P115" i="3"/>
  <c r="R119" i="3"/>
  <c r="O127" i="3"/>
  <c r="AC127" i="3" s="1"/>
  <c r="R131" i="3"/>
  <c r="AX131" i="3" s="1"/>
  <c r="T135" i="3"/>
  <c r="AH135" i="3" s="1"/>
  <c r="R143" i="3"/>
  <c r="T147" i="3"/>
  <c r="P151" i="3"/>
  <c r="R159" i="3"/>
  <c r="Z159" i="3" s="1"/>
  <c r="T163" i="3"/>
  <c r="AZ163" i="3" s="1"/>
  <c r="P167" i="3"/>
  <c r="AV167" i="3" s="1"/>
  <c r="R175" i="3"/>
  <c r="T179" i="3"/>
  <c r="AH179" i="3" s="1"/>
  <c r="P183" i="3"/>
  <c r="AP183" i="3" s="1"/>
  <c r="R191" i="3"/>
  <c r="O195" i="3"/>
  <c r="P199" i="3"/>
  <c r="AV199" i="3" s="1"/>
  <c r="T207" i="3"/>
  <c r="R211" i="3"/>
  <c r="AL211" i="3" s="1"/>
  <c r="T215" i="3"/>
  <c r="Q223" i="3"/>
  <c r="AW223" i="3" s="1"/>
  <c r="R227" i="3"/>
  <c r="O231" i="3"/>
  <c r="AO231" i="3" s="1"/>
  <c r="T239" i="3"/>
  <c r="AH239" i="3" s="1"/>
  <c r="R243" i="3"/>
  <c r="BD243" i="3" s="1"/>
  <c r="O247" i="3"/>
  <c r="T255" i="3"/>
  <c r="R259" i="3"/>
  <c r="Z259" i="3" s="1"/>
  <c r="T271" i="3"/>
  <c r="AN271" i="3" s="1"/>
  <c r="O275" i="3"/>
  <c r="O279" i="3"/>
  <c r="AU279" i="3" s="1"/>
  <c r="R287" i="3"/>
  <c r="AF287" i="3" s="1"/>
  <c r="P291" i="3"/>
  <c r="BB291" i="3" s="1"/>
  <c r="T295" i="3"/>
  <c r="AZ295" i="3" s="1"/>
  <c r="Q303" i="3"/>
  <c r="AK303" i="3" s="1"/>
  <c r="P311" i="3"/>
  <c r="BB311" i="3" s="1"/>
  <c r="O319" i="3"/>
  <c r="AI319" i="3" s="1"/>
  <c r="T323" i="3"/>
  <c r="S331" i="3"/>
  <c r="AA331" i="3" s="1"/>
  <c r="O347" i="3"/>
  <c r="W347" i="3" s="1"/>
  <c r="R355" i="3"/>
  <c r="Q375" i="3"/>
  <c r="P64" i="3"/>
  <c r="Q96" i="3"/>
  <c r="AE96" i="3" s="1"/>
  <c r="S116" i="3"/>
  <c r="AA116" i="3" s="1"/>
  <c r="T156" i="3"/>
  <c r="T196" i="3"/>
  <c r="P220" i="3"/>
  <c r="O252" i="3"/>
  <c r="AI252" i="3" s="1"/>
  <c r="Q288" i="3"/>
  <c r="Y288" i="3" s="1"/>
  <c r="O312" i="3"/>
  <c r="AI312" i="3" s="1"/>
  <c r="R348" i="3"/>
  <c r="T372" i="3"/>
  <c r="H135" i="3"/>
  <c r="AN10" i="3"/>
  <c r="AJ10" i="3"/>
  <c r="AL10" i="3"/>
  <c r="AI10" i="3"/>
  <c r="AM10" i="3"/>
  <c r="AU20" i="3"/>
  <c r="AZ20" i="3"/>
  <c r="AY20" i="3"/>
  <c r="AX20" i="3"/>
  <c r="AW20" i="3"/>
  <c r="AA28" i="3"/>
  <c r="W28" i="3"/>
  <c r="AB28" i="3"/>
  <c r="Z28" i="3"/>
  <c r="Y28" i="3"/>
  <c r="AA40" i="3"/>
  <c r="W40" i="3"/>
  <c r="AB40" i="3"/>
  <c r="Z40" i="3"/>
  <c r="X44" i="3"/>
  <c r="AB44" i="3"/>
  <c r="Z44" i="3"/>
  <c r="Y44" i="3"/>
  <c r="AM52" i="3"/>
  <c r="AJ52" i="3"/>
  <c r="AK52" i="3"/>
  <c r="AB60" i="3"/>
  <c r="X60" i="3"/>
  <c r="AA60" i="3"/>
  <c r="Z60" i="3"/>
  <c r="W60" i="3"/>
  <c r="BD64" i="3"/>
  <c r="BF64" i="3"/>
  <c r="BC64" i="3"/>
  <c r="BA64" i="3"/>
  <c r="AH72" i="3"/>
  <c r="AG72" i="3"/>
  <c r="AE72" i="3"/>
  <c r="AD72" i="3"/>
  <c r="AC72" i="3"/>
  <c r="AY76" i="3"/>
  <c r="AX76" i="3"/>
  <c r="AG84" i="3"/>
  <c r="AH84" i="3"/>
  <c r="AE84" i="3"/>
  <c r="AC84" i="3"/>
  <c r="AD84" i="3"/>
  <c r="AR88" i="3"/>
  <c r="AF96" i="3"/>
  <c r="AC96" i="3"/>
  <c r="AH96" i="3"/>
  <c r="AD164" i="3"/>
  <c r="AH164" i="3"/>
  <c r="AG164" i="3"/>
  <c r="AC164" i="3"/>
  <c r="AE164" i="3"/>
  <c r="AD168" i="3"/>
  <c r="AF168" i="3"/>
  <c r="BD172" i="3"/>
  <c r="AC180" i="3"/>
  <c r="Y192" i="3"/>
  <c r="W192" i="3"/>
  <c r="AA192" i="3"/>
  <c r="AX196" i="3"/>
  <c r="AV196" i="3"/>
  <c r="AY196" i="3"/>
  <c r="AY204" i="3"/>
  <c r="AX204" i="3"/>
  <c r="AZ204" i="3"/>
  <c r="AW204" i="3"/>
  <c r="AM208" i="3"/>
  <c r="AI208" i="3"/>
  <c r="AN208" i="3"/>
  <c r="AK208" i="3"/>
  <c r="AR216" i="3"/>
  <c r="AH220" i="3"/>
  <c r="AE220" i="3"/>
  <c r="M300" i="3"/>
  <c r="I372" i="3"/>
  <c r="AG384" i="3"/>
  <c r="AH384" i="3"/>
  <c r="AF384" i="3"/>
  <c r="AE384" i="3"/>
  <c r="AD384" i="3"/>
  <c r="AC384" i="3"/>
  <c r="T108" i="3"/>
  <c r="P236" i="3"/>
  <c r="X236" i="3" s="1"/>
  <c r="L189" i="3"/>
  <c r="AX225" i="3"/>
  <c r="AV225" i="3"/>
  <c r="AZ225" i="3"/>
  <c r="AJ297" i="3"/>
  <c r="H325" i="3"/>
  <c r="L14" i="3"/>
  <c r="AF34" i="3"/>
  <c r="AD34" i="3"/>
  <c r="AH34" i="3"/>
  <c r="AG34" i="3"/>
  <c r="AC34" i="3"/>
  <c r="AQ42" i="3"/>
  <c r="AP42" i="3"/>
  <c r="AO42" i="3"/>
  <c r="M86" i="3"/>
  <c r="I226" i="3"/>
  <c r="S53" i="3"/>
  <c r="T93" i="3"/>
  <c r="O137" i="3"/>
  <c r="BA137" i="3" s="1"/>
  <c r="R181" i="3"/>
  <c r="T221" i="3"/>
  <c r="AN221" i="3" s="1"/>
  <c r="T309" i="3"/>
  <c r="R349" i="3"/>
  <c r="AX349" i="3" s="1"/>
  <c r="H150" i="3"/>
  <c r="H358" i="3"/>
  <c r="AN91" i="3"/>
  <c r="AK91" i="3"/>
  <c r="AJ91" i="3"/>
  <c r="AM91" i="3"/>
  <c r="AI91" i="3"/>
  <c r="S48" i="3"/>
  <c r="R48" i="3"/>
  <c r="AL48" i="3" s="1"/>
  <c r="P48" i="3"/>
  <c r="AP48" i="3" s="1"/>
  <c r="O48" i="3"/>
  <c r="AO48" i="3" s="1"/>
  <c r="Q48" i="3"/>
  <c r="Q233" i="3"/>
  <c r="O233" i="3"/>
  <c r="P233" i="3"/>
  <c r="AJ233" i="3" s="1"/>
  <c r="T233" i="3"/>
  <c r="BF233" i="3" s="1"/>
  <c r="S233" i="3"/>
  <c r="J253" i="3"/>
  <c r="M253" i="3"/>
  <c r="I253" i="3"/>
  <c r="H253" i="3"/>
  <c r="L253" i="3"/>
  <c r="O86" i="3"/>
  <c r="AU35" i="3"/>
  <c r="AY35" i="3"/>
  <c r="AW35" i="3"/>
  <c r="AF83" i="3"/>
  <c r="AH83" i="3"/>
  <c r="AG83" i="3"/>
  <c r="AP139" i="3"/>
  <c r="AT139" i="3"/>
  <c r="AS139" i="3"/>
  <c r="AQ139" i="3"/>
  <c r="AO139" i="3"/>
  <c r="AR183" i="3"/>
  <c r="AQ183" i="3"/>
  <c r="AO183" i="3"/>
  <c r="AS183" i="3"/>
  <c r="AL223" i="3"/>
  <c r="AI223" i="3"/>
  <c r="AM223" i="3"/>
  <c r="AV259" i="3"/>
  <c r="AU259" i="3"/>
  <c r="AZ259" i="3"/>
  <c r="AW259" i="3"/>
  <c r="AL323" i="3"/>
  <c r="AK323" i="3"/>
  <c r="AM323" i="3"/>
  <c r="AJ323" i="3"/>
  <c r="AX363" i="3"/>
  <c r="AZ363" i="3"/>
  <c r="R140" i="3"/>
  <c r="AX140" i="3" s="1"/>
  <c r="AN48" i="3"/>
  <c r="AF80" i="3"/>
  <c r="AH80" i="3"/>
  <c r="AG80" i="3"/>
  <c r="AE80" i="3"/>
  <c r="AD80" i="3"/>
  <c r="AC80" i="3"/>
  <c r="AR244" i="3"/>
  <c r="AP244" i="3"/>
  <c r="AT244" i="3"/>
  <c r="AA276" i="3"/>
  <c r="Y276" i="3"/>
  <c r="AB276" i="3"/>
  <c r="Z276" i="3"/>
  <c r="X276" i="3"/>
  <c r="Z133" i="3"/>
  <c r="AA133" i="3"/>
  <c r="X133" i="3"/>
  <c r="S9" i="3"/>
  <c r="P9" i="3"/>
  <c r="O9" i="3"/>
  <c r="T9" i="3"/>
  <c r="AN9" i="3" s="1"/>
  <c r="R9" i="3"/>
  <c r="R289" i="3"/>
  <c r="AF289" i="3" s="1"/>
  <c r="Q289" i="3"/>
  <c r="AE289" i="3" s="1"/>
  <c r="P289" i="3"/>
  <c r="O289" i="3"/>
  <c r="AC289" i="3" s="1"/>
  <c r="T289" i="3"/>
  <c r="AH289" i="3" s="1"/>
  <c r="S289" i="3"/>
  <c r="R29" i="3"/>
  <c r="Q29" i="3"/>
  <c r="S29" i="3"/>
  <c r="P29" i="3"/>
  <c r="O29" i="3"/>
  <c r="Q285" i="3"/>
  <c r="AW285" i="3" s="1"/>
  <c r="P285" i="3"/>
  <c r="AV285" i="3" s="1"/>
  <c r="T285" i="3"/>
  <c r="AZ285" i="3" s="1"/>
  <c r="O285" i="3"/>
  <c r="AU285" i="3" s="1"/>
  <c r="S285" i="3"/>
  <c r="AY285" i="3" s="1"/>
  <c r="L178" i="3"/>
  <c r="K178" i="3"/>
  <c r="H178" i="3"/>
  <c r="J178" i="3"/>
  <c r="I178" i="3"/>
  <c r="S357" i="3"/>
  <c r="R357" i="3"/>
  <c r="AX357" i="3" s="1"/>
  <c r="Q357" i="3"/>
  <c r="P357" i="3"/>
  <c r="AV357" i="3" s="1"/>
  <c r="O357" i="3"/>
  <c r="J93" i="3"/>
  <c r="I93" i="3"/>
  <c r="H93" i="3"/>
  <c r="M93" i="3"/>
  <c r="L93" i="3"/>
  <c r="K93" i="3"/>
  <c r="K285" i="3"/>
  <c r="J285" i="3"/>
  <c r="M285" i="3"/>
  <c r="I285" i="3"/>
  <c r="H285" i="3"/>
  <c r="K374" i="3"/>
  <c r="I374" i="3"/>
  <c r="L374" i="3"/>
  <c r="J374" i="3"/>
  <c r="H374" i="3"/>
  <c r="O81" i="3"/>
  <c r="T81" i="3"/>
  <c r="AT81" i="3" s="1"/>
  <c r="R81" i="3"/>
  <c r="Q81" i="3"/>
  <c r="S81" i="3"/>
  <c r="AS81" i="3" s="1"/>
  <c r="P81" i="3"/>
  <c r="T180" i="3"/>
  <c r="BF180" i="3" s="1"/>
  <c r="S180" i="3"/>
  <c r="AY180" i="3" s="1"/>
  <c r="R180" i="3"/>
  <c r="Q180" i="3"/>
  <c r="AW180" i="3" s="1"/>
  <c r="P180" i="3"/>
  <c r="O101" i="3"/>
  <c r="BA101" i="3" s="1"/>
  <c r="T101" i="3"/>
  <c r="BF101" i="3" s="1"/>
  <c r="R101" i="3"/>
  <c r="BD101" i="3" s="1"/>
  <c r="Q101" i="3"/>
  <c r="BC101" i="3" s="1"/>
  <c r="P101" i="3"/>
  <c r="BB101" i="3" s="1"/>
  <c r="M250" i="3"/>
  <c r="L250" i="3"/>
  <c r="K250" i="3"/>
  <c r="H250" i="3"/>
  <c r="J250" i="3"/>
  <c r="Q365" i="3"/>
  <c r="BC365" i="3" s="1"/>
  <c r="P365" i="3"/>
  <c r="BB365" i="3" s="1"/>
  <c r="O365" i="3"/>
  <c r="BA365" i="3" s="1"/>
  <c r="T365" i="3"/>
  <c r="BF365" i="3" s="1"/>
  <c r="S365" i="3"/>
  <c r="BE365" i="3" s="1"/>
  <c r="L101" i="3"/>
  <c r="K101" i="3"/>
  <c r="J101" i="3"/>
  <c r="I101" i="3"/>
  <c r="H101" i="3"/>
  <c r="K365" i="3"/>
  <c r="L365" i="3"/>
  <c r="H365" i="3"/>
  <c r="J365" i="3"/>
  <c r="I365" i="3"/>
  <c r="I22" i="3"/>
  <c r="H22" i="3"/>
  <c r="M22" i="3"/>
  <c r="L22" i="3"/>
  <c r="K22" i="3"/>
  <c r="S335" i="3"/>
  <c r="AA335" i="3" s="1"/>
  <c r="R335" i="3"/>
  <c r="R336" i="3"/>
  <c r="T336" i="3"/>
  <c r="Q336" i="3"/>
  <c r="P336" i="3"/>
  <c r="AP336" i="3" s="1"/>
  <c r="O336" i="3"/>
  <c r="S12" i="3"/>
  <c r="P24" i="3"/>
  <c r="AB11" i="3"/>
  <c r="W11" i="3"/>
  <c r="AA11" i="3"/>
  <c r="R118" i="3"/>
  <c r="Q126" i="3"/>
  <c r="AW126" i="3" s="1"/>
  <c r="P150" i="3"/>
  <c r="T154" i="3"/>
  <c r="R158" i="3"/>
  <c r="P182" i="3"/>
  <c r="X182" i="3" s="1"/>
  <c r="T186" i="3"/>
  <c r="R190" i="3"/>
  <c r="AF190" i="3" s="1"/>
  <c r="Q198" i="3"/>
  <c r="AW198" i="3" s="1"/>
  <c r="P218" i="3"/>
  <c r="S222" i="3"/>
  <c r="AA222" i="3" s="1"/>
  <c r="O230" i="3"/>
  <c r="AI230" i="3" s="1"/>
  <c r="S254" i="3"/>
  <c r="O262" i="3"/>
  <c r="P266" i="3"/>
  <c r="S286" i="3"/>
  <c r="P294" i="3"/>
  <c r="Q298" i="3"/>
  <c r="P326" i="3"/>
  <c r="AD326" i="3" s="1"/>
  <c r="Q330" i="3"/>
  <c r="AE330" i="3" s="1"/>
  <c r="S334" i="3"/>
  <c r="P358" i="3"/>
  <c r="Q362" i="3"/>
  <c r="S366" i="3"/>
  <c r="Q112" i="3"/>
  <c r="BC112" i="3" s="1"/>
  <c r="M122" i="3"/>
  <c r="AI50" i="3"/>
  <c r="AN50" i="3"/>
  <c r="AL50" i="3"/>
  <c r="AJ50" i="3"/>
  <c r="AK50" i="3"/>
  <c r="AH16" i="3"/>
  <c r="AE16" i="3"/>
  <c r="AD16" i="3"/>
  <c r="AZ23" i="3"/>
  <c r="AY23" i="3"/>
  <c r="AZ31" i="3"/>
  <c r="AY31" i="3"/>
  <c r="AX31" i="3"/>
  <c r="AV31" i="3"/>
  <c r="L47" i="3"/>
  <c r="AE51" i="3"/>
  <c r="AH51" i="3"/>
  <c r="AF51" i="3"/>
  <c r="AG51" i="3"/>
  <c r="AJ59" i="3"/>
  <c r="AI59" i="3"/>
  <c r="AM59" i="3"/>
  <c r="AL59" i="3"/>
  <c r="BD67" i="3"/>
  <c r="BE67" i="3"/>
  <c r="BF67" i="3"/>
  <c r="X75" i="3"/>
  <c r="AB75" i="3"/>
  <c r="Y75" i="3"/>
  <c r="W75" i="3"/>
  <c r="Z75" i="3"/>
  <c r="L79" i="3"/>
  <c r="AS87" i="3"/>
  <c r="AT87" i="3"/>
  <c r="AQ87" i="3"/>
  <c r="AP87" i="3"/>
  <c r="AO87" i="3"/>
  <c r="Y95" i="3"/>
  <c r="AU99" i="3"/>
  <c r="AY99" i="3"/>
  <c r="AW99" i="3"/>
  <c r="AX99" i="3"/>
  <c r="W107" i="3"/>
  <c r="AA107" i="3"/>
  <c r="X107" i="3"/>
  <c r="AB107" i="3"/>
  <c r="Z107" i="3"/>
  <c r="L111" i="3"/>
  <c r="AS123" i="3"/>
  <c r="AT123" i="3"/>
  <c r="AR123" i="3"/>
  <c r="AU131" i="3"/>
  <c r="AV131" i="3"/>
  <c r="AZ131" i="3"/>
  <c r="AW131" i="3"/>
  <c r="AB139" i="3"/>
  <c r="X139" i="3"/>
  <c r="W139" i="3"/>
  <c r="Y139" i="3"/>
  <c r="K143" i="3"/>
  <c r="AX151" i="3"/>
  <c r="AU151" i="3"/>
  <c r="AZ151" i="3"/>
  <c r="AH159" i="3"/>
  <c r="AD159" i="3"/>
  <c r="AC159" i="3"/>
  <c r="AE159" i="3"/>
  <c r="J167" i="3"/>
  <c r="J175" i="3"/>
  <c r="AB187" i="3"/>
  <c r="Z187" i="3"/>
  <c r="X187" i="3"/>
  <c r="AA187" i="3"/>
  <c r="BF191" i="3"/>
  <c r="BB191" i="3"/>
  <c r="BA191" i="3"/>
  <c r="I199" i="3"/>
  <c r="AP203" i="3"/>
  <c r="AT203" i="3"/>
  <c r="AS203" i="3"/>
  <c r="AQ203" i="3"/>
  <c r="AO203" i="3"/>
  <c r="AR203" i="3"/>
  <c r="J215" i="3"/>
  <c r="AT219" i="3"/>
  <c r="AR219" i="3"/>
  <c r="AQ219" i="3"/>
  <c r="AS219" i="3"/>
  <c r="AP219" i="3"/>
  <c r="AO219" i="3"/>
  <c r="AC227" i="3"/>
  <c r="AH227" i="3"/>
  <c r="AD227" i="3"/>
  <c r="H231" i="3"/>
  <c r="AZ235" i="3"/>
  <c r="AX235" i="3"/>
  <c r="AU235" i="3"/>
  <c r="AW235" i="3"/>
  <c r="AD243" i="3"/>
  <c r="AC243" i="3"/>
  <c r="H247" i="3"/>
  <c r="BC251" i="3"/>
  <c r="BE251" i="3"/>
  <c r="BA251" i="3"/>
  <c r="AI259" i="3"/>
  <c r="AN259" i="3"/>
  <c r="AL259" i="3"/>
  <c r="AJ259" i="3"/>
  <c r="AK259" i="3"/>
  <c r="K263" i="3"/>
  <c r="BC267" i="3"/>
  <c r="BF267" i="3"/>
  <c r="BE267" i="3"/>
  <c r="BB267" i="3"/>
  <c r="AK275" i="3"/>
  <c r="AN275" i="3"/>
  <c r="AL275" i="3"/>
  <c r="K279" i="3"/>
  <c r="BC283" i="3"/>
  <c r="BA283" i="3"/>
  <c r="BF283" i="3"/>
  <c r="BE283" i="3"/>
  <c r="AM291" i="3"/>
  <c r="AI291" i="3"/>
  <c r="K295" i="3"/>
  <c r="BF299" i="3"/>
  <c r="BB299" i="3"/>
  <c r="BE299" i="3"/>
  <c r="AB307" i="3"/>
  <c r="Z307" i="3"/>
  <c r="X307" i="3"/>
  <c r="Y307" i="3"/>
  <c r="AA307" i="3"/>
  <c r="L311" i="3"/>
  <c r="I319" i="3"/>
  <c r="Y323" i="3"/>
  <c r="AA323" i="3"/>
  <c r="X323" i="3"/>
  <c r="H327" i="3"/>
  <c r="M335" i="3"/>
  <c r="BE339" i="3"/>
  <c r="BD339" i="3"/>
  <c r="BB339" i="3"/>
  <c r="BA339" i="3"/>
  <c r="BF339" i="3"/>
  <c r="BC339" i="3"/>
  <c r="I343" i="3"/>
  <c r="M351" i="3"/>
  <c r="BB355" i="3"/>
  <c r="BA355" i="3"/>
  <c r="BE355" i="3"/>
  <c r="J359" i="3"/>
  <c r="K367" i="3"/>
  <c r="AE371" i="3"/>
  <c r="AH371" i="3"/>
  <c r="AF371" i="3"/>
  <c r="K383" i="3"/>
  <c r="Q7" i="3"/>
  <c r="O56" i="3"/>
  <c r="AU56" i="3" s="1"/>
  <c r="R68" i="3"/>
  <c r="AX68" i="3" s="1"/>
  <c r="O100" i="3"/>
  <c r="BA100" i="3" s="1"/>
  <c r="S112" i="3"/>
  <c r="T132" i="3"/>
  <c r="AB132" i="3" s="1"/>
  <c r="O140" i="3"/>
  <c r="AU140" i="3" s="1"/>
  <c r="R152" i="3"/>
  <c r="O176" i="3"/>
  <c r="T188" i="3"/>
  <c r="AZ188" i="3" s="1"/>
  <c r="P204" i="3"/>
  <c r="AP204" i="3" s="1"/>
  <c r="S228" i="3"/>
  <c r="O244" i="3"/>
  <c r="Q256" i="3"/>
  <c r="Q280" i="3"/>
  <c r="AK280" i="3" s="1"/>
  <c r="R292" i="3"/>
  <c r="O304" i="3"/>
  <c r="Q328" i="3"/>
  <c r="R340" i="3"/>
  <c r="AL340" i="3" s="1"/>
  <c r="O356" i="3"/>
  <c r="BA356" i="3" s="1"/>
  <c r="Q380" i="3"/>
  <c r="BD265" i="3"/>
  <c r="BD36" i="3"/>
  <c r="BF36" i="3"/>
  <c r="AR10" i="3"/>
  <c r="AT10" i="3"/>
  <c r="AS10" i="3"/>
  <c r="AP10" i="3"/>
  <c r="AO10" i="3"/>
  <c r="O15" i="3"/>
  <c r="P19" i="3"/>
  <c r="AD19" i="3" s="1"/>
  <c r="R23" i="3"/>
  <c r="AR23" i="3" s="1"/>
  <c r="O31" i="3"/>
  <c r="P35" i="3"/>
  <c r="R39" i="3"/>
  <c r="AR39" i="3" s="1"/>
  <c r="O47" i="3"/>
  <c r="AC47" i="3" s="1"/>
  <c r="P51" i="3"/>
  <c r="BB51" i="3" s="1"/>
  <c r="R55" i="3"/>
  <c r="Z55" i="3" s="1"/>
  <c r="T63" i="3"/>
  <c r="AT63" i="3" s="1"/>
  <c r="Q67" i="3"/>
  <c r="T79" i="3"/>
  <c r="BF79" i="3" s="1"/>
  <c r="Q83" i="3"/>
  <c r="T95" i="3"/>
  <c r="Q99" i="3"/>
  <c r="AQ99" i="3" s="1"/>
  <c r="T111" i="3"/>
  <c r="BF111" i="3" s="1"/>
  <c r="Q115" i="3"/>
  <c r="BC115" i="3" s="1"/>
  <c r="Q127" i="3"/>
  <c r="AE127" i="3" s="1"/>
  <c r="S131" i="3"/>
  <c r="O143" i="3"/>
  <c r="AC143" i="3" s="1"/>
  <c r="O147" i="3"/>
  <c r="BA147" i="3" s="1"/>
  <c r="Q151" i="3"/>
  <c r="S159" i="3"/>
  <c r="AA159" i="3" s="1"/>
  <c r="O163" i="3"/>
  <c r="S175" i="3"/>
  <c r="AG175" i="3" s="1"/>
  <c r="O179" i="3"/>
  <c r="BA179" i="3" s="1"/>
  <c r="S191" i="3"/>
  <c r="BE191" i="3" s="1"/>
  <c r="Q195" i="3"/>
  <c r="O207" i="3"/>
  <c r="BA207" i="3" s="1"/>
  <c r="S211" i="3"/>
  <c r="T223" i="3"/>
  <c r="BF223" i="3" s="1"/>
  <c r="S227" i="3"/>
  <c r="AA227" i="3" s="1"/>
  <c r="Q239" i="3"/>
  <c r="BC239" i="3" s="1"/>
  <c r="S243" i="3"/>
  <c r="AG243" i="3" s="1"/>
  <c r="Q255" i="3"/>
  <c r="AE255" i="3" s="1"/>
  <c r="S259" i="3"/>
  <c r="Q271" i="3"/>
  <c r="P275" i="3"/>
  <c r="O287" i="3"/>
  <c r="AC287" i="3" s="1"/>
  <c r="Q291" i="3"/>
  <c r="BC291" i="3" s="1"/>
  <c r="O299" i="3"/>
  <c r="AO299" i="3" s="1"/>
  <c r="T303" i="3"/>
  <c r="AN303" i="3" s="1"/>
  <c r="Q311" i="3"/>
  <c r="BC311" i="3" s="1"/>
  <c r="P319" i="3"/>
  <c r="R327" i="3"/>
  <c r="AL327" i="3" s="1"/>
  <c r="T331" i="3"/>
  <c r="R347" i="3"/>
  <c r="AF347" i="3" s="1"/>
  <c r="Q355" i="3"/>
  <c r="Y355" i="3" s="1"/>
  <c r="O367" i="3"/>
  <c r="W367" i="3" s="1"/>
  <c r="T375" i="3"/>
  <c r="Q40" i="3"/>
  <c r="S64" i="3"/>
  <c r="P96" i="3"/>
  <c r="O128" i="3"/>
  <c r="R156" i="3"/>
  <c r="Q196" i="3"/>
  <c r="S232" i="3"/>
  <c r="AG232" i="3" s="1"/>
  <c r="Q252" i="3"/>
  <c r="Y252" i="3" s="1"/>
  <c r="R288" i="3"/>
  <c r="Z288" i="3" s="1"/>
  <c r="O348" i="3"/>
  <c r="R372" i="3"/>
  <c r="AI107" i="3"/>
  <c r="AN107" i="3"/>
  <c r="AL107" i="3"/>
  <c r="AJ107" i="3"/>
  <c r="H31" i="3"/>
  <c r="AV360" i="3"/>
  <c r="AU360" i="3"/>
  <c r="AZ360" i="3"/>
  <c r="AW360" i="3"/>
  <c r="AY360" i="3"/>
  <c r="AX360" i="3"/>
  <c r="S136" i="3"/>
  <c r="R248" i="3"/>
  <c r="AX248" i="3" s="1"/>
  <c r="L53" i="3"/>
  <c r="K149" i="3"/>
  <c r="AF161" i="3"/>
  <c r="AE161" i="3"/>
  <c r="AC161" i="3"/>
  <c r="AL249" i="3"/>
  <c r="AE273" i="3"/>
  <c r="AH273" i="3"/>
  <c r="Y345" i="3"/>
  <c r="Z345" i="3"/>
  <c r="X345" i="3"/>
  <c r="I62" i="3"/>
  <c r="K98" i="3"/>
  <c r="AD134" i="3"/>
  <c r="AH134" i="3"/>
  <c r="AG134" i="3"/>
  <c r="AE134" i="3"/>
  <c r="AF134" i="3"/>
  <c r="AC134" i="3"/>
  <c r="K238" i="3"/>
  <c r="H342" i="3"/>
  <c r="T13" i="3"/>
  <c r="Q57" i="3"/>
  <c r="S101" i="3"/>
  <c r="BE101" i="3" s="1"/>
  <c r="T141" i="3"/>
  <c r="P185" i="3"/>
  <c r="T269" i="3"/>
  <c r="AZ269" i="3" s="1"/>
  <c r="T357" i="3"/>
  <c r="K162" i="3"/>
  <c r="K370" i="3"/>
  <c r="O297" i="3"/>
  <c r="AI297" i="3" s="1"/>
  <c r="T297" i="3"/>
  <c r="AN297" i="3" s="1"/>
  <c r="S297" i="3"/>
  <c r="AS297" i="3" s="1"/>
  <c r="R297" i="3"/>
  <c r="Q297" i="3"/>
  <c r="K317" i="3"/>
  <c r="J317" i="3"/>
  <c r="M317" i="3"/>
  <c r="I317" i="3"/>
  <c r="H317" i="3"/>
  <c r="I278" i="3"/>
  <c r="M278" i="3"/>
  <c r="H278" i="3"/>
  <c r="K278" i="3"/>
  <c r="M39" i="3"/>
  <c r="L39" i="3"/>
  <c r="O296" i="3"/>
  <c r="BA296" i="3" s="1"/>
  <c r="S296" i="3"/>
  <c r="BE296" i="3" s="1"/>
  <c r="R296" i="3"/>
  <c r="AF296" i="3" s="1"/>
  <c r="T296" i="3"/>
  <c r="Q296" i="3"/>
  <c r="Q18" i="3"/>
  <c r="BD10" i="3"/>
  <c r="BF10" i="3"/>
  <c r="BE10" i="3"/>
  <c r="BB10" i="3"/>
  <c r="BA10" i="3"/>
  <c r="AZ55" i="3"/>
  <c r="AY55" i="3"/>
  <c r="BD87" i="3"/>
  <c r="BA87" i="3"/>
  <c r="BF87" i="3"/>
  <c r="BE87" i="3"/>
  <c r="BC87" i="3"/>
  <c r="BB87" i="3"/>
  <c r="BF187" i="3"/>
  <c r="BD187" i="3"/>
  <c r="BB187" i="3"/>
  <c r="BE187" i="3"/>
  <c r="AP227" i="3"/>
  <c r="AT227" i="3"/>
  <c r="AO227" i="3"/>
  <c r="X255" i="3"/>
  <c r="Z255" i="3"/>
  <c r="Y255" i="3"/>
  <c r="BC307" i="3"/>
  <c r="BB307" i="3"/>
  <c r="BF307" i="3"/>
  <c r="BD307" i="3"/>
  <c r="BE307" i="3"/>
  <c r="AS347" i="3"/>
  <c r="AP347" i="3"/>
  <c r="AR347" i="3"/>
  <c r="AT347" i="3"/>
  <c r="BD96" i="3"/>
  <c r="BA96" i="3"/>
  <c r="BF96" i="3"/>
  <c r="R79" i="3"/>
  <c r="BD79" i="3" s="1"/>
  <c r="BD60" i="3"/>
  <c r="BA60" i="3"/>
  <c r="BF60" i="3"/>
  <c r="BE60" i="3"/>
  <c r="BB60" i="3"/>
  <c r="AU248" i="3"/>
  <c r="AY248" i="3"/>
  <c r="AW248" i="3"/>
  <c r="BF340" i="3"/>
  <c r="BE340" i="3"/>
  <c r="BB340" i="3"/>
  <c r="BF169" i="3"/>
  <c r="BD169" i="3"/>
  <c r="BA169" i="3"/>
  <c r="BE169" i="3"/>
  <c r="S272" i="3"/>
  <c r="AS272" i="3" s="1"/>
  <c r="R272" i="3"/>
  <c r="Z272" i="3" s="1"/>
  <c r="Q272" i="3"/>
  <c r="AW272" i="3" s="1"/>
  <c r="P272" i="3"/>
  <c r="BB272" i="3" s="1"/>
  <c r="O272" i="3"/>
  <c r="BA272" i="3" s="1"/>
  <c r="P201" i="3"/>
  <c r="O201" i="3"/>
  <c r="S201" i="3"/>
  <c r="T201" i="3"/>
  <c r="AH201" i="3" s="1"/>
  <c r="R201" i="3"/>
  <c r="S172" i="3"/>
  <c r="R172" i="3"/>
  <c r="AR172" i="3" s="1"/>
  <c r="Q172" i="3"/>
  <c r="BC172" i="3" s="1"/>
  <c r="T172" i="3"/>
  <c r="P172" i="3"/>
  <c r="AP172" i="3" s="1"/>
  <c r="O172" i="3"/>
  <c r="BA172" i="3" s="1"/>
  <c r="S157" i="3"/>
  <c r="P157" i="3"/>
  <c r="O157" i="3"/>
  <c r="R157" i="3"/>
  <c r="Q157" i="3"/>
  <c r="K322" i="3"/>
  <c r="J322" i="3"/>
  <c r="I322" i="3"/>
  <c r="M322" i="3"/>
  <c r="M29" i="3"/>
  <c r="K29" i="3"/>
  <c r="J29" i="3"/>
  <c r="I29" i="3"/>
  <c r="H29" i="3"/>
  <c r="L29" i="3"/>
  <c r="I174" i="3"/>
  <c r="K174" i="3"/>
  <c r="J174" i="3"/>
  <c r="H174" i="3"/>
  <c r="M174" i="3"/>
  <c r="L174" i="3"/>
  <c r="K71" i="3"/>
  <c r="J71" i="3"/>
  <c r="P88" i="3"/>
  <c r="AP88" i="3" s="1"/>
  <c r="O88" i="3"/>
  <c r="AO88" i="3" s="1"/>
  <c r="Q88" i="3"/>
  <c r="T88" i="3"/>
  <c r="AZ88" i="3" s="1"/>
  <c r="S88" i="3"/>
  <c r="BE88" i="3" s="1"/>
  <c r="Q249" i="3"/>
  <c r="O249" i="3"/>
  <c r="AI249" i="3" s="1"/>
  <c r="P249" i="3"/>
  <c r="T249" i="3"/>
  <c r="AN249" i="3" s="1"/>
  <c r="S249" i="3"/>
  <c r="AG249" i="3" s="1"/>
  <c r="T145" i="3"/>
  <c r="AT145" i="3" s="1"/>
  <c r="S145" i="3"/>
  <c r="BE145" i="3" s="1"/>
  <c r="P145" i="3"/>
  <c r="BB145" i="3" s="1"/>
  <c r="O145" i="3"/>
  <c r="R145" i="3"/>
  <c r="Q145" i="3"/>
  <c r="BC145" i="3" s="1"/>
  <c r="O313" i="3"/>
  <c r="BA313" i="3" s="1"/>
  <c r="T313" i="3"/>
  <c r="S313" i="3"/>
  <c r="R313" i="3"/>
  <c r="Q313" i="3"/>
  <c r="BC313" i="3" s="1"/>
  <c r="O52" i="3"/>
  <c r="T52" i="3"/>
  <c r="R52" i="3"/>
  <c r="Z52" i="3" s="1"/>
  <c r="P229" i="3"/>
  <c r="T229" i="3"/>
  <c r="S229" i="3"/>
  <c r="R229" i="3"/>
  <c r="Q229" i="3"/>
  <c r="K186" i="3"/>
  <c r="J186" i="3"/>
  <c r="I186" i="3"/>
  <c r="M186" i="3"/>
  <c r="L186" i="3"/>
  <c r="H186" i="3"/>
  <c r="S363" i="3"/>
  <c r="BE363" i="3" s="1"/>
  <c r="P363" i="3"/>
  <c r="AV363" i="3" s="1"/>
  <c r="O363" i="3"/>
  <c r="M165" i="3"/>
  <c r="L165" i="3"/>
  <c r="K165" i="3"/>
  <c r="J165" i="3"/>
  <c r="I165" i="3"/>
  <c r="I293" i="3"/>
  <c r="H293" i="3"/>
  <c r="L293" i="3"/>
  <c r="K293" i="3"/>
  <c r="M293" i="3"/>
  <c r="J293" i="3"/>
  <c r="K314" i="3"/>
  <c r="J314" i="3"/>
  <c r="I314" i="3"/>
  <c r="M314" i="3"/>
  <c r="L314" i="3"/>
  <c r="H314" i="3"/>
  <c r="I206" i="3"/>
  <c r="M206" i="3"/>
  <c r="L206" i="3"/>
  <c r="H206" i="3"/>
  <c r="K206" i="3"/>
  <c r="P308" i="3"/>
  <c r="AJ308" i="3" s="1"/>
  <c r="O308" i="3"/>
  <c r="AI308" i="3" s="1"/>
  <c r="S308" i="3"/>
  <c r="AM308" i="3" s="1"/>
  <c r="R308" i="3"/>
  <c r="AL308" i="3" s="1"/>
  <c r="Q308" i="3"/>
  <c r="AK308" i="3" s="1"/>
  <c r="T308" i="3"/>
  <c r="AN308" i="3" s="1"/>
  <c r="AF143" i="3"/>
  <c r="AE143" i="3"/>
  <c r="T18" i="3"/>
  <c r="BF18" i="3" s="1"/>
  <c r="BD88" i="3"/>
  <c r="BF88" i="3"/>
  <c r="BB88" i="3"/>
  <c r="R86" i="3"/>
  <c r="P94" i="3"/>
  <c r="P32" i="3"/>
  <c r="O32" i="3"/>
  <c r="W32" i="3" s="1"/>
  <c r="Q32" i="3"/>
  <c r="AK32" i="3" s="1"/>
  <c r="T32" i="3"/>
  <c r="S32" i="3"/>
  <c r="R160" i="3"/>
  <c r="AX160" i="3" s="1"/>
  <c r="Q160" i="3"/>
  <c r="AW160" i="3" s="1"/>
  <c r="P160" i="3"/>
  <c r="AV160" i="3" s="1"/>
  <c r="O160" i="3"/>
  <c r="AU160" i="3" s="1"/>
  <c r="T160" i="3"/>
  <c r="AZ160" i="3" s="1"/>
  <c r="Q265" i="3"/>
  <c r="O265" i="3"/>
  <c r="AI265" i="3" s="1"/>
  <c r="P265" i="3"/>
  <c r="T265" i="3"/>
  <c r="S265" i="3"/>
  <c r="AM265" i="3" s="1"/>
  <c r="S89" i="3"/>
  <c r="AG89" i="3" s="1"/>
  <c r="P89" i="3"/>
  <c r="O89" i="3"/>
  <c r="T89" i="3"/>
  <c r="AH89" i="3" s="1"/>
  <c r="R89" i="3"/>
  <c r="Z89" i="3" s="1"/>
  <c r="O217" i="3"/>
  <c r="AI217" i="3" s="1"/>
  <c r="S217" i="3"/>
  <c r="P217" i="3"/>
  <c r="T217" i="3"/>
  <c r="R217" i="3"/>
  <c r="R124" i="3"/>
  <c r="AX124" i="3" s="1"/>
  <c r="T124" i="3"/>
  <c r="S124" i="3"/>
  <c r="AM124" i="3" s="1"/>
  <c r="P124" i="3"/>
  <c r="AJ124" i="3" s="1"/>
  <c r="O124" i="3"/>
  <c r="Q124" i="3"/>
  <c r="AW124" i="3" s="1"/>
  <c r="R45" i="3"/>
  <c r="AL45" i="3" s="1"/>
  <c r="Q45" i="3"/>
  <c r="AK45" i="3" s="1"/>
  <c r="S45" i="3"/>
  <c r="AM45" i="3" s="1"/>
  <c r="P45" i="3"/>
  <c r="AJ45" i="3" s="1"/>
  <c r="O45" i="3"/>
  <c r="AI45" i="3" s="1"/>
  <c r="S173" i="3"/>
  <c r="P173" i="3"/>
  <c r="O173" i="3"/>
  <c r="Q173" i="3"/>
  <c r="R173" i="3"/>
  <c r="Q301" i="3"/>
  <c r="AW301" i="3" s="1"/>
  <c r="P301" i="3"/>
  <c r="AV301" i="3" s="1"/>
  <c r="O301" i="3"/>
  <c r="AU301" i="3" s="1"/>
  <c r="T301" i="3"/>
  <c r="AZ301" i="3" s="1"/>
  <c r="S301" i="3"/>
  <c r="AY301" i="3" s="1"/>
  <c r="K194" i="3"/>
  <c r="J194" i="3"/>
  <c r="I194" i="3"/>
  <c r="M194" i="3"/>
  <c r="H194" i="3"/>
  <c r="J258" i="3"/>
  <c r="I258" i="3"/>
  <c r="M258" i="3"/>
  <c r="H258" i="3"/>
  <c r="L258" i="3"/>
  <c r="K346" i="3"/>
  <c r="H346" i="3"/>
  <c r="J346" i="3"/>
  <c r="I346" i="3"/>
  <c r="M346" i="3"/>
  <c r="O371" i="3"/>
  <c r="AI371" i="3" s="1"/>
  <c r="S371" i="3"/>
  <c r="AA371" i="3" s="1"/>
  <c r="P371" i="3"/>
  <c r="AV371" i="3" s="1"/>
  <c r="S373" i="3"/>
  <c r="R373" i="3"/>
  <c r="BD373" i="3" s="1"/>
  <c r="Q373" i="3"/>
  <c r="P373" i="3"/>
  <c r="X373" i="3" s="1"/>
  <c r="O373" i="3"/>
  <c r="AC373" i="3" s="1"/>
  <c r="J356" i="3"/>
  <c r="I356" i="3"/>
  <c r="H356" i="3"/>
  <c r="L356" i="3"/>
  <c r="K356" i="3"/>
  <c r="K308" i="3"/>
  <c r="H308" i="3"/>
  <c r="M308" i="3"/>
  <c r="I308" i="3"/>
  <c r="L45" i="3"/>
  <c r="I45" i="3"/>
  <c r="H45" i="3"/>
  <c r="M45" i="3"/>
  <c r="K45" i="3"/>
  <c r="J109" i="3"/>
  <c r="I109" i="3"/>
  <c r="H109" i="3"/>
  <c r="M109" i="3"/>
  <c r="L109" i="3"/>
  <c r="K109" i="3"/>
  <c r="H173" i="3"/>
  <c r="M173" i="3"/>
  <c r="K173" i="3"/>
  <c r="L173" i="3"/>
  <c r="J173" i="3"/>
  <c r="I173" i="3"/>
  <c r="J237" i="3"/>
  <c r="M237" i="3"/>
  <c r="I237" i="3"/>
  <c r="H237" i="3"/>
  <c r="L237" i="3"/>
  <c r="K301" i="3"/>
  <c r="M301" i="3"/>
  <c r="J301" i="3"/>
  <c r="I301" i="3"/>
  <c r="H301" i="3"/>
  <c r="H381" i="3"/>
  <c r="M381" i="3"/>
  <c r="K381" i="3"/>
  <c r="J381" i="3"/>
  <c r="I381" i="3"/>
  <c r="L381" i="3"/>
  <c r="H270" i="3"/>
  <c r="K270" i="3"/>
  <c r="J270" i="3"/>
  <c r="I270" i="3"/>
  <c r="M270" i="3"/>
  <c r="M330" i="3"/>
  <c r="L330" i="3"/>
  <c r="K330" i="3"/>
  <c r="H330" i="3"/>
  <c r="J330" i="3"/>
  <c r="K30" i="3"/>
  <c r="J30" i="3"/>
  <c r="I30" i="3"/>
  <c r="H30" i="3"/>
  <c r="M30" i="3"/>
  <c r="H102" i="3"/>
  <c r="L102" i="3"/>
  <c r="K102" i="3"/>
  <c r="I102" i="3"/>
  <c r="J102" i="3"/>
  <c r="M102" i="3"/>
  <c r="L222" i="3"/>
  <c r="K222" i="3"/>
  <c r="J222" i="3"/>
  <c r="I222" i="3"/>
  <c r="H366" i="3"/>
  <c r="M366" i="3"/>
  <c r="J366" i="3"/>
  <c r="I366" i="3"/>
  <c r="L366" i="3"/>
  <c r="K366" i="3"/>
  <c r="O343" i="3"/>
  <c r="AI343" i="3" s="1"/>
  <c r="S343" i="3"/>
  <c r="AM343" i="3" s="1"/>
  <c r="P324" i="3"/>
  <c r="S324" i="3"/>
  <c r="Q324" i="3"/>
  <c r="I23" i="3"/>
  <c r="H23" i="3"/>
  <c r="BF151" i="3"/>
  <c r="BD151" i="3"/>
  <c r="BE151" i="3"/>
  <c r="O344" i="3"/>
  <c r="W344" i="3" s="1"/>
  <c r="S344" i="3"/>
  <c r="R344" i="3"/>
  <c r="AX344" i="3" s="1"/>
  <c r="T344" i="3"/>
  <c r="AZ344" i="3" s="1"/>
  <c r="Q344" i="3"/>
  <c r="AW344" i="3" s="1"/>
  <c r="R369" i="3"/>
  <c r="BD369" i="3" s="1"/>
  <c r="Q369" i="3"/>
  <c r="P369" i="3"/>
  <c r="AV369" i="3" s="1"/>
  <c r="O369" i="3"/>
  <c r="T369" i="3"/>
  <c r="S369" i="3"/>
  <c r="AY369" i="3" s="1"/>
  <c r="I78" i="3"/>
  <c r="AE27" i="3"/>
  <c r="AH27" i="3"/>
  <c r="AG27" i="3"/>
  <c r="AD27" i="3"/>
  <c r="AC27" i="3"/>
  <c r="AE9" i="3"/>
  <c r="AG9" i="3"/>
  <c r="AH9" i="3"/>
  <c r="S54" i="3"/>
  <c r="BE54" i="3" s="1"/>
  <c r="K338" i="3"/>
  <c r="H110" i="3"/>
  <c r="AF44" i="3"/>
  <c r="AE44" i="3"/>
  <c r="AD44" i="3"/>
  <c r="AC44" i="3"/>
  <c r="AG44" i="3"/>
  <c r="J14" i="3"/>
  <c r="M23" i="3"/>
  <c r="M31" i="3"/>
  <c r="I39" i="3"/>
  <c r="M47" i="3"/>
  <c r="J55" i="3"/>
  <c r="AF59" i="3"/>
  <c r="AG59" i="3"/>
  <c r="AD59" i="3"/>
  <c r="AB67" i="3"/>
  <c r="Z67" i="3"/>
  <c r="AA67" i="3"/>
  <c r="AN75" i="3"/>
  <c r="AJ75" i="3"/>
  <c r="AI75" i="3"/>
  <c r="AK75" i="3"/>
  <c r="AL75" i="3"/>
  <c r="BC99" i="3"/>
  <c r="BA99" i="3"/>
  <c r="BF99" i="3"/>
  <c r="BD99" i="3"/>
  <c r="BE99" i="3"/>
  <c r="AH107" i="3"/>
  <c r="AF107" i="3"/>
  <c r="AC107" i="3"/>
  <c r="AD107" i="3"/>
  <c r="J119" i="3"/>
  <c r="L127" i="3"/>
  <c r="BF131" i="3"/>
  <c r="BC131" i="3"/>
  <c r="BB131" i="3"/>
  <c r="BA131" i="3"/>
  <c r="AH139" i="3"/>
  <c r="AD139" i="3"/>
  <c r="AG139" i="3"/>
  <c r="AC139" i="3"/>
  <c r="AE139" i="3"/>
  <c r="BB147" i="3"/>
  <c r="BD147" i="3"/>
  <c r="BC147" i="3"/>
  <c r="K151" i="3"/>
  <c r="K159" i="3"/>
  <c r="M167" i="3"/>
  <c r="L175" i="3"/>
  <c r="AR187" i="3"/>
  <c r="AP187" i="3"/>
  <c r="AT187" i="3"/>
  <c r="AS187" i="3"/>
  <c r="AO187" i="3"/>
  <c r="Z195" i="3"/>
  <c r="AA195" i="3"/>
  <c r="X195" i="3"/>
  <c r="Y195" i="3"/>
  <c r="AX203" i="3"/>
  <c r="AZ203" i="3"/>
  <c r="AY203" i="3"/>
  <c r="AW203" i="3"/>
  <c r="AU203" i="3"/>
  <c r="AF211" i="3"/>
  <c r="AE211" i="3"/>
  <c r="AH211" i="3"/>
  <c r="AY219" i="3"/>
  <c r="AV219" i="3"/>
  <c r="AX219" i="3"/>
  <c r="AW219" i="3"/>
  <c r="AU219" i="3"/>
  <c r="AN227" i="3"/>
  <c r="AJ227" i="3"/>
  <c r="AM227" i="3"/>
  <c r="AI227" i="3"/>
  <c r="BA235" i="3"/>
  <c r="BF235" i="3"/>
  <c r="BD235" i="3"/>
  <c r="BC235" i="3"/>
  <c r="AI243" i="3"/>
  <c r="AJ243" i="3"/>
  <c r="AN243" i="3"/>
  <c r="X259" i="3"/>
  <c r="W259" i="3"/>
  <c r="AB259" i="3"/>
  <c r="Y259" i="3"/>
  <c r="AA275" i="3"/>
  <c r="Z275" i="3"/>
  <c r="AB275" i="3"/>
  <c r="Y275" i="3"/>
  <c r="W291" i="3"/>
  <c r="AA291" i="3"/>
  <c r="AT307" i="3"/>
  <c r="AS307" i="3"/>
  <c r="AR307" i="3"/>
  <c r="AP307" i="3"/>
  <c r="AQ307" i="3"/>
  <c r="AY323" i="3"/>
  <c r="AV323" i="3"/>
  <c r="Y339" i="3"/>
  <c r="X339" i="3"/>
  <c r="Z339" i="3"/>
  <c r="AB339" i="3"/>
  <c r="W339" i="3"/>
  <c r="AA339" i="3"/>
  <c r="AA355" i="3"/>
  <c r="W355" i="3"/>
  <c r="X355" i="3"/>
  <c r="Z363" i="3"/>
  <c r="X363" i="3"/>
  <c r="AB363" i="3"/>
  <c r="Y363" i="3"/>
  <c r="AM371" i="3"/>
  <c r="AN371" i="3"/>
  <c r="AL371" i="3"/>
  <c r="AK371" i="3"/>
  <c r="X379" i="3"/>
  <c r="Y379" i="3"/>
  <c r="W379" i="3"/>
  <c r="AB379" i="3"/>
  <c r="AA379" i="3"/>
  <c r="L214" i="3"/>
  <c r="BF25" i="3"/>
  <c r="BA25" i="3"/>
  <c r="BE25" i="3"/>
  <c r="BB25" i="3"/>
  <c r="AB7" i="3"/>
  <c r="AA7" i="3"/>
  <c r="Z7" i="3"/>
  <c r="W7" i="3"/>
  <c r="R299" i="3"/>
  <c r="O307" i="3"/>
  <c r="T311" i="3"/>
  <c r="BF311" i="3" s="1"/>
  <c r="Q319" i="3"/>
  <c r="AQ319" i="3" s="1"/>
  <c r="P327" i="3"/>
  <c r="AJ327" i="3" s="1"/>
  <c r="O335" i="3"/>
  <c r="W335" i="3" s="1"/>
  <c r="Q347" i="3"/>
  <c r="AW347" i="3" s="1"/>
  <c r="T355" i="3"/>
  <c r="AN355" i="3" s="1"/>
  <c r="Q367" i="3"/>
  <c r="R379" i="3"/>
  <c r="P40" i="3"/>
  <c r="AP40" i="3" s="1"/>
  <c r="Q76" i="3"/>
  <c r="AQ76" i="3" s="1"/>
  <c r="S96" i="3"/>
  <c r="P128" i="3"/>
  <c r="AV128" i="3" s="1"/>
  <c r="O168" i="3"/>
  <c r="AU168" i="3" s="1"/>
  <c r="O196" i="3"/>
  <c r="O232" i="3"/>
  <c r="S264" i="3"/>
  <c r="O288" i="3"/>
  <c r="W288" i="3" s="1"/>
  <c r="R324" i="3"/>
  <c r="O372" i="3"/>
  <c r="H86" i="3"/>
  <c r="AV8" i="3"/>
  <c r="AU8" i="3"/>
  <c r="AY8" i="3"/>
  <c r="AX8" i="3"/>
  <c r="AW8" i="3"/>
  <c r="AZ24" i="3"/>
  <c r="AX24" i="3"/>
  <c r="AW24" i="3"/>
  <c r="AX32" i="3"/>
  <c r="AW32" i="3"/>
  <c r="AI40" i="3"/>
  <c r="AN40" i="3"/>
  <c r="AL40" i="3"/>
  <c r="X48" i="3"/>
  <c r="AB48" i="3"/>
  <c r="BE52" i="3"/>
  <c r="BD52" i="3"/>
  <c r="BC52" i="3"/>
  <c r="BB52" i="3"/>
  <c r="AJ60" i="3"/>
  <c r="AN60" i="3"/>
  <c r="AM60" i="3"/>
  <c r="AL60" i="3"/>
  <c r="AI60" i="3"/>
  <c r="AB68" i="3"/>
  <c r="X68" i="3"/>
  <c r="AA68" i="3"/>
  <c r="Y68" i="3"/>
  <c r="W68" i="3"/>
  <c r="AZ72" i="3"/>
  <c r="AV72" i="3"/>
  <c r="AU72" i="3"/>
  <c r="AY72" i="3"/>
  <c r="AW72" i="3"/>
  <c r="AR76" i="3"/>
  <c r="AO76" i="3"/>
  <c r="AS76" i="3"/>
  <c r="AZ84" i="3"/>
  <c r="AW84" i="3"/>
  <c r="AV84" i="3"/>
  <c r="AY84" i="3"/>
  <c r="AU84" i="3"/>
  <c r="AE92" i="3"/>
  <c r="AD92" i="3"/>
  <c r="BD228" i="3"/>
  <c r="BB228" i="3"/>
  <c r="BA228" i="3"/>
  <c r="BF228" i="3"/>
  <c r="AX236" i="3"/>
  <c r="AW236" i="3"/>
  <c r="AV236" i="3"/>
  <c r="AU236" i="3"/>
  <c r="AY236" i="3"/>
  <c r="AI240" i="3"/>
  <c r="AL240" i="3"/>
  <c r="AK240" i="3"/>
  <c r="AJ240" i="3"/>
  <c r="W248" i="3"/>
  <c r="AA248" i="3"/>
  <c r="AX252" i="3"/>
  <c r="AM256" i="3"/>
  <c r="AJ256" i="3"/>
  <c r="AL256" i="3"/>
  <c r="AK256" i="3"/>
  <c r="AN256" i="3"/>
  <c r="AU264" i="3"/>
  <c r="AW264" i="3"/>
  <c r="AV264" i="3"/>
  <c r="AZ264" i="3"/>
  <c r="AC268" i="3"/>
  <c r="AH268" i="3"/>
  <c r="AF268" i="3"/>
  <c r="AD268" i="3"/>
  <c r="BC272" i="3"/>
  <c r="AY280" i="3"/>
  <c r="AX280" i="3"/>
  <c r="AW280" i="3"/>
  <c r="AZ280" i="3"/>
  <c r="AV280" i="3"/>
  <c r="AN284" i="3"/>
  <c r="AM284" i="3"/>
  <c r="AJ284" i="3"/>
  <c r="AL284" i="3"/>
  <c r="AK284" i="3"/>
  <c r="Y304" i="3"/>
  <c r="X304" i="3"/>
  <c r="AS328" i="3"/>
  <c r="AR328" i="3"/>
  <c r="AP328" i="3"/>
  <c r="AO328" i="3"/>
  <c r="AT328" i="3"/>
  <c r="AQ328" i="3"/>
  <c r="Q148" i="3"/>
  <c r="AW148" i="3" s="1"/>
  <c r="T272" i="3"/>
  <c r="BF272" i="3" s="1"/>
  <c r="AE41" i="3"/>
  <c r="AF41" i="3"/>
  <c r="AC41" i="3"/>
  <c r="AD41" i="3"/>
  <c r="AG41" i="3"/>
  <c r="W33" i="3"/>
  <c r="AB33" i="3"/>
  <c r="Z33" i="3"/>
  <c r="Y33" i="3"/>
  <c r="AN65" i="3"/>
  <c r="AL65" i="3"/>
  <c r="AI65" i="3"/>
  <c r="AU113" i="3"/>
  <c r="AY113" i="3"/>
  <c r="AW113" i="3"/>
  <c r="AV113" i="3"/>
  <c r="BF137" i="3"/>
  <c r="BC137" i="3"/>
  <c r="BB137" i="3"/>
  <c r="AZ209" i="3"/>
  <c r="AY209" i="3"/>
  <c r="AX209" i="3"/>
  <c r="AW209" i="3"/>
  <c r="K237" i="3"/>
  <c r="L317" i="3"/>
  <c r="AY385" i="3"/>
  <c r="AW385" i="3"/>
  <c r="AU385" i="3"/>
  <c r="J114" i="3"/>
  <c r="J154" i="3"/>
  <c r="L254" i="3"/>
  <c r="L362" i="3"/>
  <c r="S21" i="3"/>
  <c r="AY21" i="3" s="1"/>
  <c r="T61" i="3"/>
  <c r="Q105" i="3"/>
  <c r="R149" i="3"/>
  <c r="T189" i="3"/>
  <c r="R233" i="3"/>
  <c r="T277" i="3"/>
  <c r="R317" i="3"/>
  <c r="P361" i="3"/>
  <c r="AJ361" i="3" s="1"/>
  <c r="AV82" i="3"/>
  <c r="AU82" i="3"/>
  <c r="AX82" i="3"/>
  <c r="AY82" i="3"/>
  <c r="L170" i="3"/>
  <c r="J278" i="3"/>
  <c r="J306" i="3"/>
  <c r="M374" i="3"/>
  <c r="AJ17" i="3"/>
  <c r="AN17" i="3"/>
  <c r="AI17" i="3"/>
  <c r="AN185" i="3"/>
  <c r="AM185" i="3"/>
  <c r="AL185" i="3"/>
  <c r="AI185" i="3"/>
  <c r="AK185" i="3"/>
  <c r="AR75" i="3"/>
  <c r="AT75" i="3"/>
  <c r="AQ75" i="3"/>
  <c r="AP75" i="3"/>
  <c r="AO75" i="3"/>
  <c r="AU25" i="3"/>
  <c r="AZ25" i="3"/>
  <c r="AY25" i="3"/>
  <c r="AV25" i="3"/>
  <c r="AW25" i="3"/>
  <c r="AR8" i="3"/>
  <c r="AS8" i="3"/>
  <c r="AQ8" i="3"/>
  <c r="AP8" i="3"/>
  <c r="AO8" i="3"/>
  <c r="AB20" i="3"/>
  <c r="AA20" i="3"/>
  <c r="Z20" i="3"/>
  <c r="Y20" i="3"/>
  <c r="W20" i="3"/>
  <c r="AF28" i="3"/>
  <c r="AE28" i="3"/>
  <c r="AC28" i="3"/>
  <c r="AH28" i="3"/>
  <c r="AG28" i="3"/>
  <c r="AT36" i="3"/>
  <c r="BD44" i="3"/>
  <c r="BC44" i="3"/>
  <c r="BB44" i="3"/>
  <c r="BF44" i="3"/>
  <c r="BE44" i="3"/>
  <c r="AG52" i="3"/>
  <c r="AF52" i="3"/>
  <c r="AE52" i="3"/>
  <c r="AD52" i="3"/>
  <c r="AH52" i="3"/>
  <c r="AQ56" i="3"/>
  <c r="AO56" i="3"/>
  <c r="AT56" i="3"/>
  <c r="AP56" i="3"/>
  <c r="AZ64" i="3"/>
  <c r="AU64" i="3"/>
  <c r="AW64" i="3"/>
  <c r="AX64" i="3"/>
  <c r="AP68" i="3"/>
  <c r="AO68" i="3"/>
  <c r="AT68" i="3"/>
  <c r="AQ68" i="3"/>
  <c r="AS68" i="3"/>
  <c r="AN76" i="3"/>
  <c r="AM76" i="3"/>
  <c r="AL76" i="3"/>
  <c r="AK76" i="3"/>
  <c r="AB80" i="3"/>
  <c r="X80" i="3"/>
  <c r="Z80" i="3"/>
  <c r="Y80" i="3"/>
  <c r="W80" i="3"/>
  <c r="AA80" i="3"/>
  <c r="AJ88" i="3"/>
  <c r="AN88" i="3"/>
  <c r="AL88" i="3"/>
  <c r="AM88" i="3"/>
  <c r="Y92" i="3"/>
  <c r="X92" i="3"/>
  <c r="BD100" i="3"/>
  <c r="BB100" i="3"/>
  <c r="BE100" i="3"/>
  <c r="AM108" i="3"/>
  <c r="AL108" i="3"/>
  <c r="W112" i="3"/>
  <c r="Y112" i="3"/>
  <c r="AB112" i="3"/>
  <c r="AI120" i="3"/>
  <c r="AN120" i="3"/>
  <c r="AL120" i="3"/>
  <c r="AJ120" i="3"/>
  <c r="AA124" i="3"/>
  <c r="Y124" i="3"/>
  <c r="BF128" i="3"/>
  <c r="BE128" i="3"/>
  <c r="BC128" i="3"/>
  <c r="BD128" i="3"/>
  <c r="BB128" i="3"/>
  <c r="AX136" i="3"/>
  <c r="AU136" i="3"/>
  <c r="AZ136" i="3"/>
  <c r="AP140" i="3"/>
  <c r="AS140" i="3"/>
  <c r="AO140" i="3"/>
  <c r="AR140" i="3"/>
  <c r="AQ140" i="3"/>
  <c r="BB144" i="3"/>
  <c r="BF144" i="3"/>
  <c r="BE144" i="3"/>
  <c r="BC144" i="3"/>
  <c r="AM152" i="3"/>
  <c r="AK152" i="3"/>
  <c r="Z156" i="3"/>
  <c r="X156" i="3"/>
  <c r="AB156" i="3"/>
  <c r="Y156" i="3"/>
  <c r="Z168" i="3"/>
  <c r="X168" i="3"/>
  <c r="W168" i="3"/>
  <c r="AB168" i="3"/>
  <c r="AV172" i="3"/>
  <c r="AY172" i="3"/>
  <c r="AX172" i="3"/>
  <c r="AW172" i="3"/>
  <c r="AU172" i="3"/>
  <c r="AB180" i="3"/>
  <c r="AA180" i="3"/>
  <c r="W180" i="3"/>
  <c r="AT184" i="3"/>
  <c r="AR184" i="3"/>
  <c r="AQ184" i="3"/>
  <c r="BF188" i="3"/>
  <c r="BC188" i="3"/>
  <c r="BE188" i="3"/>
  <c r="BD188" i="3"/>
  <c r="BA188" i="3"/>
  <c r="AL196" i="3"/>
  <c r="AM196" i="3"/>
  <c r="AK196" i="3"/>
  <c r="AJ196" i="3"/>
  <c r="BB200" i="3"/>
  <c r="BF200" i="3"/>
  <c r="BA200" i="3"/>
  <c r="BD200" i="3"/>
  <c r="AE208" i="3"/>
  <c r="AG208" i="3"/>
  <c r="AC208" i="3"/>
  <c r="Z216" i="3"/>
  <c r="AU220" i="3"/>
  <c r="AZ220" i="3"/>
  <c r="AY220" i="3"/>
  <c r="AW220" i="3"/>
  <c r="AT232" i="3"/>
  <c r="AP232" i="3"/>
  <c r="AR232" i="3"/>
  <c r="AQ232" i="3"/>
  <c r="AH236" i="3"/>
  <c r="AG236" i="3"/>
  <c r="AD236" i="3"/>
  <c r="AC236" i="3"/>
  <c r="BC240" i="3"/>
  <c r="BF240" i="3"/>
  <c r="BD240" i="3"/>
  <c r="BA240" i="3"/>
  <c r="AS248" i="3"/>
  <c r="AO248" i="3"/>
  <c r="AE252" i="3"/>
  <c r="AF252" i="3"/>
  <c r="AC252" i="3"/>
  <c r="BC256" i="3"/>
  <c r="BF256" i="3"/>
  <c r="BE256" i="3"/>
  <c r="BB256" i="3"/>
  <c r="BD256" i="3"/>
  <c r="BA256" i="3"/>
  <c r="Y264" i="3"/>
  <c r="X264" i="3"/>
  <c r="W264" i="3"/>
  <c r="AB264" i="3"/>
  <c r="AJ268" i="3"/>
  <c r="AL268" i="3"/>
  <c r="AK268" i="3"/>
  <c r="AI268" i="3"/>
  <c r="AQ276" i="3"/>
  <c r="AR276" i="3"/>
  <c r="AT276" i="3"/>
  <c r="AS276" i="3"/>
  <c r="AP276" i="3"/>
  <c r="AH280" i="3"/>
  <c r="AG280" i="3"/>
  <c r="AE280" i="3"/>
  <c r="AF280" i="3"/>
  <c r="BF284" i="3"/>
  <c r="BE284" i="3"/>
  <c r="BD284" i="3"/>
  <c r="BC284" i="3"/>
  <c r="AS292" i="3"/>
  <c r="AP292" i="3"/>
  <c r="AO292" i="3"/>
  <c r="AI296" i="3"/>
  <c r="AJ296" i="3"/>
  <c r="AM296" i="3"/>
  <c r="AW304" i="3"/>
  <c r="AV304" i="3"/>
  <c r="AU304" i="3"/>
  <c r="BF312" i="3"/>
  <c r="BE312" i="3"/>
  <c r="BD312" i="3"/>
  <c r="BB312" i="3"/>
  <c r="BC312" i="3"/>
  <c r="AS320" i="3"/>
  <c r="AP320" i="3"/>
  <c r="AO320" i="3"/>
  <c r="AT320" i="3"/>
  <c r="AQ320" i="3"/>
  <c r="BE336" i="3"/>
  <c r="AS340" i="3"/>
  <c r="AP340" i="3"/>
  <c r="AT340" i="3"/>
  <c r="Z352" i="3"/>
  <c r="W352" i="3"/>
  <c r="AB352" i="3"/>
  <c r="AA352" i="3"/>
  <c r="X352" i="3"/>
  <c r="AN368" i="3"/>
  <c r="AL368" i="3"/>
  <c r="AK368" i="3"/>
  <c r="AJ368" i="3"/>
  <c r="AM368" i="3"/>
  <c r="AR384" i="3"/>
  <c r="AO384" i="3"/>
  <c r="AS384" i="3"/>
  <c r="AQ384" i="3"/>
  <c r="AP384" i="3"/>
  <c r="AT384" i="3"/>
  <c r="AH25" i="3"/>
  <c r="AC25" i="3"/>
  <c r="AD25" i="3"/>
  <c r="AG25" i="3"/>
  <c r="AE33" i="3"/>
  <c r="AH33" i="3"/>
  <c r="AF33" i="3"/>
  <c r="AC33" i="3"/>
  <c r="BD57" i="3"/>
  <c r="BB57" i="3"/>
  <c r="BA57" i="3"/>
  <c r="BE57" i="3"/>
  <c r="BF57" i="3"/>
  <c r="BD65" i="3"/>
  <c r="BA65" i="3"/>
  <c r="BF65" i="3"/>
  <c r="AN73" i="3"/>
  <c r="AL73" i="3"/>
  <c r="AK73" i="3"/>
  <c r="AI73" i="3"/>
  <c r="AY81" i="3"/>
  <c r="AN89" i="3"/>
  <c r="AK89" i="3"/>
  <c r="AV97" i="3"/>
  <c r="AZ97" i="3"/>
  <c r="AY97" i="3"/>
  <c r="AX97" i="3"/>
  <c r="AW97" i="3"/>
  <c r="AI105" i="3"/>
  <c r="AJ105" i="3"/>
  <c r="BC113" i="3"/>
  <c r="BA113" i="3"/>
  <c r="BE113" i="3"/>
  <c r="BD113" i="3"/>
  <c r="BB113" i="3"/>
  <c r="AT129" i="3"/>
  <c r="AS129" i="3"/>
  <c r="AR129" i="3"/>
  <c r="AO129" i="3"/>
  <c r="Y145" i="3"/>
  <c r="AA145" i="3"/>
  <c r="X145" i="3"/>
  <c r="AP161" i="3"/>
  <c r="AQ161" i="3"/>
  <c r="AO161" i="3"/>
  <c r="AR161" i="3"/>
  <c r="AB177" i="3"/>
  <c r="Z177" i="3"/>
  <c r="X177" i="3"/>
  <c r="W177" i="3"/>
  <c r="AA177" i="3"/>
  <c r="Z193" i="3"/>
  <c r="X193" i="3"/>
  <c r="AB193" i="3"/>
  <c r="Y193" i="3"/>
  <c r="BB201" i="3"/>
  <c r="BA201" i="3"/>
  <c r="BC201" i="3"/>
  <c r="BE201" i="3"/>
  <c r="AB209" i="3"/>
  <c r="AA209" i="3"/>
  <c r="Z209" i="3"/>
  <c r="Y209" i="3"/>
  <c r="W209" i="3"/>
  <c r="AJ217" i="3"/>
  <c r="AN217" i="3"/>
  <c r="AK217" i="3"/>
  <c r="Z225" i="3"/>
  <c r="X225" i="3"/>
  <c r="AB225" i="3"/>
  <c r="BA233" i="3"/>
  <c r="BB233" i="3"/>
  <c r="BD233" i="3"/>
  <c r="AE241" i="3"/>
  <c r="AG241" i="3"/>
  <c r="AF241" i="3"/>
  <c r="AC241" i="3"/>
  <c r="BC249" i="3"/>
  <c r="BD249" i="3"/>
  <c r="BF249" i="3"/>
  <c r="BA249" i="3"/>
  <c r="AD257" i="3"/>
  <c r="AG257" i="3"/>
  <c r="AT265" i="3"/>
  <c r="AO265" i="3"/>
  <c r="AR265" i="3"/>
  <c r="AS265" i="3"/>
  <c r="AS281" i="3"/>
  <c r="AQ281" i="3"/>
  <c r="AP281" i="3"/>
  <c r="AP297" i="3"/>
  <c r="AT297" i="3"/>
  <c r="AO297" i="3"/>
  <c r="AP313" i="3"/>
  <c r="AQ313" i="3"/>
  <c r="AO313" i="3"/>
  <c r="AD329" i="3"/>
  <c r="AC329" i="3"/>
  <c r="AH329" i="3"/>
  <c r="AE345" i="3"/>
  <c r="AC345" i="3"/>
  <c r="AF345" i="3"/>
  <c r="AD345" i="3"/>
  <c r="AK357" i="3"/>
  <c r="AN357" i="3"/>
  <c r="AX361" i="3"/>
  <c r="AW361" i="3"/>
  <c r="AZ361" i="3"/>
  <c r="AJ373" i="3"/>
  <c r="AN373" i="3"/>
  <c r="BD377" i="3"/>
  <c r="BC377" i="3"/>
  <c r="BF377" i="3"/>
  <c r="BE377" i="3"/>
  <c r="AC385" i="3"/>
  <c r="AE385" i="3"/>
  <c r="X26" i="3"/>
  <c r="W26" i="3"/>
  <c r="AB26" i="3"/>
  <c r="Z26" i="3"/>
  <c r="Y26" i="3"/>
  <c r="AI34" i="3"/>
  <c r="AN34" i="3"/>
  <c r="AM34" i="3"/>
  <c r="AL34" i="3"/>
  <c r="AJ34" i="3"/>
  <c r="AN18" i="3"/>
  <c r="AJ18" i="3"/>
  <c r="AK18" i="3"/>
  <c r="AI18" i="3"/>
  <c r="AZ58" i="3"/>
  <c r="AX58" i="3"/>
  <c r="AW58" i="3"/>
  <c r="AU58" i="3"/>
  <c r="AY58" i="3"/>
  <c r="X70" i="3"/>
  <c r="AA70" i="3"/>
  <c r="Y70" i="3"/>
  <c r="Z70" i="3"/>
  <c r="AD198" i="3"/>
  <c r="AH198" i="3"/>
  <c r="AG198" i="3"/>
  <c r="AE198" i="3"/>
  <c r="AF198" i="3"/>
  <c r="AG298" i="3"/>
  <c r="AF298" i="3"/>
  <c r="AD298" i="3"/>
  <c r="AH298" i="3"/>
  <c r="AC298" i="3"/>
  <c r="AZ11" i="3"/>
  <c r="AV11" i="3"/>
  <c r="AY11" i="3"/>
  <c r="AW11" i="3"/>
  <c r="AU11" i="3"/>
  <c r="L104" i="3"/>
  <c r="M104" i="3"/>
  <c r="AL147" i="3"/>
  <c r="AK147" i="3"/>
  <c r="AJ147" i="3"/>
  <c r="BF179" i="3"/>
  <c r="BC179" i="3"/>
  <c r="BB179" i="3"/>
  <c r="BE179" i="3"/>
  <c r="AZ7" i="3"/>
  <c r="AV7" i="3"/>
  <c r="AX7" i="3"/>
  <c r="AU7" i="3"/>
  <c r="AY7" i="3"/>
  <c r="AF20" i="3"/>
  <c r="AE20" i="3"/>
  <c r="AC20" i="3"/>
  <c r="AH20" i="3"/>
  <c r="AG20" i="3"/>
  <c r="AD196" i="3"/>
  <c r="AG196" i="3"/>
  <c r="AE196" i="3"/>
  <c r="AF196" i="3"/>
  <c r="AW320" i="3"/>
  <c r="AZ320" i="3"/>
  <c r="AU320" i="3"/>
  <c r="AV320" i="3"/>
  <c r="AB336" i="3"/>
  <c r="X336" i="3"/>
  <c r="AA336" i="3"/>
  <c r="AZ340" i="3"/>
  <c r="AV340" i="3"/>
  <c r="AY340" i="3"/>
  <c r="AH352" i="3"/>
  <c r="AD352" i="3"/>
  <c r="AG352" i="3"/>
  <c r="AC352" i="3"/>
  <c r="AF352" i="3"/>
  <c r="AD368" i="3"/>
  <c r="AC368" i="3"/>
  <c r="AE368" i="3"/>
  <c r="AG368" i="3"/>
  <c r="AZ384" i="3"/>
  <c r="AW384" i="3"/>
  <c r="AV384" i="3"/>
  <c r="AU384" i="3"/>
  <c r="AY384" i="3"/>
  <c r="AX384" i="3"/>
  <c r="BE18" i="3"/>
  <c r="BB18" i="3"/>
  <c r="BA18" i="3"/>
  <c r="AM25" i="3"/>
  <c r="AJ25" i="3"/>
  <c r="AI25" i="3"/>
  <c r="AN25" i="3"/>
  <c r="AK25" i="3"/>
  <c r="AJ33" i="3"/>
  <c r="AI33" i="3"/>
  <c r="AN33" i="3"/>
  <c r="AL33" i="3"/>
  <c r="AK33" i="3"/>
  <c r="AR41" i="3"/>
  <c r="AQ41" i="3"/>
  <c r="AP41" i="3"/>
  <c r="AT41" i="3"/>
  <c r="AS41" i="3"/>
  <c r="AO41" i="3"/>
  <c r="BF81" i="3"/>
  <c r="BE81" i="3"/>
  <c r="BD97" i="3"/>
  <c r="BF97" i="3"/>
  <c r="BE97" i="3"/>
  <c r="BC97" i="3"/>
  <c r="BB97" i="3"/>
  <c r="AE113" i="3"/>
  <c r="AF113" i="3"/>
  <c r="AD113" i="3"/>
  <c r="AC113" i="3"/>
  <c r="AH113" i="3"/>
  <c r="AG113" i="3"/>
  <c r="AM129" i="3"/>
  <c r="AL129" i="3"/>
  <c r="AI129" i="3"/>
  <c r="AN129" i="3"/>
  <c r="AD145" i="3"/>
  <c r="AF145" i="3"/>
  <c r="AE145" i="3"/>
  <c r="AC145" i="3"/>
  <c r="AG145" i="3"/>
  <c r="AL161" i="3"/>
  <c r="AK161" i="3"/>
  <c r="AI161" i="3"/>
  <c r="AH177" i="3"/>
  <c r="AF177" i="3"/>
  <c r="AD177" i="3"/>
  <c r="AG177" i="3"/>
  <c r="AC177" i="3"/>
  <c r="AD193" i="3"/>
  <c r="AF193" i="3"/>
  <c r="AE193" i="3"/>
  <c r="AI201" i="3"/>
  <c r="AM201" i="3"/>
  <c r="AK201" i="3"/>
  <c r="AJ201" i="3"/>
  <c r="AF209" i="3"/>
  <c r="AH209" i="3"/>
  <c r="AG209" i="3"/>
  <c r="AE209" i="3"/>
  <c r="AD209" i="3"/>
  <c r="AC209" i="3"/>
  <c r="BB217" i="3"/>
  <c r="BF217" i="3"/>
  <c r="BC217" i="3"/>
  <c r="AH225" i="3"/>
  <c r="AD225" i="3"/>
  <c r="AF225" i="3"/>
  <c r="AN233" i="3"/>
  <c r="AL233" i="3"/>
  <c r="AI233" i="3"/>
  <c r="AT249" i="3"/>
  <c r="AR249" i="3"/>
  <c r="AO249" i="3"/>
  <c r="AX265" i="3"/>
  <c r="AU265" i="3"/>
  <c r="AY265" i="3"/>
  <c r="AU281" i="3"/>
  <c r="AY281" i="3"/>
  <c r="AV281" i="3"/>
  <c r="AW281" i="3"/>
  <c r="AU297" i="3"/>
  <c r="AZ297" i="3"/>
  <c r="AX297" i="3"/>
  <c r="AV297" i="3"/>
  <c r="AX313" i="3"/>
  <c r="AU313" i="3"/>
  <c r="AV313" i="3"/>
  <c r="AW313" i="3"/>
  <c r="AV329" i="3"/>
  <c r="AZ329" i="3"/>
  <c r="AU329" i="3"/>
  <c r="AY329" i="3"/>
  <c r="AT337" i="3"/>
  <c r="AP337" i="3"/>
  <c r="AR337" i="3"/>
  <c r="AW345" i="3"/>
  <c r="AY345" i="3"/>
  <c r="AX345" i="3"/>
  <c r="AV345" i="3"/>
  <c r="AT353" i="3"/>
  <c r="AQ353" i="3"/>
  <c r="AP353" i="3"/>
  <c r="AP357" i="3"/>
  <c r="AO357" i="3"/>
  <c r="BD361" i="3"/>
  <c r="BC361" i="3"/>
  <c r="AJ369" i="3"/>
  <c r="AM369" i="3"/>
  <c r="AT373" i="3"/>
  <c r="AQ373" i="3"/>
  <c r="Y377" i="3"/>
  <c r="AB377" i="3"/>
  <c r="AA377" i="3"/>
  <c r="Z377" i="3"/>
  <c r="AK385" i="3"/>
  <c r="AL385" i="3"/>
  <c r="AI385" i="3"/>
  <c r="AF26" i="3"/>
  <c r="AE26" i="3"/>
  <c r="AD26" i="3"/>
  <c r="AH26" i="3"/>
  <c r="AC26" i="3"/>
  <c r="AT34" i="3"/>
  <c r="AR34" i="3"/>
  <c r="AS34" i="3"/>
  <c r="AP34" i="3"/>
  <c r="AO34" i="3"/>
  <c r="AB74" i="3"/>
  <c r="X74" i="3"/>
  <c r="Z74" i="3"/>
  <c r="Y74" i="3"/>
  <c r="W74" i="3"/>
  <c r="X10" i="3"/>
  <c r="AB10" i="3"/>
  <c r="AA10" i="3"/>
  <c r="Z10" i="3"/>
  <c r="W10" i="3"/>
  <c r="BE58" i="3"/>
  <c r="BC58" i="3"/>
  <c r="BA58" i="3"/>
  <c r="AF70" i="3"/>
  <c r="AH70" i="3"/>
  <c r="AG70" i="3"/>
  <c r="AE70" i="3"/>
  <c r="AD70" i="3"/>
  <c r="AL198" i="3"/>
  <c r="AJ198" i="3"/>
  <c r="AN198" i="3"/>
  <c r="AM198" i="3"/>
  <c r="AK198" i="3"/>
  <c r="AI298" i="3"/>
  <c r="AN298" i="3"/>
  <c r="AL298" i="3"/>
  <c r="AM298" i="3"/>
  <c r="AJ298" i="3"/>
  <c r="AY112" i="3"/>
  <c r="AU112" i="3"/>
  <c r="AZ112" i="3"/>
  <c r="AW112" i="3"/>
  <c r="AF176" i="3"/>
  <c r="AD176" i="3"/>
  <c r="AG176" i="3"/>
  <c r="AC176" i="3"/>
  <c r="AH147" i="3"/>
  <c r="AD147" i="3"/>
  <c r="AF147" i="3"/>
  <c r="AE147" i="3"/>
  <c r="AJ179" i="3"/>
  <c r="AN179" i="3"/>
  <c r="AM179" i="3"/>
  <c r="AK179" i="3"/>
  <c r="AJ7" i="3"/>
  <c r="AN7" i="3"/>
  <c r="AM7" i="3"/>
  <c r="AL7" i="3"/>
  <c r="AI7" i="3"/>
  <c r="AR20" i="3"/>
  <c r="AO20" i="3"/>
  <c r="AT20" i="3"/>
  <c r="AS20" i="3"/>
  <c r="AQ20" i="3"/>
  <c r="AP196" i="3"/>
  <c r="AR196" i="3"/>
  <c r="AS196" i="3"/>
  <c r="AQ196" i="3"/>
  <c r="AF19" i="3"/>
  <c r="AH19" i="3"/>
  <c r="AG19" i="3"/>
  <c r="AE19" i="3"/>
  <c r="AC19" i="3"/>
  <c r="X8" i="3"/>
  <c r="Y8" i="3"/>
  <c r="W8" i="3"/>
  <c r="AA8" i="3"/>
  <c r="Z8" i="3"/>
  <c r="BD24" i="3"/>
  <c r="BC24" i="3"/>
  <c r="BA24" i="3"/>
  <c r="AF40" i="3"/>
  <c r="AH40" i="3"/>
  <c r="AC40" i="3"/>
  <c r="AQ44" i="3"/>
  <c r="AT44" i="3"/>
  <c r="AR44" i="3"/>
  <c r="AS44" i="3"/>
  <c r="AP44" i="3"/>
  <c r="AO44" i="3"/>
  <c r="AY52" i="3"/>
  <c r="AW52" i="3"/>
  <c r="AV52" i="3"/>
  <c r="AX52" i="3"/>
  <c r="AF60" i="3"/>
  <c r="AD60" i="3"/>
  <c r="AC60" i="3"/>
  <c r="AG60" i="3"/>
  <c r="AH60" i="3"/>
  <c r="AR64" i="3"/>
  <c r="AT64" i="3"/>
  <c r="AQ64" i="3"/>
  <c r="AP64" i="3"/>
  <c r="AO64" i="3"/>
  <c r="AN72" i="3"/>
  <c r="AK72" i="3"/>
  <c r="AI72" i="3"/>
  <c r="AM72" i="3"/>
  <c r="BD76" i="3"/>
  <c r="BA76" i="3"/>
  <c r="BF76" i="3"/>
  <c r="BE76" i="3"/>
  <c r="BC76" i="3"/>
  <c r="AJ84" i="3"/>
  <c r="AN84" i="3"/>
  <c r="AM84" i="3"/>
  <c r="AK84" i="3"/>
  <c r="AI84" i="3"/>
  <c r="AB88" i="3"/>
  <c r="X88" i="3"/>
  <c r="Z88" i="3"/>
  <c r="AA88" i="3"/>
  <c r="AA100" i="3"/>
  <c r="W100" i="3"/>
  <c r="X100" i="3"/>
  <c r="Z100" i="3"/>
  <c r="BE108" i="3"/>
  <c r="BD108" i="3"/>
  <c r="BB108" i="3"/>
  <c r="BA108" i="3"/>
  <c r="AY116" i="3"/>
  <c r="AU116" i="3"/>
  <c r="AX116" i="3"/>
  <c r="AW116" i="3"/>
  <c r="AV116" i="3"/>
  <c r="AR120" i="3"/>
  <c r="BE124" i="3"/>
  <c r="BC124" i="3"/>
  <c r="BA124" i="3"/>
  <c r="BF124" i="3"/>
  <c r="AD132" i="3"/>
  <c r="AH132" i="3"/>
  <c r="AF132" i="3"/>
  <c r="AC132" i="3"/>
  <c r="AH136" i="3"/>
  <c r="AF136" i="3"/>
  <c r="AC136" i="3"/>
  <c r="BB140" i="3"/>
  <c r="BD140" i="3"/>
  <c r="BE140" i="3"/>
  <c r="BC140" i="3"/>
  <c r="BA140" i="3"/>
  <c r="Z148" i="3"/>
  <c r="X148" i="3"/>
  <c r="Y148" i="3"/>
  <c r="AA148" i="3"/>
  <c r="W148" i="3"/>
  <c r="AS152" i="3"/>
  <c r="AQ152" i="3"/>
  <c r="BB156" i="3"/>
  <c r="BF156" i="3"/>
  <c r="BD156" i="3"/>
  <c r="BC156" i="3"/>
  <c r="AT164" i="3"/>
  <c r="AQ164" i="3"/>
  <c r="AP164" i="3"/>
  <c r="AO164" i="3"/>
  <c r="AS164" i="3"/>
  <c r="AR164" i="3"/>
  <c r="AL168" i="3"/>
  <c r="AI168" i="3"/>
  <c r="AJ168" i="3"/>
  <c r="AN168" i="3"/>
  <c r="AL176" i="3"/>
  <c r="AJ176" i="3"/>
  <c r="AI176" i="3"/>
  <c r="AM176" i="3"/>
  <c r="AI180" i="3"/>
  <c r="AM180" i="3"/>
  <c r="BD184" i="3"/>
  <c r="BB184" i="3"/>
  <c r="BF184" i="3"/>
  <c r="BC184" i="3"/>
  <c r="BB196" i="3"/>
  <c r="BC196" i="3"/>
  <c r="BE196" i="3"/>
  <c r="BD196" i="3"/>
  <c r="AH204" i="3"/>
  <c r="AF204" i="3"/>
  <c r="AC204" i="3"/>
  <c r="AE204" i="3"/>
  <c r="AG204" i="3"/>
  <c r="BC208" i="3"/>
  <c r="BF208" i="3"/>
  <c r="BE208" i="3"/>
  <c r="BA208" i="3"/>
  <c r="AX216" i="3"/>
  <c r="AN220" i="3"/>
  <c r="AM220" i="3"/>
  <c r="AL220" i="3"/>
  <c r="AK220" i="3"/>
  <c r="AW228" i="3"/>
  <c r="AV228" i="3"/>
  <c r="AX228" i="3"/>
  <c r="AZ228" i="3"/>
  <c r="AU228" i="3"/>
  <c r="Y232" i="3"/>
  <c r="X232" i="3"/>
  <c r="Z232" i="3"/>
  <c r="AB232" i="3"/>
  <c r="W232" i="3"/>
  <c r="BF236" i="3"/>
  <c r="BE236" i="3"/>
  <c r="BD236" i="3"/>
  <c r="BB236" i="3"/>
  <c r="BA236" i="3"/>
  <c r="X244" i="3"/>
  <c r="Z244" i="3"/>
  <c r="AB244" i="3"/>
  <c r="AE248" i="3"/>
  <c r="AC248" i="3"/>
  <c r="AG248" i="3"/>
  <c r="BC252" i="3"/>
  <c r="BB252" i="3"/>
  <c r="BD252" i="3"/>
  <c r="W260" i="3"/>
  <c r="AB260" i="3"/>
  <c r="AA260" i="3"/>
  <c r="Z260" i="3"/>
  <c r="AL264" i="3"/>
  <c r="AN264" i="3"/>
  <c r="AJ264" i="3"/>
  <c r="AI264" i="3"/>
  <c r="AK264" i="3"/>
  <c r="AU272" i="3"/>
  <c r="AZ272" i="3"/>
  <c r="AV272" i="3"/>
  <c r="AY276" i="3"/>
  <c r="AX276" i="3"/>
  <c r="AW276" i="3"/>
  <c r="AZ276" i="3"/>
  <c r="AV276" i="3"/>
  <c r="BF280" i="3"/>
  <c r="BE280" i="3"/>
  <c r="BC280" i="3"/>
  <c r="BD280" i="3"/>
  <c r="AI292" i="3"/>
  <c r="AM292" i="3"/>
  <c r="AJ292" i="3"/>
  <c r="AL292" i="3"/>
  <c r="AQ304" i="3"/>
  <c r="AP304" i="3"/>
  <c r="AT304" i="3"/>
  <c r="AS304" i="3"/>
  <c r="AC336" i="3"/>
  <c r="AH336" i="3"/>
  <c r="AG336" i="3"/>
  <c r="BE344" i="3"/>
  <c r="BC344" i="3"/>
  <c r="BB344" i="3"/>
  <c r="BF344" i="3"/>
  <c r="AP352" i="3"/>
  <c r="AO352" i="3"/>
  <c r="AT352" i="3"/>
  <c r="AR352" i="3"/>
  <c r="AS352" i="3"/>
  <c r="BB360" i="3"/>
  <c r="BE360" i="3"/>
  <c r="BD360" i="3"/>
  <c r="BC360" i="3"/>
  <c r="BF360" i="3"/>
  <c r="BA360" i="3"/>
  <c r="AT368" i="3"/>
  <c r="AS368" i="3"/>
  <c r="AR368" i="3"/>
  <c r="AQ368" i="3"/>
  <c r="AP368" i="3"/>
  <c r="AJ376" i="3"/>
  <c r="AN376" i="3"/>
  <c r="AK376" i="3"/>
  <c r="AL376" i="3"/>
  <c r="AM376" i="3"/>
  <c r="BE384" i="3"/>
  <c r="BC384" i="3"/>
  <c r="BB384" i="3"/>
  <c r="BA384" i="3"/>
  <c r="BF384" i="3"/>
  <c r="BD384" i="3"/>
  <c r="AB17" i="3"/>
  <c r="X17" i="3"/>
  <c r="W17" i="3"/>
  <c r="AR25" i="3"/>
  <c r="AQ25" i="3"/>
  <c r="AP25" i="3"/>
  <c r="AT25" i="3"/>
  <c r="AS25" i="3"/>
  <c r="AO25" i="3"/>
  <c r="AR33" i="3"/>
  <c r="AQ33" i="3"/>
  <c r="AP33" i="3"/>
  <c r="AO33" i="3"/>
  <c r="AT33" i="3"/>
  <c r="AU41" i="3"/>
  <c r="AZ41" i="3"/>
  <c r="AY41" i="3"/>
  <c r="AX41" i="3"/>
  <c r="AV41" i="3"/>
  <c r="AW41" i="3"/>
  <c r="AE49" i="3"/>
  <c r="AH49" i="3"/>
  <c r="AD49" i="3"/>
  <c r="AC49" i="3"/>
  <c r="X81" i="3"/>
  <c r="AB81" i="3"/>
  <c r="W81" i="3"/>
  <c r="X97" i="3"/>
  <c r="AB97" i="3"/>
  <c r="AA97" i="3"/>
  <c r="Z97" i="3"/>
  <c r="Y97" i="3"/>
  <c r="AM113" i="3"/>
  <c r="AI113" i="3"/>
  <c r="AN113" i="3"/>
  <c r="AL113" i="3"/>
  <c r="AK113" i="3"/>
  <c r="AJ113" i="3"/>
  <c r="AK121" i="3"/>
  <c r="AI121" i="3"/>
  <c r="AN121" i="3"/>
  <c r="AL121" i="3"/>
  <c r="AJ121" i="3"/>
  <c r="AX129" i="3"/>
  <c r="AU129" i="3"/>
  <c r="AY129" i="3"/>
  <c r="AZ129" i="3"/>
  <c r="AH137" i="3"/>
  <c r="AE137" i="3"/>
  <c r="AD137" i="3"/>
  <c r="AG137" i="3"/>
  <c r="AL145" i="3"/>
  <c r="AJ145" i="3"/>
  <c r="AK145" i="3"/>
  <c r="AI145" i="3"/>
  <c r="AM145" i="3"/>
  <c r="AL153" i="3"/>
  <c r="AJ153" i="3"/>
  <c r="AN153" i="3"/>
  <c r="AM153" i="3"/>
  <c r="AX161" i="3"/>
  <c r="AU161" i="3"/>
  <c r="AZ161" i="3"/>
  <c r="AY161" i="3"/>
  <c r="AW161" i="3"/>
  <c r="AH169" i="3"/>
  <c r="AG169" i="3"/>
  <c r="AC169" i="3"/>
  <c r="AF169" i="3"/>
  <c r="AJ177" i="3"/>
  <c r="AN177" i="3"/>
  <c r="AM177" i="3"/>
  <c r="AL177" i="3"/>
  <c r="AI177" i="3"/>
  <c r="BF185" i="3"/>
  <c r="BD185" i="3"/>
  <c r="BC185" i="3"/>
  <c r="BE185" i="3"/>
  <c r="BA185" i="3"/>
  <c r="AP201" i="3"/>
  <c r="AT201" i="3"/>
  <c r="AS201" i="3"/>
  <c r="AQ201" i="3"/>
  <c r="AO201" i="3"/>
  <c r="AT217" i="3"/>
  <c r="AQ217" i="3"/>
  <c r="AP217" i="3"/>
  <c r="AS217" i="3"/>
  <c r="AO217" i="3"/>
  <c r="AR233" i="3"/>
  <c r="AP233" i="3"/>
  <c r="AT233" i="3"/>
  <c r="AO233" i="3"/>
  <c r="AU249" i="3"/>
  <c r="AZ249" i="3"/>
  <c r="AW249" i="3"/>
  <c r="AX249" i="3"/>
  <c r="AV249" i="3"/>
  <c r="Z265" i="3"/>
  <c r="Y265" i="3"/>
  <c r="W265" i="3"/>
  <c r="AB265" i="3"/>
  <c r="AA265" i="3"/>
  <c r="X265" i="3"/>
  <c r="AK273" i="3"/>
  <c r="AI273" i="3"/>
  <c r="AN273" i="3"/>
  <c r="AL273" i="3"/>
  <c r="AA281" i="3"/>
  <c r="X281" i="3"/>
  <c r="AB281" i="3"/>
  <c r="Z281" i="3"/>
  <c r="Y281" i="3"/>
  <c r="AL289" i="3"/>
  <c r="AK289" i="3"/>
  <c r="AI289" i="3"/>
  <c r="AN289" i="3"/>
  <c r="W297" i="3"/>
  <c r="X297" i="3"/>
  <c r="Y297" i="3"/>
  <c r="AA297" i="3"/>
  <c r="AL305" i="3"/>
  <c r="AK305" i="3"/>
  <c r="AJ305" i="3"/>
  <c r="AN305" i="3"/>
  <c r="AI305" i="3"/>
  <c r="W313" i="3"/>
  <c r="Z313" i="3"/>
  <c r="X313" i="3"/>
  <c r="AA313" i="3"/>
  <c r="Y313" i="3"/>
  <c r="BB321" i="3"/>
  <c r="BA321" i="3"/>
  <c r="BF321" i="3"/>
  <c r="BC321" i="3"/>
  <c r="BD321" i="3"/>
  <c r="BD329" i="3"/>
  <c r="BB329" i="3"/>
  <c r="BA329" i="3"/>
  <c r="BF329" i="3"/>
  <c r="BC329" i="3"/>
  <c r="AV337" i="3"/>
  <c r="AX337" i="3"/>
  <c r="AU337" i="3"/>
  <c r="AZ337" i="3"/>
  <c r="BC345" i="3"/>
  <c r="BA345" i="3"/>
  <c r="BB345" i="3"/>
  <c r="BD345" i="3"/>
  <c r="AY353" i="3"/>
  <c r="AV353" i="3"/>
  <c r="AX353" i="3"/>
  <c r="AU353" i="3"/>
  <c r="AZ353" i="3"/>
  <c r="AW353" i="3"/>
  <c r="W357" i="3"/>
  <c r="AB357" i="3"/>
  <c r="Y369" i="3"/>
  <c r="X369" i="3"/>
  <c r="AA369" i="3"/>
  <c r="BC373" i="3"/>
  <c r="BA373" i="3"/>
  <c r="BF373" i="3"/>
  <c r="AS385" i="3"/>
  <c r="AO385" i="3"/>
  <c r="AR385" i="3"/>
  <c r="AT385" i="3"/>
  <c r="AQ385" i="3"/>
  <c r="AI26" i="3"/>
  <c r="AN26" i="3"/>
  <c r="AL26" i="3"/>
  <c r="AJ26" i="3"/>
  <c r="AK26" i="3"/>
  <c r="AY34" i="3"/>
  <c r="AV34" i="3"/>
  <c r="AU34" i="3"/>
  <c r="AZ34" i="3"/>
  <c r="AX34" i="3"/>
  <c r="AF74" i="3"/>
  <c r="AC74" i="3"/>
  <c r="AH74" i="3"/>
  <c r="AD74" i="3"/>
  <c r="AE74" i="3"/>
  <c r="AA134" i="3"/>
  <c r="Z134" i="3"/>
  <c r="Y134" i="3"/>
  <c r="W134" i="3"/>
  <c r="X134" i="3"/>
  <c r="AB134" i="3"/>
  <c r="AS11" i="3"/>
  <c r="AQ11" i="3"/>
  <c r="AP11" i="3"/>
  <c r="AO11" i="3"/>
  <c r="AT11" i="3"/>
  <c r="AV10" i="3"/>
  <c r="AZ10" i="3"/>
  <c r="AU10" i="3"/>
  <c r="AX10" i="3"/>
  <c r="AY10" i="3"/>
  <c r="AV50" i="3"/>
  <c r="AU50" i="3"/>
  <c r="AZ50" i="3"/>
  <c r="AX50" i="3"/>
  <c r="AW50" i="3"/>
  <c r="AB66" i="3"/>
  <c r="X66" i="3"/>
  <c r="Z66" i="3"/>
  <c r="AR70" i="3"/>
  <c r="AS70" i="3"/>
  <c r="AQ70" i="3"/>
  <c r="AP70" i="3"/>
  <c r="AB82" i="3"/>
  <c r="Y82" i="3"/>
  <c r="X82" i="3"/>
  <c r="AA82" i="3"/>
  <c r="W82" i="3"/>
  <c r="Z82" i="3"/>
  <c r="AT198" i="3"/>
  <c r="AP198" i="3"/>
  <c r="AR198" i="3"/>
  <c r="AO198" i="3"/>
  <c r="AS198" i="3"/>
  <c r="AQ198" i="3"/>
  <c r="AQ298" i="3"/>
  <c r="AO298" i="3"/>
  <c r="AT298" i="3"/>
  <c r="AP298" i="3"/>
  <c r="AR298" i="3"/>
  <c r="AS298" i="3"/>
  <c r="AR9" i="3"/>
  <c r="AQ9" i="3"/>
  <c r="AT9" i="3"/>
  <c r="AS9" i="3"/>
  <c r="AM35" i="3"/>
  <c r="AI35" i="3"/>
  <c r="AN35" i="3"/>
  <c r="AK35" i="3"/>
  <c r="BD20" i="3"/>
  <c r="BC20" i="3"/>
  <c r="BA20" i="3"/>
  <c r="BF20" i="3"/>
  <c r="BE20" i="3"/>
  <c r="AT204" i="3"/>
  <c r="AQ204" i="3"/>
  <c r="AS204" i="3"/>
  <c r="AO204" i="3"/>
  <c r="AR204" i="3"/>
  <c r="AE104" i="3"/>
  <c r="AG104" i="3"/>
  <c r="AC104" i="3"/>
  <c r="AD104" i="3"/>
  <c r="AF104" i="3"/>
  <c r="AH104" i="3"/>
  <c r="AQ108" i="3"/>
  <c r="AO108" i="3"/>
  <c r="AS108" i="3"/>
  <c r="AR108" i="3"/>
  <c r="AE116" i="3"/>
  <c r="AD116" i="3"/>
  <c r="AC116" i="3"/>
  <c r="AH116" i="3"/>
  <c r="AG116" i="3"/>
  <c r="AF116" i="3"/>
  <c r="AU120" i="3"/>
  <c r="AA128" i="3"/>
  <c r="AT132" i="3"/>
  <c r="AP132" i="3"/>
  <c r="AO132" i="3"/>
  <c r="AR132" i="3"/>
  <c r="AL136" i="3"/>
  <c r="AI136" i="3"/>
  <c r="AN136" i="3"/>
  <c r="AD148" i="3"/>
  <c r="AE148" i="3"/>
  <c r="AC148" i="3"/>
  <c r="AG148" i="3"/>
  <c r="AF148" i="3"/>
  <c r="AX152" i="3"/>
  <c r="AY152" i="3"/>
  <c r="AU152" i="3"/>
  <c r="AZ152" i="3"/>
  <c r="AW152" i="3"/>
  <c r="AL164" i="3"/>
  <c r="AI164" i="3"/>
  <c r="AN164" i="3"/>
  <c r="AM164" i="3"/>
  <c r="AJ164" i="3"/>
  <c r="AK164" i="3"/>
  <c r="BB168" i="3"/>
  <c r="BF168" i="3"/>
  <c r="BD168" i="3"/>
  <c r="BE168" i="3"/>
  <c r="AV176" i="3"/>
  <c r="AY176" i="3"/>
  <c r="AX176" i="3"/>
  <c r="AU176" i="3"/>
  <c r="AT180" i="3"/>
  <c r="AQ180" i="3"/>
  <c r="AS180" i="3"/>
  <c r="AO180" i="3"/>
  <c r="AH188" i="3"/>
  <c r="AG188" i="3"/>
  <c r="AE188" i="3"/>
  <c r="AF188" i="3"/>
  <c r="AC188" i="3"/>
  <c r="AG192" i="3"/>
  <c r="AE192" i="3"/>
  <c r="AC192" i="3"/>
  <c r="AT200" i="3"/>
  <c r="AP200" i="3"/>
  <c r="AR200" i="3"/>
  <c r="AQ200" i="3"/>
  <c r="AO200" i="3"/>
  <c r="AL204" i="3"/>
  <c r="AI204" i="3"/>
  <c r="AN204" i="3"/>
  <c r="AM204" i="3"/>
  <c r="AK204" i="3"/>
  <c r="X212" i="3"/>
  <c r="W212" i="3"/>
  <c r="AB212" i="3"/>
  <c r="AA212" i="3"/>
  <c r="Z212" i="3"/>
  <c r="Y212" i="3"/>
  <c r="AF216" i="3"/>
  <c r="AE216" i="3"/>
  <c r="AC216" i="3"/>
  <c r="BF220" i="3"/>
  <c r="BD220" i="3"/>
  <c r="BC220" i="3"/>
  <c r="BE220" i="3"/>
  <c r="BA220" i="3"/>
  <c r="X228" i="3"/>
  <c r="AB228" i="3"/>
  <c r="Z228" i="3"/>
  <c r="W228" i="3"/>
  <c r="AF232" i="3"/>
  <c r="AD232" i="3"/>
  <c r="AH232" i="3"/>
  <c r="AE232" i="3"/>
  <c r="AC232" i="3"/>
  <c r="AU240" i="3"/>
  <c r="AX240" i="3"/>
  <c r="AW240" i="3"/>
  <c r="AV240" i="3"/>
  <c r="AU244" i="3"/>
  <c r="AX244" i="3"/>
  <c r="AZ244" i="3"/>
  <c r="AV244" i="3"/>
  <c r="AW244" i="3"/>
  <c r="AM248" i="3"/>
  <c r="AI248" i="3"/>
  <c r="AL248" i="3"/>
  <c r="AK248" i="3"/>
  <c r="AB256" i="3"/>
  <c r="AA256" i="3"/>
  <c r="Y256" i="3"/>
  <c r="Z256" i="3"/>
  <c r="X256" i="3"/>
  <c r="AR260" i="3"/>
  <c r="AQ260" i="3"/>
  <c r="AS260" i="3"/>
  <c r="AP260" i="3"/>
  <c r="AT260" i="3"/>
  <c r="BB264" i="3"/>
  <c r="BF264" i="3"/>
  <c r="BC264" i="3"/>
  <c r="BA264" i="3"/>
  <c r="Y272" i="3"/>
  <c r="W272" i="3"/>
  <c r="AB272" i="3"/>
  <c r="X272" i="3"/>
  <c r="AG276" i="3"/>
  <c r="AE276" i="3"/>
  <c r="AD276" i="3"/>
  <c r="AH276" i="3"/>
  <c r="AF276" i="3"/>
  <c r="AC276" i="3"/>
  <c r="AA284" i="3"/>
  <c r="Z284" i="3"/>
  <c r="Y284" i="3"/>
  <c r="W284" i="3"/>
  <c r="AB284" i="3"/>
  <c r="BD292" i="3"/>
  <c r="BC292" i="3"/>
  <c r="BB292" i="3"/>
  <c r="BA292" i="3"/>
  <c r="BE292" i="3"/>
  <c r="BF292" i="3"/>
  <c r="AH304" i="3"/>
  <c r="AF304" i="3"/>
  <c r="AD304" i="3"/>
  <c r="AE304" i="3"/>
  <c r="AC304" i="3"/>
  <c r="AA312" i="3"/>
  <c r="Z312" i="3"/>
  <c r="Y312" i="3"/>
  <c r="X312" i="3"/>
  <c r="AB312" i="3"/>
  <c r="AL320" i="3"/>
  <c r="AB328" i="3"/>
  <c r="Z328" i="3"/>
  <c r="Y328" i="3"/>
  <c r="AA328" i="3"/>
  <c r="X328" i="3"/>
  <c r="W328" i="3"/>
  <c r="AS336" i="3"/>
  <c r="AO336" i="3"/>
  <c r="Y344" i="3"/>
  <c r="X344" i="3"/>
  <c r="AB344" i="3"/>
  <c r="Z344" i="3"/>
  <c r="AX352" i="3"/>
  <c r="AU352" i="3"/>
  <c r="AZ352" i="3"/>
  <c r="AW352" i="3"/>
  <c r="AV352" i="3"/>
  <c r="AY352" i="3"/>
  <c r="Z360" i="3"/>
  <c r="AV368" i="3"/>
  <c r="AW368" i="3"/>
  <c r="AY368" i="3"/>
  <c r="AX368" i="3"/>
  <c r="BF376" i="3"/>
  <c r="BC376" i="3"/>
  <c r="BB376" i="3"/>
  <c r="BA376" i="3"/>
  <c r="BD376" i="3"/>
  <c r="BE376" i="3"/>
  <c r="W41" i="3"/>
  <c r="AB41" i="3"/>
  <c r="AA41" i="3"/>
  <c r="Z41" i="3"/>
  <c r="X41" i="3"/>
  <c r="Y41" i="3"/>
  <c r="AM49" i="3"/>
  <c r="AJ49" i="3"/>
  <c r="AI49" i="3"/>
  <c r="AN49" i="3"/>
  <c r="AL49" i="3"/>
  <c r="AK49" i="3"/>
  <c r="W57" i="3"/>
  <c r="AA57" i="3"/>
  <c r="Z57" i="3"/>
  <c r="X57" i="3"/>
  <c r="Y57" i="3"/>
  <c r="AG81" i="3"/>
  <c r="AE81" i="3"/>
  <c r="AC81" i="3"/>
  <c r="AH81" i="3"/>
  <c r="AS89" i="3"/>
  <c r="AR89" i="3"/>
  <c r="AT89" i="3"/>
  <c r="AQ89" i="3"/>
  <c r="AF97" i="3"/>
  <c r="AC97" i="3"/>
  <c r="AG97" i="3"/>
  <c r="AE97" i="3"/>
  <c r="AD97" i="3"/>
  <c r="AH97" i="3"/>
  <c r="AQ105" i="3"/>
  <c r="AT105" i="3"/>
  <c r="AS105" i="3"/>
  <c r="AP105" i="3"/>
  <c r="AO105" i="3"/>
  <c r="AQ113" i="3"/>
  <c r="AP113" i="3"/>
  <c r="AO113" i="3"/>
  <c r="AT113" i="3"/>
  <c r="AS113" i="3"/>
  <c r="AR113" i="3"/>
  <c r="AQ121" i="3"/>
  <c r="AT121" i="3"/>
  <c r="AR121" i="3"/>
  <c r="AP121" i="3"/>
  <c r="AO121" i="3"/>
  <c r="BF129" i="3"/>
  <c r="BC129" i="3"/>
  <c r="BA129" i="3"/>
  <c r="BD129" i="3"/>
  <c r="BE129" i="3"/>
  <c r="Z137" i="3"/>
  <c r="AA137" i="3"/>
  <c r="X137" i="3"/>
  <c r="AB137" i="3"/>
  <c r="Y137" i="3"/>
  <c r="AP145" i="3"/>
  <c r="AQ145" i="3"/>
  <c r="AO145" i="3"/>
  <c r="AS145" i="3"/>
  <c r="AR145" i="3"/>
  <c r="AP153" i="3"/>
  <c r="AT153" i="3"/>
  <c r="AQ153" i="3"/>
  <c r="AS153" i="3"/>
  <c r="AR153" i="3"/>
  <c r="BF161" i="3"/>
  <c r="BB161" i="3"/>
  <c r="BE161" i="3"/>
  <c r="BA161" i="3"/>
  <c r="BD161" i="3"/>
  <c r="BC161" i="3"/>
  <c r="Z169" i="3"/>
  <c r="W169" i="3"/>
  <c r="AB169" i="3"/>
  <c r="AA169" i="3"/>
  <c r="X169" i="3"/>
  <c r="AR177" i="3"/>
  <c r="AP177" i="3"/>
  <c r="AT177" i="3"/>
  <c r="AS177" i="3"/>
  <c r="AO177" i="3"/>
  <c r="AZ185" i="3"/>
  <c r="AX185" i="3"/>
  <c r="AV185" i="3"/>
  <c r="AU185" i="3"/>
  <c r="AY185" i="3"/>
  <c r="AW185" i="3"/>
  <c r="AX201" i="3"/>
  <c r="AY201" i="3"/>
  <c r="AW201" i="3"/>
  <c r="AV201" i="3"/>
  <c r="AZ201" i="3"/>
  <c r="AU201" i="3"/>
  <c r="AZ217" i="3"/>
  <c r="AY217" i="3"/>
  <c r="AV217" i="3"/>
  <c r="AW217" i="3"/>
  <c r="AU217" i="3"/>
  <c r="AZ233" i="3"/>
  <c r="AX233" i="3"/>
  <c r="AV233" i="3"/>
  <c r="AY233" i="3"/>
  <c r="AU233" i="3"/>
  <c r="AM241" i="3"/>
  <c r="AJ241" i="3"/>
  <c r="AL241" i="3"/>
  <c r="AK241" i="3"/>
  <c r="AA249" i="3"/>
  <c r="W249" i="3"/>
  <c r="Y249" i="3"/>
  <c r="X249" i="3"/>
  <c r="AB249" i="3"/>
  <c r="Z249" i="3"/>
  <c r="AI257" i="3"/>
  <c r="AM257" i="3"/>
  <c r="AK257" i="3"/>
  <c r="AJ257" i="3"/>
  <c r="AH265" i="3"/>
  <c r="AD265" i="3"/>
  <c r="AF265" i="3"/>
  <c r="AE265" i="3"/>
  <c r="AG265" i="3"/>
  <c r="BA273" i="3"/>
  <c r="BD273" i="3"/>
  <c r="BF273" i="3"/>
  <c r="AE281" i="3"/>
  <c r="AD281" i="3"/>
  <c r="AC281" i="3"/>
  <c r="AH281" i="3"/>
  <c r="AG281" i="3"/>
  <c r="BC289" i="3"/>
  <c r="BA289" i="3"/>
  <c r="AE297" i="3"/>
  <c r="AH297" i="3"/>
  <c r="AD297" i="3"/>
  <c r="AC297" i="3"/>
  <c r="BC305" i="3"/>
  <c r="BB305" i="3"/>
  <c r="BA305" i="3"/>
  <c r="BF305" i="3"/>
  <c r="BD305" i="3"/>
  <c r="AE313" i="3"/>
  <c r="AD313" i="3"/>
  <c r="AC313" i="3"/>
  <c r="AF313" i="3"/>
  <c r="AG313" i="3"/>
  <c r="AT321" i="3"/>
  <c r="AP321" i="3"/>
  <c r="AQ321" i="3"/>
  <c r="AR321" i="3"/>
  <c r="Y337" i="3"/>
  <c r="X337" i="3"/>
  <c r="Z337" i="3"/>
  <c r="AB337" i="3"/>
  <c r="AA353" i="3"/>
  <c r="X353" i="3"/>
  <c r="W353" i="3"/>
  <c r="AB353" i="3"/>
  <c r="Y353" i="3"/>
  <c r="BC357" i="3"/>
  <c r="BB357" i="3"/>
  <c r="BA357" i="3"/>
  <c r="BF357" i="3"/>
  <c r="AG369" i="3"/>
  <c r="AE369" i="3"/>
  <c r="AD369" i="3"/>
  <c r="AC369" i="3"/>
  <c r="W373" i="3"/>
  <c r="AB373" i="3"/>
  <c r="Y373" i="3"/>
  <c r="BD385" i="3"/>
  <c r="BA385" i="3"/>
  <c r="BC385" i="3"/>
  <c r="BB385" i="3"/>
  <c r="BE385" i="3"/>
  <c r="BF385" i="3"/>
  <c r="AQ26" i="3"/>
  <c r="AT26" i="3"/>
  <c r="AR26" i="3"/>
  <c r="AP26" i="3"/>
  <c r="AO26" i="3"/>
  <c r="BD34" i="3"/>
  <c r="BB34" i="3"/>
  <c r="BF34" i="3"/>
  <c r="BE34" i="3"/>
  <c r="BA34" i="3"/>
  <c r="AR74" i="3"/>
  <c r="AT74" i="3"/>
  <c r="AQ74" i="3"/>
  <c r="AO74" i="3"/>
  <c r="AP74" i="3"/>
  <c r="AL134" i="3"/>
  <c r="AI134" i="3"/>
  <c r="AM134" i="3"/>
  <c r="AN134" i="3"/>
  <c r="AK134" i="3"/>
  <c r="AJ134" i="3"/>
  <c r="AZ9" i="3"/>
  <c r="AY9" i="3"/>
  <c r="AW9" i="3"/>
  <c r="X18" i="3"/>
  <c r="AB18" i="3"/>
  <c r="AA18" i="3"/>
  <c r="Z18" i="3"/>
  <c r="Y18" i="3"/>
  <c r="W18" i="3"/>
  <c r="BD50" i="3"/>
  <c r="BC50" i="3"/>
  <c r="BB50" i="3"/>
  <c r="BF50" i="3"/>
  <c r="BA50" i="3"/>
  <c r="AF66" i="3"/>
  <c r="AH66" i="3"/>
  <c r="AD66" i="3"/>
  <c r="BD70" i="3"/>
  <c r="BC70" i="3"/>
  <c r="BB70" i="3"/>
  <c r="BE70" i="3"/>
  <c r="AG82" i="3"/>
  <c r="AF82" i="3"/>
  <c r="AH82" i="3"/>
  <c r="AE82" i="3"/>
  <c r="AC82" i="3"/>
  <c r="BC11" i="3"/>
  <c r="BB11" i="3"/>
  <c r="BA11" i="3"/>
  <c r="BE11" i="3"/>
  <c r="BF11" i="3"/>
  <c r="I64" i="3"/>
  <c r="H64" i="3"/>
  <c r="AB19" i="3"/>
  <c r="X19" i="3"/>
  <c r="W19" i="3"/>
  <c r="Y19" i="3"/>
  <c r="AA19" i="3"/>
  <c r="Z19" i="3"/>
  <c r="AU33" i="3"/>
  <c r="AZ33" i="3"/>
  <c r="AY33" i="3"/>
  <c r="AX33" i="3"/>
  <c r="AV33" i="3"/>
  <c r="AW33" i="3"/>
  <c r="AN20" i="3"/>
  <c r="AM20" i="3"/>
  <c r="AL20" i="3"/>
  <c r="AK20" i="3"/>
  <c r="AI20" i="3"/>
  <c r="AA204" i="3"/>
  <c r="Z204" i="3"/>
  <c r="W204" i="3"/>
  <c r="AB204" i="3"/>
  <c r="Y204" i="3"/>
  <c r="BD48" i="3"/>
  <c r="BC48" i="3"/>
  <c r="BB48" i="3"/>
  <c r="BA48" i="3"/>
  <c r="BF48" i="3"/>
  <c r="X12" i="3"/>
  <c r="AB12" i="3"/>
  <c r="Z12" i="3"/>
  <c r="Y12" i="3"/>
  <c r="W12" i="3"/>
  <c r="AF24" i="3"/>
  <c r="AE24" i="3"/>
  <c r="AD24" i="3"/>
  <c r="AC24" i="3"/>
  <c r="AY40" i="3"/>
  <c r="AU40" i="3"/>
  <c r="AZ40" i="3"/>
  <c r="AX40" i="3"/>
  <c r="AW40" i="3"/>
  <c r="AF48" i="3"/>
  <c r="AD48" i="3"/>
  <c r="AG48" i="3"/>
  <c r="AC48" i="3"/>
  <c r="AH48" i="3"/>
  <c r="AQ52" i="3"/>
  <c r="AO52" i="3"/>
  <c r="AT52" i="3"/>
  <c r="AR52" i="3"/>
  <c r="AS52" i="3"/>
  <c r="AP52" i="3"/>
  <c r="AZ60" i="3"/>
  <c r="AV60" i="3"/>
  <c r="AY60" i="3"/>
  <c r="AX60" i="3"/>
  <c r="AW60" i="3"/>
  <c r="AU60" i="3"/>
  <c r="AE68" i="3"/>
  <c r="AD68" i="3"/>
  <c r="AC68" i="3"/>
  <c r="AG68" i="3"/>
  <c r="AH68" i="3"/>
  <c r="BD72" i="3"/>
  <c r="BF72" i="3"/>
  <c r="BE72" i="3"/>
  <c r="BC72" i="3"/>
  <c r="BB72" i="3"/>
  <c r="BA72" i="3"/>
  <c r="AB76" i="3"/>
  <c r="AA76" i="3"/>
  <c r="Z76" i="3"/>
  <c r="Y76" i="3"/>
  <c r="W76" i="3"/>
  <c r="BE84" i="3"/>
  <c r="BD84" i="3"/>
  <c r="BA84" i="3"/>
  <c r="BF84" i="3"/>
  <c r="BB84" i="3"/>
  <c r="BC84" i="3"/>
  <c r="AJ92" i="3"/>
  <c r="AM92" i="3"/>
  <c r="AL92" i="3"/>
  <c r="AK92" i="3"/>
  <c r="AI104" i="3"/>
  <c r="AM104" i="3"/>
  <c r="AL104" i="3"/>
  <c r="AK104" i="3"/>
  <c r="AJ104" i="3"/>
  <c r="AA108" i="3"/>
  <c r="W108" i="3"/>
  <c r="Y108" i="3"/>
  <c r="Z108" i="3"/>
  <c r="AI116" i="3"/>
  <c r="AM116" i="3"/>
  <c r="AN116" i="3"/>
  <c r="AL116" i="3"/>
  <c r="AK116" i="3"/>
  <c r="AJ116" i="3"/>
  <c r="BE120" i="3"/>
  <c r="BF120" i="3"/>
  <c r="BD120" i="3"/>
  <c r="BB120" i="3"/>
  <c r="BA120" i="3"/>
  <c r="AL132" i="3"/>
  <c r="AI132" i="3"/>
  <c r="AN132" i="3"/>
  <c r="AJ132" i="3"/>
  <c r="BF136" i="3"/>
  <c r="BE136" i="3"/>
  <c r="BC136" i="3"/>
  <c r="BD136" i="3"/>
  <c r="BA136" i="3"/>
  <c r="AM144" i="3"/>
  <c r="AL148" i="3"/>
  <c r="AI148" i="3"/>
  <c r="AM148" i="3"/>
  <c r="AJ148" i="3"/>
  <c r="AK148" i="3"/>
  <c r="BE152" i="3"/>
  <c r="BD152" i="3"/>
  <c r="BC152" i="3"/>
  <c r="AY164" i="3"/>
  <c r="AX164" i="3"/>
  <c r="AU164" i="3"/>
  <c r="AZ164" i="3"/>
  <c r="AV164" i="3"/>
  <c r="AW164" i="3"/>
  <c r="AF172" i="3"/>
  <c r="AD172" i="3"/>
  <c r="AH172" i="3"/>
  <c r="AG172" i="3"/>
  <c r="AE172" i="3"/>
  <c r="AC172" i="3"/>
  <c r="AR176" i="3"/>
  <c r="AP176" i="3"/>
  <c r="AO176" i="3"/>
  <c r="AS176" i="3"/>
  <c r="BD180" i="3"/>
  <c r="BE180" i="3"/>
  <c r="BC180" i="3"/>
  <c r="BA180" i="3"/>
  <c r="AB188" i="3"/>
  <c r="AA188" i="3"/>
  <c r="Z188" i="3"/>
  <c r="Y188" i="3"/>
  <c r="W188" i="3"/>
  <c r="AX200" i="3"/>
  <c r="AW200" i="3"/>
  <c r="AZ200" i="3"/>
  <c r="AY200" i="3"/>
  <c r="AV200" i="3"/>
  <c r="BF204" i="3"/>
  <c r="BE204" i="3"/>
  <c r="BC204" i="3"/>
  <c r="BA204" i="3"/>
  <c r="BD204" i="3"/>
  <c r="AV212" i="3"/>
  <c r="AU212" i="3"/>
  <c r="AZ212" i="3"/>
  <c r="AY212" i="3"/>
  <c r="AX212" i="3"/>
  <c r="AW212" i="3"/>
  <c r="AJ216" i="3"/>
  <c r="AL216" i="3"/>
  <c r="AK216" i="3"/>
  <c r="AI216" i="3"/>
  <c r="AO228" i="3"/>
  <c r="AT228" i="3"/>
  <c r="AP228" i="3"/>
  <c r="AR228" i="3"/>
  <c r="AS228" i="3"/>
  <c r="AQ228" i="3"/>
  <c r="AN232" i="3"/>
  <c r="AL232" i="3"/>
  <c r="AK232" i="3"/>
  <c r="AI232" i="3"/>
  <c r="AJ232" i="3"/>
  <c r="W240" i="3"/>
  <c r="Z240" i="3"/>
  <c r="X240" i="3"/>
  <c r="Y240" i="3"/>
  <c r="AH244" i="3"/>
  <c r="AF244" i="3"/>
  <c r="AC244" i="3"/>
  <c r="AD244" i="3"/>
  <c r="BC248" i="3"/>
  <c r="BE248" i="3"/>
  <c r="BA248" i="3"/>
  <c r="BB248" i="3"/>
  <c r="AR256" i="3"/>
  <c r="AQ256" i="3"/>
  <c r="AT256" i="3"/>
  <c r="AS256" i="3"/>
  <c r="AO256" i="3"/>
  <c r="AP256" i="3"/>
  <c r="AF260" i="3"/>
  <c r="AD260" i="3"/>
  <c r="AH260" i="3"/>
  <c r="AG260" i="3"/>
  <c r="AB268" i="3"/>
  <c r="X268" i="3"/>
  <c r="Z268" i="3"/>
  <c r="Y268" i="3"/>
  <c r="W268" i="3"/>
  <c r="AQ272" i="3"/>
  <c r="AO272" i="3"/>
  <c r="AR272" i="3"/>
  <c r="AT272" i="3"/>
  <c r="AP272" i="3"/>
  <c r="AI276" i="3"/>
  <c r="AM276" i="3"/>
  <c r="AJ276" i="3"/>
  <c r="AL276" i="3"/>
  <c r="AN276" i="3"/>
  <c r="AK276" i="3"/>
  <c r="AQ284" i="3"/>
  <c r="AO284" i="3"/>
  <c r="AR284" i="3"/>
  <c r="AT284" i="3"/>
  <c r="AS284" i="3"/>
  <c r="AQ296" i="3"/>
  <c r="AS296" i="3"/>
  <c r="AR296" i="3"/>
  <c r="AP296" i="3"/>
  <c r="AO296" i="3"/>
  <c r="AI304" i="3"/>
  <c r="AN304" i="3"/>
  <c r="AL304" i="3"/>
  <c r="AJ304" i="3"/>
  <c r="AK304" i="3"/>
  <c r="AM304" i="3"/>
  <c r="BA320" i="3"/>
  <c r="BF320" i="3"/>
  <c r="BE320" i="3"/>
  <c r="BB320" i="3"/>
  <c r="BC320" i="3"/>
  <c r="BA328" i="3"/>
  <c r="BF328" i="3"/>
  <c r="BE328" i="3"/>
  <c r="BB328" i="3"/>
  <c r="BC328" i="3"/>
  <c r="BD328" i="3"/>
  <c r="AZ336" i="3"/>
  <c r="AW336" i="3"/>
  <c r="AY336" i="3"/>
  <c r="AU336" i="3"/>
  <c r="AV336" i="3"/>
  <c r="AG344" i="3"/>
  <c r="AC344" i="3"/>
  <c r="AH344" i="3"/>
  <c r="AE344" i="3"/>
  <c r="AD344" i="3"/>
  <c r="AD360" i="3"/>
  <c r="AC360" i="3"/>
  <c r="AH360" i="3"/>
  <c r="AE360" i="3"/>
  <c r="AG360" i="3"/>
  <c r="AF360" i="3"/>
  <c r="AB376" i="3"/>
  <c r="W376" i="3"/>
  <c r="AA376" i="3"/>
  <c r="X376" i="3"/>
  <c r="Z376" i="3"/>
  <c r="Y376" i="3"/>
  <c r="AR73" i="3"/>
  <c r="AQ73" i="3"/>
  <c r="AO73" i="3"/>
  <c r="AS73" i="3"/>
  <c r="BD9" i="3"/>
  <c r="BF9" i="3"/>
  <c r="BE9" i="3"/>
  <c r="BC9" i="3"/>
  <c r="BC41" i="3"/>
  <c r="BF41" i="3"/>
  <c r="BD41" i="3"/>
  <c r="BA41" i="3"/>
  <c r="BE41" i="3"/>
  <c r="BB41" i="3"/>
  <c r="AQ49" i="3"/>
  <c r="AP49" i="3"/>
  <c r="AO49" i="3"/>
  <c r="AT49" i="3"/>
  <c r="AS49" i="3"/>
  <c r="AE57" i="3"/>
  <c r="AD57" i="3"/>
  <c r="AC57" i="3"/>
  <c r="AF57" i="3"/>
  <c r="AG57" i="3"/>
  <c r="AN81" i="3"/>
  <c r="AK81" i="3"/>
  <c r="AJ81" i="3"/>
  <c r="AM81" i="3"/>
  <c r="AZ89" i="3"/>
  <c r="AY89" i="3"/>
  <c r="AX89" i="3"/>
  <c r="AW89" i="3"/>
  <c r="AN97" i="3"/>
  <c r="AK97" i="3"/>
  <c r="AJ97" i="3"/>
  <c r="AM97" i="3"/>
  <c r="AL97" i="3"/>
  <c r="AI97" i="3"/>
  <c r="AU105" i="3"/>
  <c r="AV105" i="3"/>
  <c r="AW105" i="3"/>
  <c r="AZ105" i="3"/>
  <c r="BC121" i="3"/>
  <c r="BA121" i="3"/>
  <c r="BF121" i="3"/>
  <c r="BD121" i="3"/>
  <c r="BB121" i="3"/>
  <c r="AM137" i="3"/>
  <c r="AK137" i="3"/>
  <c r="AI137" i="3"/>
  <c r="AN137" i="3"/>
  <c r="AJ137" i="3"/>
  <c r="BF153" i="3"/>
  <c r="BB153" i="3"/>
  <c r="BE153" i="3"/>
  <c r="BD153" i="3"/>
  <c r="BC153" i="3"/>
  <c r="AM169" i="3"/>
  <c r="AL169" i="3"/>
  <c r="AN169" i="3"/>
  <c r="AK169" i="3"/>
  <c r="AI169" i="3"/>
  <c r="AJ169" i="3"/>
  <c r="AB185" i="3"/>
  <c r="Z185" i="3"/>
  <c r="X185" i="3"/>
  <c r="W185" i="3"/>
  <c r="AA185" i="3"/>
  <c r="Y185" i="3"/>
  <c r="AX193" i="3"/>
  <c r="AW193" i="3"/>
  <c r="AV193" i="3"/>
  <c r="AZ193" i="3"/>
  <c r="AU193" i="3"/>
  <c r="Z201" i="3"/>
  <c r="X201" i="3"/>
  <c r="AB201" i="3"/>
  <c r="AA201" i="3"/>
  <c r="W201" i="3"/>
  <c r="Y201" i="3"/>
  <c r="AJ209" i="3"/>
  <c r="AI209" i="3"/>
  <c r="AN209" i="3"/>
  <c r="AM209" i="3"/>
  <c r="AL209" i="3"/>
  <c r="AK209" i="3"/>
  <c r="AB217" i="3"/>
  <c r="AA217" i="3"/>
  <c r="X217" i="3"/>
  <c r="Y217" i="3"/>
  <c r="AK225" i="3"/>
  <c r="AL225" i="3"/>
  <c r="AI225" i="3"/>
  <c r="AN225" i="3"/>
  <c r="AM225" i="3"/>
  <c r="AJ225" i="3"/>
  <c r="Z233" i="3"/>
  <c r="AA233" i="3"/>
  <c r="X233" i="3"/>
  <c r="W233" i="3"/>
  <c r="BC241" i="3"/>
  <c r="BE241" i="3"/>
  <c r="BD241" i="3"/>
  <c r="BB241" i="3"/>
  <c r="AE249" i="3"/>
  <c r="AH249" i="3"/>
  <c r="AD249" i="3"/>
  <c r="AF249" i="3"/>
  <c r="AC249" i="3"/>
  <c r="BC257" i="3"/>
  <c r="BE257" i="3"/>
  <c r="BF257" i="3"/>
  <c r="BB257" i="3"/>
  <c r="AS273" i="3"/>
  <c r="AT273" i="3"/>
  <c r="AR273" i="3"/>
  <c r="AO273" i="3"/>
  <c r="AS289" i="3"/>
  <c r="AR289" i="3"/>
  <c r="AQ289" i="3"/>
  <c r="AO289" i="3"/>
  <c r="AT305" i="3"/>
  <c r="AS305" i="3"/>
  <c r="AR305" i="3"/>
  <c r="AP305" i="3"/>
  <c r="AO305" i="3"/>
  <c r="AQ305" i="3"/>
  <c r="AW321" i="3"/>
  <c r="AX321" i="3"/>
  <c r="AZ321" i="3"/>
  <c r="AV321" i="3"/>
  <c r="AU321" i="3"/>
  <c r="AF337" i="3"/>
  <c r="AD337" i="3"/>
  <c r="AH337" i="3"/>
  <c r="AE337" i="3"/>
  <c r="AD353" i="3"/>
  <c r="AH353" i="3"/>
  <c r="AG353" i="3"/>
  <c r="AF353" i="3"/>
  <c r="AC353" i="3"/>
  <c r="AE353" i="3"/>
  <c r="AM361" i="3"/>
  <c r="AL361" i="3"/>
  <c r="AK361" i="3"/>
  <c r="AI361" i="3"/>
  <c r="AQ369" i="3"/>
  <c r="AP369" i="3"/>
  <c r="AO369" i="3"/>
  <c r="AT369" i="3"/>
  <c r="AN377" i="3"/>
  <c r="AK377" i="3"/>
  <c r="AJ377" i="3"/>
  <c r="AM377" i="3"/>
  <c r="AL377" i="3"/>
  <c r="X385" i="3"/>
  <c r="AB385" i="3"/>
  <c r="AA385" i="3"/>
  <c r="W385" i="3"/>
  <c r="Z385" i="3"/>
  <c r="Y385" i="3"/>
  <c r="AV26" i="3"/>
  <c r="AU26" i="3"/>
  <c r="AZ26" i="3"/>
  <c r="AX26" i="3"/>
  <c r="AW26" i="3"/>
  <c r="AA42" i="3"/>
  <c r="X42" i="3"/>
  <c r="W42" i="3"/>
  <c r="Z42" i="3"/>
  <c r="Y42" i="3"/>
  <c r="BD74" i="3"/>
  <c r="BF74" i="3"/>
  <c r="BC74" i="3"/>
  <c r="BB74" i="3"/>
  <c r="BA74" i="3"/>
  <c r="AT134" i="3"/>
  <c r="AQ134" i="3"/>
  <c r="AP134" i="3"/>
  <c r="AO134" i="3"/>
  <c r="AS134" i="3"/>
  <c r="AR134" i="3"/>
  <c r="BD7" i="3"/>
  <c r="BF7" i="3"/>
  <c r="BE7" i="3"/>
  <c r="BC7" i="3"/>
  <c r="BB7" i="3"/>
  <c r="BA7" i="3"/>
  <c r="AV18" i="3"/>
  <c r="AZ18" i="3"/>
  <c r="AW18" i="3"/>
  <c r="AU18" i="3"/>
  <c r="AX18" i="3"/>
  <c r="AY18" i="3"/>
  <c r="AA50" i="3"/>
  <c r="X50" i="3"/>
  <c r="W50" i="3"/>
  <c r="AB50" i="3"/>
  <c r="Y50" i="3"/>
  <c r="Z50" i="3"/>
  <c r="AR66" i="3"/>
  <c r="AT66" i="3"/>
  <c r="AO66" i="3"/>
  <c r="AP66" i="3"/>
  <c r="AJ70" i="3"/>
  <c r="AM70" i="3"/>
  <c r="AL70" i="3"/>
  <c r="AK70" i="3"/>
  <c r="BE82" i="3"/>
  <c r="BD82" i="3"/>
  <c r="BF82" i="3"/>
  <c r="BC82" i="3"/>
  <c r="BB82" i="3"/>
  <c r="BA82" i="3"/>
  <c r="I8" i="3"/>
  <c r="M8" i="3"/>
  <c r="J8" i="3"/>
  <c r="AI28" i="3"/>
  <c r="AN28" i="3"/>
  <c r="AM28" i="3"/>
  <c r="AL28" i="3"/>
  <c r="AK28" i="3"/>
  <c r="AE100" i="3"/>
  <c r="AG100" i="3"/>
  <c r="AF100" i="3"/>
  <c r="AD100" i="3"/>
  <c r="AC100" i="3"/>
  <c r="AQ104" i="3"/>
  <c r="AR104" i="3"/>
  <c r="AT104" i="3"/>
  <c r="AS104" i="3"/>
  <c r="AP104" i="3"/>
  <c r="AO104" i="3"/>
  <c r="AE112" i="3"/>
  <c r="AH112" i="3"/>
  <c r="AG112" i="3"/>
  <c r="AF112" i="3"/>
  <c r="AC112" i="3"/>
  <c r="AQ116" i="3"/>
  <c r="AO116" i="3"/>
  <c r="AS116" i="3"/>
  <c r="AR116" i="3"/>
  <c r="AP116" i="3"/>
  <c r="AI124" i="3"/>
  <c r="AN124" i="3"/>
  <c r="AL124" i="3"/>
  <c r="AK124" i="3"/>
  <c r="AM128" i="3"/>
  <c r="AL128" i="3"/>
  <c r="AK128" i="3"/>
  <c r="AJ128" i="3"/>
  <c r="AN128" i="3"/>
  <c r="AX132" i="3"/>
  <c r="AU132" i="3"/>
  <c r="AZ132" i="3"/>
  <c r="AV132" i="3"/>
  <c r="AD140" i="3"/>
  <c r="AH140" i="3"/>
  <c r="AE140" i="3"/>
  <c r="AC140" i="3"/>
  <c r="AG140" i="3"/>
  <c r="AF140" i="3"/>
  <c r="AX144" i="3"/>
  <c r="AY144" i="3"/>
  <c r="AZ144" i="3"/>
  <c r="AW144" i="3"/>
  <c r="AV144" i="3"/>
  <c r="AP148" i="3"/>
  <c r="AS148" i="3"/>
  <c r="AO148" i="3"/>
  <c r="AQ148" i="3"/>
  <c r="AR148" i="3"/>
  <c r="AL156" i="3"/>
  <c r="AN156" i="3"/>
  <c r="AM156" i="3"/>
  <c r="AJ156" i="3"/>
  <c r="AK156" i="3"/>
  <c r="BB164" i="3"/>
  <c r="BF164" i="3"/>
  <c r="BC164" i="3"/>
  <c r="BA164" i="3"/>
  <c r="BE164" i="3"/>
  <c r="BD164" i="3"/>
  <c r="X172" i="3"/>
  <c r="AB172" i="3"/>
  <c r="AA172" i="3"/>
  <c r="Z172" i="3"/>
  <c r="Y172" i="3"/>
  <c r="W172" i="3"/>
  <c r="X176" i="3"/>
  <c r="AA176" i="3"/>
  <c r="Z176" i="3"/>
  <c r="W176" i="3"/>
  <c r="X184" i="3"/>
  <c r="AB184" i="3"/>
  <c r="Z184" i="3"/>
  <c r="Y184" i="3"/>
  <c r="W184" i="3"/>
  <c r="AL188" i="3"/>
  <c r="AM188" i="3"/>
  <c r="AK188" i="3"/>
  <c r="AI188" i="3"/>
  <c r="AN188" i="3"/>
  <c r="AW192" i="3"/>
  <c r="AU192" i="3"/>
  <c r="AY192" i="3"/>
  <c r="AV192" i="3"/>
  <c r="Z200" i="3"/>
  <c r="AB200" i="3"/>
  <c r="Y200" i="3"/>
  <c r="W200" i="3"/>
  <c r="AA200" i="3"/>
  <c r="X200" i="3"/>
  <c r="W208" i="3"/>
  <c r="AB208" i="3"/>
  <c r="AA208" i="3"/>
  <c r="X208" i="3"/>
  <c r="Z208" i="3"/>
  <c r="Y208" i="3"/>
  <c r="AF212" i="3"/>
  <c r="AE212" i="3"/>
  <c r="AH212" i="3"/>
  <c r="AC212" i="3"/>
  <c r="AG212" i="3"/>
  <c r="AD212" i="3"/>
  <c r="BD216" i="3"/>
  <c r="BE216" i="3"/>
  <c r="BB216" i="3"/>
  <c r="BA216" i="3"/>
  <c r="AG228" i="3"/>
  <c r="AF228" i="3"/>
  <c r="AD228" i="3"/>
  <c r="AE228" i="3"/>
  <c r="AH228" i="3"/>
  <c r="AC228" i="3"/>
  <c r="BD232" i="3"/>
  <c r="BB232" i="3"/>
  <c r="BA232" i="3"/>
  <c r="BF232" i="3"/>
  <c r="BC232" i="3"/>
  <c r="AQ240" i="3"/>
  <c r="AT240" i="3"/>
  <c r="AP240" i="3"/>
  <c r="AO240" i="3"/>
  <c r="AR240" i="3"/>
  <c r="AI244" i="3"/>
  <c r="AN244" i="3"/>
  <c r="AK244" i="3"/>
  <c r="AJ244" i="3"/>
  <c r="AL244" i="3"/>
  <c r="W252" i="3"/>
  <c r="AB252" i="3"/>
  <c r="AA252" i="3"/>
  <c r="X252" i="3"/>
  <c r="Z252" i="3"/>
  <c r="AU256" i="3"/>
  <c r="AZ256" i="3"/>
  <c r="AY256" i="3"/>
  <c r="AV256" i="3"/>
  <c r="AX256" i="3"/>
  <c r="AW256" i="3"/>
  <c r="AM260" i="3"/>
  <c r="AJ260" i="3"/>
  <c r="AI260" i="3"/>
  <c r="AL260" i="3"/>
  <c r="AN260" i="3"/>
  <c r="AK260" i="3"/>
  <c r="AQ268" i="3"/>
  <c r="AO268" i="3"/>
  <c r="AR268" i="3"/>
  <c r="AS268" i="3"/>
  <c r="AP268" i="3"/>
  <c r="AT268" i="3"/>
  <c r="AG272" i="3"/>
  <c r="AE272" i="3"/>
  <c r="AD272" i="3"/>
  <c r="AC272" i="3"/>
  <c r="AF272" i="3"/>
  <c r="AH272" i="3"/>
  <c r="BF276" i="3"/>
  <c r="BE276" i="3"/>
  <c r="BC276" i="3"/>
  <c r="BD276" i="3"/>
  <c r="BB276" i="3"/>
  <c r="BA276" i="3"/>
  <c r="AY284" i="3"/>
  <c r="AX284" i="3"/>
  <c r="AW284" i="3"/>
  <c r="AZ284" i="3"/>
  <c r="AY296" i="3"/>
  <c r="AV296" i="3"/>
  <c r="AU296" i="3"/>
  <c r="AW296" i="3"/>
  <c r="AZ296" i="3"/>
  <c r="AX296" i="3"/>
  <c r="BF304" i="3"/>
  <c r="BE304" i="3"/>
  <c r="BD304" i="3"/>
  <c r="BB304" i="3"/>
  <c r="BC304" i="3"/>
  <c r="BA304" i="3"/>
  <c r="AY312" i="3"/>
  <c r="AX312" i="3"/>
  <c r="AW312" i="3"/>
  <c r="AV312" i="3"/>
  <c r="AZ312" i="3"/>
  <c r="AU312" i="3"/>
  <c r="AB340" i="3"/>
  <c r="AA340" i="3"/>
  <c r="X340" i="3"/>
  <c r="W340" i="3"/>
  <c r="AI344" i="3"/>
  <c r="AK344" i="3"/>
  <c r="AJ344" i="3"/>
  <c r="AN344" i="3"/>
  <c r="AL360" i="3"/>
  <c r="AM360" i="3"/>
  <c r="AK360" i="3"/>
  <c r="AJ360" i="3"/>
  <c r="AN360" i="3"/>
  <c r="AI360" i="3"/>
  <c r="AF376" i="3"/>
  <c r="AE376" i="3"/>
  <c r="AH376" i="3"/>
  <c r="AG376" i="3"/>
  <c r="AD376" i="3"/>
  <c r="AC376" i="3"/>
  <c r="AR65" i="3"/>
  <c r="AQ65" i="3"/>
  <c r="AO65" i="3"/>
  <c r="AS65" i="3"/>
  <c r="AT65" i="3"/>
  <c r="AU49" i="3"/>
  <c r="AZ49" i="3"/>
  <c r="AY49" i="3"/>
  <c r="AV49" i="3"/>
  <c r="AW49" i="3"/>
  <c r="AM57" i="3"/>
  <c r="AL57" i="3"/>
  <c r="AK57" i="3"/>
  <c r="AJ57" i="3"/>
  <c r="AI57" i="3"/>
  <c r="AN57" i="3"/>
  <c r="AB65" i="3"/>
  <c r="AA65" i="3"/>
  <c r="Z65" i="3"/>
  <c r="W65" i="3"/>
  <c r="Y65" i="3"/>
  <c r="AF73" i="3"/>
  <c r="AG73" i="3"/>
  <c r="AE73" i="3"/>
  <c r="AH73" i="3"/>
  <c r="BF89" i="3"/>
  <c r="BE89" i="3"/>
  <c r="BC89" i="3"/>
  <c r="BC105" i="3"/>
  <c r="BF105" i="3"/>
  <c r="BD105" i="3"/>
  <c r="BB105" i="3"/>
  <c r="BA105" i="3"/>
  <c r="AU121" i="3"/>
  <c r="AV121" i="3"/>
  <c r="AZ121" i="3"/>
  <c r="AX121" i="3"/>
  <c r="AW121" i="3"/>
  <c r="AP137" i="3"/>
  <c r="AT137" i="3"/>
  <c r="AS137" i="3"/>
  <c r="AQ137" i="3"/>
  <c r="AR137" i="3"/>
  <c r="AO137" i="3"/>
  <c r="AX153" i="3"/>
  <c r="AU153" i="3"/>
  <c r="AZ153" i="3"/>
  <c r="AY153" i="3"/>
  <c r="AV153" i="3"/>
  <c r="AW153" i="3"/>
  <c r="AP169" i="3"/>
  <c r="AT169" i="3"/>
  <c r="AS169" i="3"/>
  <c r="AQ169" i="3"/>
  <c r="AO169" i="3"/>
  <c r="AR169" i="3"/>
  <c r="AH185" i="3"/>
  <c r="AF185" i="3"/>
  <c r="AE185" i="3"/>
  <c r="AD185" i="3"/>
  <c r="AG185" i="3"/>
  <c r="AC185" i="3"/>
  <c r="BF193" i="3"/>
  <c r="BB193" i="3"/>
  <c r="BD193" i="3"/>
  <c r="BC193" i="3"/>
  <c r="BE193" i="3"/>
  <c r="AD201" i="3"/>
  <c r="AF201" i="3"/>
  <c r="AC201" i="3"/>
  <c r="AG201" i="3"/>
  <c r="AE201" i="3"/>
  <c r="BD209" i="3"/>
  <c r="BA209" i="3"/>
  <c r="BF209" i="3"/>
  <c r="BE209" i="3"/>
  <c r="BC209" i="3"/>
  <c r="BB209" i="3"/>
  <c r="AD217" i="3"/>
  <c r="AH217" i="3"/>
  <c r="AG217" i="3"/>
  <c r="AE217" i="3"/>
  <c r="BA225" i="3"/>
  <c r="BF225" i="3"/>
  <c r="BD225" i="3"/>
  <c r="BC225" i="3"/>
  <c r="BB225" i="3"/>
  <c r="BE225" i="3"/>
  <c r="AC233" i="3"/>
  <c r="AG233" i="3"/>
  <c r="AF233" i="3"/>
  <c r="AD233" i="3"/>
  <c r="AQ241" i="3"/>
  <c r="AT241" i="3"/>
  <c r="AS241" i="3"/>
  <c r="AR241" i="3"/>
  <c r="AP241" i="3"/>
  <c r="AQ257" i="3"/>
  <c r="AT257" i="3"/>
  <c r="AS257" i="3"/>
  <c r="AP257" i="3"/>
  <c r="AU273" i="3"/>
  <c r="AY273" i="3"/>
  <c r="AX273" i="3"/>
  <c r="AZ273" i="3"/>
  <c r="AU289" i="3"/>
  <c r="AV289" i="3"/>
  <c r="AX289" i="3"/>
  <c r="AW289" i="3"/>
  <c r="AU305" i="3"/>
  <c r="AZ305" i="3"/>
  <c r="AX305" i="3"/>
  <c r="AY305" i="3"/>
  <c r="AW305" i="3"/>
  <c r="AV305" i="3"/>
  <c r="Y321" i="3"/>
  <c r="Z321" i="3"/>
  <c r="W321" i="3"/>
  <c r="AB321" i="3"/>
  <c r="X321" i="3"/>
  <c r="AN329" i="3"/>
  <c r="AK329" i="3"/>
  <c r="AM329" i="3"/>
  <c r="AJ329" i="3"/>
  <c r="AI329" i="3"/>
  <c r="AN337" i="3"/>
  <c r="AL337" i="3"/>
  <c r="AK337" i="3"/>
  <c r="AJ337" i="3"/>
  <c r="AM345" i="3"/>
  <c r="AK345" i="3"/>
  <c r="AL345" i="3"/>
  <c r="AJ345" i="3"/>
  <c r="AI345" i="3"/>
  <c r="AI353" i="3"/>
  <c r="AK353" i="3"/>
  <c r="AN353" i="3"/>
  <c r="AM353" i="3"/>
  <c r="AJ353" i="3"/>
  <c r="AT361" i="3"/>
  <c r="AR361" i="3"/>
  <c r="AQ361" i="3"/>
  <c r="AO361" i="3"/>
  <c r="AS361" i="3"/>
  <c r="BB369" i="3"/>
  <c r="BA369" i="3"/>
  <c r="BC369" i="3"/>
  <c r="AV377" i="3"/>
  <c r="AZ377" i="3"/>
  <c r="AY377" i="3"/>
  <c r="AX377" i="3"/>
  <c r="AW377" i="3"/>
  <c r="AU377" i="3"/>
  <c r="BD26" i="3"/>
  <c r="BC26" i="3"/>
  <c r="BB26" i="3"/>
  <c r="BA26" i="3"/>
  <c r="BF26" i="3"/>
  <c r="AF42" i="3"/>
  <c r="AE42" i="3"/>
  <c r="AD42" i="3"/>
  <c r="AC42" i="3"/>
  <c r="AJ74" i="3"/>
  <c r="AN74" i="3"/>
  <c r="AL74" i="3"/>
  <c r="AK74" i="3"/>
  <c r="AI74" i="3"/>
  <c r="AY134" i="3"/>
  <c r="AX134" i="3"/>
  <c r="AW134" i="3"/>
  <c r="AU134" i="3"/>
  <c r="AZ134" i="3"/>
  <c r="AV134" i="3"/>
  <c r="AF58" i="3"/>
  <c r="AC58" i="3"/>
  <c r="AH58" i="3"/>
  <c r="AG58" i="3"/>
  <c r="AD58" i="3"/>
  <c r="AE58" i="3"/>
  <c r="AF50" i="3"/>
  <c r="AE50" i="3"/>
  <c r="AD50" i="3"/>
  <c r="AH50" i="3"/>
  <c r="AC50" i="3"/>
  <c r="AZ66" i="3"/>
  <c r="AV66" i="3"/>
  <c r="AX66" i="3"/>
  <c r="AU66" i="3"/>
  <c r="AZ70" i="3"/>
  <c r="AV70" i="3"/>
  <c r="AY70" i="3"/>
  <c r="AX70" i="3"/>
  <c r="AW70" i="3"/>
  <c r="AJ82" i="3"/>
  <c r="AN82" i="3"/>
  <c r="AI82" i="3"/>
  <c r="AM82" i="3"/>
  <c r="AK82" i="3"/>
  <c r="AL82" i="3"/>
  <c r="Z198" i="3"/>
  <c r="Y198" i="3"/>
  <c r="W198" i="3"/>
  <c r="AB198" i="3"/>
  <c r="AA198" i="3"/>
  <c r="X198" i="3"/>
  <c r="AA298" i="3"/>
  <c r="X298" i="3"/>
  <c r="Z298" i="3"/>
  <c r="Y298" i="3"/>
  <c r="W298" i="3"/>
  <c r="AB298" i="3"/>
  <c r="M16" i="3"/>
  <c r="K16" i="3"/>
  <c r="M80" i="3"/>
  <c r="L80" i="3"/>
  <c r="AR83" i="3"/>
  <c r="AT83" i="3"/>
  <c r="AQ83" i="3"/>
  <c r="AP83" i="3"/>
  <c r="AO83" i="3"/>
  <c r="AQ28" i="3"/>
  <c r="AT28" i="3"/>
  <c r="AR28" i="3"/>
  <c r="AS28" i="3"/>
  <c r="AO28" i="3"/>
  <c r="AF10" i="3"/>
  <c r="AH10" i="3"/>
  <c r="AG10" i="3"/>
  <c r="AD10" i="3"/>
  <c r="AC10" i="3"/>
  <c r="AT264" i="3"/>
  <c r="AP264" i="3"/>
  <c r="AS264" i="3"/>
  <c r="AO264" i="3"/>
  <c r="AQ264" i="3"/>
  <c r="AV36" i="3"/>
  <c r="AU36" i="3"/>
  <c r="AZ36" i="3"/>
  <c r="AX36" i="3"/>
  <c r="AF12" i="3"/>
  <c r="AD12" i="3"/>
  <c r="AC12" i="3"/>
  <c r="AH12" i="3"/>
  <c r="AE12" i="3"/>
  <c r="X16" i="3"/>
  <c r="AB16" i="3"/>
  <c r="Y16" i="3"/>
  <c r="W16" i="3"/>
  <c r="Z16" i="3"/>
  <c r="BD28" i="3"/>
  <c r="BC28" i="3"/>
  <c r="BF28" i="3"/>
  <c r="BE28" i="3"/>
  <c r="BA28" i="3"/>
  <c r="AF36" i="3"/>
  <c r="AD36" i="3"/>
  <c r="AH36" i="3"/>
  <c r="AC36" i="3"/>
  <c r="AQ40" i="3"/>
  <c r="AT40" i="3"/>
  <c r="AR40" i="3"/>
  <c r="AO40" i="3"/>
  <c r="AS40" i="3"/>
  <c r="AY48" i="3"/>
  <c r="AV48" i="3"/>
  <c r="AU48" i="3"/>
  <c r="AZ48" i="3"/>
  <c r="AX48" i="3"/>
  <c r="Y56" i="3"/>
  <c r="X56" i="3"/>
  <c r="W56" i="3"/>
  <c r="AB56" i="3"/>
  <c r="Z56" i="3"/>
  <c r="AR60" i="3"/>
  <c r="AP60" i="3"/>
  <c r="AO60" i="3"/>
  <c r="AT60" i="3"/>
  <c r="AQ60" i="3"/>
  <c r="AS60" i="3"/>
  <c r="AZ68" i="3"/>
  <c r="AV68" i="3"/>
  <c r="AY68" i="3"/>
  <c r="AW68" i="3"/>
  <c r="AU68" i="3"/>
  <c r="AB72" i="3"/>
  <c r="X72" i="3"/>
  <c r="Z72" i="3"/>
  <c r="Y72" i="3"/>
  <c r="W72" i="3"/>
  <c r="AA72" i="3"/>
  <c r="AM80" i="3"/>
  <c r="AB84" i="3"/>
  <c r="Y84" i="3"/>
  <c r="X84" i="3"/>
  <c r="AA84" i="3"/>
  <c r="Z84" i="3"/>
  <c r="W84" i="3"/>
  <c r="BE92" i="3"/>
  <c r="BD92" i="3"/>
  <c r="BC92" i="3"/>
  <c r="BB92" i="3"/>
  <c r="BA92" i="3"/>
  <c r="AI100" i="3"/>
  <c r="AM100" i="3"/>
  <c r="AL100" i="3"/>
  <c r="AK100" i="3"/>
  <c r="AJ100" i="3"/>
  <c r="AN100" i="3"/>
  <c r="AA104" i="3"/>
  <c r="W104" i="3"/>
  <c r="Z104" i="3"/>
  <c r="Y104" i="3"/>
  <c r="X104" i="3"/>
  <c r="AI112" i="3"/>
  <c r="AM112" i="3"/>
  <c r="AN112" i="3"/>
  <c r="AK112" i="3"/>
  <c r="BC116" i="3"/>
  <c r="BF116" i="3"/>
  <c r="BE116" i="3"/>
  <c r="BD116" i="3"/>
  <c r="BB116" i="3"/>
  <c r="BA116" i="3"/>
  <c r="AQ124" i="3"/>
  <c r="AO124" i="3"/>
  <c r="AT124" i="3"/>
  <c r="AS124" i="3"/>
  <c r="AR124" i="3"/>
  <c r="AQ128" i="3"/>
  <c r="AT128" i="3"/>
  <c r="AS128" i="3"/>
  <c r="AR128" i="3"/>
  <c r="AP128" i="3"/>
  <c r="BB132" i="3"/>
  <c r="BF132" i="3"/>
  <c r="BA132" i="3"/>
  <c r="BD132" i="3"/>
  <c r="Z140" i="3"/>
  <c r="X140" i="3"/>
  <c r="AB140" i="3"/>
  <c r="Y140" i="3"/>
  <c r="AA140" i="3"/>
  <c r="W140" i="3"/>
  <c r="AT144" i="3"/>
  <c r="AP144" i="3"/>
  <c r="AS144" i="3"/>
  <c r="AR144" i="3"/>
  <c r="AO144" i="3"/>
  <c r="AQ144" i="3"/>
  <c r="BB148" i="3"/>
  <c r="BD148" i="3"/>
  <c r="BE148" i="3"/>
  <c r="BC148" i="3"/>
  <c r="BA148" i="3"/>
  <c r="AP156" i="3"/>
  <c r="AS156" i="3"/>
  <c r="AR156" i="3"/>
  <c r="AQ156" i="3"/>
  <c r="AT168" i="3"/>
  <c r="AQ168" i="3"/>
  <c r="AP168" i="3"/>
  <c r="AR168" i="3"/>
  <c r="AS168" i="3"/>
  <c r="AO168" i="3"/>
  <c r="AN172" i="3"/>
  <c r="AL172" i="3"/>
  <c r="AJ172" i="3"/>
  <c r="AI172" i="3"/>
  <c r="AK172" i="3"/>
  <c r="AM172" i="3"/>
  <c r="BD176" i="3"/>
  <c r="BB176" i="3"/>
  <c r="BF176" i="3"/>
  <c r="BE176" i="3"/>
  <c r="BA176" i="3"/>
  <c r="AE184" i="3"/>
  <c r="AT188" i="3"/>
  <c r="AR188" i="3"/>
  <c r="AO188" i="3"/>
  <c r="AS188" i="3"/>
  <c r="AQ188" i="3"/>
  <c r="BB192" i="3"/>
  <c r="BF192" i="3"/>
  <c r="BE192" i="3"/>
  <c r="BC192" i="3"/>
  <c r="BA192" i="3"/>
  <c r="AD200" i="3"/>
  <c r="AH200" i="3"/>
  <c r="AF200" i="3"/>
  <c r="AE200" i="3"/>
  <c r="AC200" i="3"/>
  <c r="AV208" i="3"/>
  <c r="AU208" i="3"/>
  <c r="AZ208" i="3"/>
  <c r="AX208" i="3"/>
  <c r="AY208" i="3"/>
  <c r="AW208" i="3"/>
  <c r="AN212" i="3"/>
  <c r="AM212" i="3"/>
  <c r="AJ212" i="3"/>
  <c r="AL212" i="3"/>
  <c r="AK212" i="3"/>
  <c r="AI212" i="3"/>
  <c r="Z220" i="3"/>
  <c r="X220" i="3"/>
  <c r="W220" i="3"/>
  <c r="AB220" i="3"/>
  <c r="Y220" i="3"/>
  <c r="AA220" i="3"/>
  <c r="AN228" i="3"/>
  <c r="AL228" i="3"/>
  <c r="AK228" i="3"/>
  <c r="AJ228" i="3"/>
  <c r="AI228" i="3"/>
  <c r="AM228" i="3"/>
  <c r="AP236" i="3"/>
  <c r="AO236" i="3"/>
  <c r="AT236" i="3"/>
  <c r="AQ236" i="3"/>
  <c r="AS236" i="3"/>
  <c r="AE240" i="3"/>
  <c r="AC240" i="3"/>
  <c r="AH240" i="3"/>
  <c r="AF240" i="3"/>
  <c r="AD240" i="3"/>
  <c r="BD244" i="3"/>
  <c r="BB244" i="3"/>
  <c r="BA244" i="3"/>
  <c r="BF244" i="3"/>
  <c r="BE244" i="3"/>
  <c r="AR252" i="3"/>
  <c r="AS252" i="3"/>
  <c r="AO252" i="3"/>
  <c r="AT252" i="3"/>
  <c r="AP252" i="3"/>
  <c r="AH256" i="3"/>
  <c r="AG256" i="3"/>
  <c r="BE260" i="3"/>
  <c r="BD260" i="3"/>
  <c r="BB260" i="3"/>
  <c r="BA260" i="3"/>
  <c r="BF260" i="3"/>
  <c r="AW268" i="3"/>
  <c r="AZ268" i="3"/>
  <c r="AX268" i="3"/>
  <c r="AV268" i="3"/>
  <c r="AU268" i="3"/>
  <c r="AL272" i="3"/>
  <c r="AQ280" i="3"/>
  <c r="AP280" i="3"/>
  <c r="AO280" i="3"/>
  <c r="AR280" i="3"/>
  <c r="AS280" i="3"/>
  <c r="AT280" i="3"/>
  <c r="AH284" i="3"/>
  <c r="AG284" i="3"/>
  <c r="AF284" i="3"/>
  <c r="AE284" i="3"/>
  <c r="AC284" i="3"/>
  <c r="AA296" i="3"/>
  <c r="X296" i="3"/>
  <c r="AB296" i="3"/>
  <c r="W296" i="3"/>
  <c r="Z296" i="3"/>
  <c r="Y296" i="3"/>
  <c r="AH312" i="3"/>
  <c r="AG312" i="3"/>
  <c r="AF312" i="3"/>
  <c r="AD312" i="3"/>
  <c r="AE312" i="3"/>
  <c r="AC312" i="3"/>
  <c r="AJ328" i="3"/>
  <c r="AL328" i="3"/>
  <c r="AJ340" i="3"/>
  <c r="AN340" i="3"/>
  <c r="AI340" i="3"/>
  <c r="AM340" i="3"/>
  <c r="AQ344" i="3"/>
  <c r="AO344" i="3"/>
  <c r="AR344" i="3"/>
  <c r="AP344" i="3"/>
  <c r="AT344" i="3"/>
  <c r="BF352" i="3"/>
  <c r="BC352" i="3"/>
  <c r="BE352" i="3"/>
  <c r="BB352" i="3"/>
  <c r="BA352" i="3"/>
  <c r="BD352" i="3"/>
  <c r="AT360" i="3"/>
  <c r="AS360" i="3"/>
  <c r="AQ360" i="3"/>
  <c r="AP360" i="3"/>
  <c r="AO360" i="3"/>
  <c r="AR360" i="3"/>
  <c r="BB368" i="3"/>
  <c r="BF368" i="3"/>
  <c r="BC368" i="3"/>
  <c r="BE368" i="3"/>
  <c r="AR376" i="3"/>
  <c r="AO376" i="3"/>
  <c r="AT376" i="3"/>
  <c r="AS376" i="3"/>
  <c r="AQ376" i="3"/>
  <c r="AP376" i="3"/>
  <c r="AB384" i="3"/>
  <c r="Y384" i="3"/>
  <c r="W384" i="3"/>
  <c r="AA384" i="3"/>
  <c r="Z384" i="3"/>
  <c r="X384" i="3"/>
  <c r="BC49" i="3"/>
  <c r="BF49" i="3"/>
  <c r="BD49" i="3"/>
  <c r="BE49" i="3"/>
  <c r="BB49" i="3"/>
  <c r="BA49" i="3"/>
  <c r="AT57" i="3"/>
  <c r="AS57" i="3"/>
  <c r="AR57" i="3"/>
  <c r="AQ57" i="3"/>
  <c r="AP57" i="3"/>
  <c r="AO57" i="3"/>
  <c r="AF65" i="3"/>
  <c r="AG65" i="3"/>
  <c r="AE65" i="3"/>
  <c r="AC65" i="3"/>
  <c r="AH65" i="3"/>
  <c r="BD73" i="3"/>
  <c r="BB73" i="3"/>
  <c r="BA73" i="3"/>
  <c r="BF73" i="3"/>
  <c r="BC73" i="3"/>
  <c r="AB89" i="3"/>
  <c r="Y89" i="3"/>
  <c r="W89" i="3"/>
  <c r="AA89" i="3"/>
  <c r="W105" i="3"/>
  <c r="Y105" i="3"/>
  <c r="X105" i="3"/>
  <c r="AB105" i="3"/>
  <c r="Z105" i="3"/>
  <c r="W121" i="3"/>
  <c r="AB121" i="3"/>
  <c r="Z121" i="3"/>
  <c r="Y121" i="3"/>
  <c r="X121" i="3"/>
  <c r="W129" i="3"/>
  <c r="AA129" i="3"/>
  <c r="AB129" i="3"/>
  <c r="Z129" i="3"/>
  <c r="Y129" i="3"/>
  <c r="AX137" i="3"/>
  <c r="AY137" i="3"/>
  <c r="AZ137" i="3"/>
  <c r="AW137" i="3"/>
  <c r="AV137" i="3"/>
  <c r="AX145" i="3"/>
  <c r="AU145" i="3"/>
  <c r="AZ145" i="3"/>
  <c r="AY145" i="3"/>
  <c r="AV145" i="3"/>
  <c r="AW145" i="3"/>
  <c r="Z153" i="3"/>
  <c r="Y153" i="3"/>
  <c r="AA153" i="3"/>
  <c r="AB153" i="3"/>
  <c r="X153" i="3"/>
  <c r="W153" i="3"/>
  <c r="Z161" i="3"/>
  <c r="Y161" i="3"/>
  <c r="AA161" i="3"/>
  <c r="AB161" i="3"/>
  <c r="X161" i="3"/>
  <c r="W161" i="3"/>
  <c r="AX169" i="3"/>
  <c r="AU169" i="3"/>
  <c r="AZ169" i="3"/>
  <c r="AY169" i="3"/>
  <c r="AV169" i="3"/>
  <c r="AW169" i="3"/>
  <c r="AZ177" i="3"/>
  <c r="AX177" i="3"/>
  <c r="AV177" i="3"/>
  <c r="AU177" i="3"/>
  <c r="AY177" i="3"/>
  <c r="AL193" i="3"/>
  <c r="AN193" i="3"/>
  <c r="AK193" i="3"/>
  <c r="AJ193" i="3"/>
  <c r="AR209" i="3"/>
  <c r="AQ209" i="3"/>
  <c r="AT209" i="3"/>
  <c r="AS209" i="3"/>
  <c r="AP209" i="3"/>
  <c r="AO209" i="3"/>
  <c r="AS225" i="3"/>
  <c r="AP225" i="3"/>
  <c r="AT225" i="3"/>
  <c r="AR225" i="3"/>
  <c r="AQ225" i="3"/>
  <c r="AY241" i="3"/>
  <c r="AW241" i="3"/>
  <c r="AV241" i="3"/>
  <c r="AX241" i="3"/>
  <c r="AY257" i="3"/>
  <c r="AV257" i="3"/>
  <c r="AW257" i="3"/>
  <c r="AZ257" i="3"/>
  <c r="W273" i="3"/>
  <c r="AA273" i="3"/>
  <c r="Z273" i="3"/>
  <c r="AB273" i="3"/>
  <c r="AM281" i="3"/>
  <c r="AL281" i="3"/>
  <c r="AK281" i="3"/>
  <c r="AI281" i="3"/>
  <c r="AN281" i="3"/>
  <c r="AJ281" i="3"/>
  <c r="W289" i="3"/>
  <c r="X289" i="3"/>
  <c r="Z289" i="3"/>
  <c r="Y289" i="3"/>
  <c r="BC297" i="3"/>
  <c r="BF297" i="3"/>
  <c r="BE297" i="3"/>
  <c r="BD297" i="3"/>
  <c r="BB297" i="3"/>
  <c r="BA297" i="3"/>
  <c r="W305" i="3"/>
  <c r="AB305" i="3"/>
  <c r="Z305" i="3"/>
  <c r="X305" i="3"/>
  <c r="AA305" i="3"/>
  <c r="Y305" i="3"/>
  <c r="AM313" i="3"/>
  <c r="AL313" i="3"/>
  <c r="AK313" i="3"/>
  <c r="AJ313" i="3"/>
  <c r="AN313" i="3"/>
  <c r="AI313" i="3"/>
  <c r="AG321" i="3"/>
  <c r="AD321" i="3"/>
  <c r="AC321" i="3"/>
  <c r="AH321" i="3"/>
  <c r="AF321" i="3"/>
  <c r="AE321" i="3"/>
  <c r="AO329" i="3"/>
  <c r="AT329" i="3"/>
  <c r="AS329" i="3"/>
  <c r="AP329" i="3"/>
  <c r="AQ329" i="3"/>
  <c r="AR329" i="3"/>
  <c r="BD337" i="3"/>
  <c r="BB337" i="3"/>
  <c r="BA337" i="3"/>
  <c r="BF337" i="3"/>
  <c r="BC337" i="3"/>
  <c r="AS345" i="3"/>
  <c r="AO345" i="3"/>
  <c r="AR345" i="3"/>
  <c r="AP345" i="3"/>
  <c r="AQ345" i="3"/>
  <c r="BB353" i="3"/>
  <c r="BF353" i="3"/>
  <c r="BD353" i="3"/>
  <c r="BC353" i="3"/>
  <c r="BA353" i="3"/>
  <c r="BE353" i="3"/>
  <c r="Z361" i="3"/>
  <c r="AB361" i="3"/>
  <c r="Y361" i="3"/>
  <c r="W361" i="3"/>
  <c r="AA361" i="3"/>
  <c r="AU373" i="3"/>
  <c r="AZ373" i="3"/>
  <c r="AX373" i="3"/>
  <c r="AW373" i="3"/>
  <c r="AV373" i="3"/>
  <c r="AF377" i="3"/>
  <c r="AH377" i="3"/>
  <c r="AG377" i="3"/>
  <c r="AE377" i="3"/>
  <c r="AD377" i="3"/>
  <c r="AC377" i="3"/>
  <c r="AA34" i="3"/>
  <c r="X34" i="3"/>
  <c r="W34" i="3"/>
  <c r="AB34" i="3"/>
  <c r="Z34" i="3"/>
  <c r="AI42" i="3"/>
  <c r="AM42" i="3"/>
  <c r="AL42" i="3"/>
  <c r="AJ42" i="3"/>
  <c r="AK42" i="3"/>
  <c r="AZ74" i="3"/>
  <c r="AV74" i="3"/>
  <c r="AX74" i="3"/>
  <c r="AW74" i="3"/>
  <c r="AU74" i="3"/>
  <c r="AY74" i="3"/>
  <c r="BB134" i="3"/>
  <c r="BF134" i="3"/>
  <c r="BE134" i="3"/>
  <c r="BC134" i="3"/>
  <c r="BD134" i="3"/>
  <c r="BA134" i="3"/>
  <c r="AJ58" i="3"/>
  <c r="AN58" i="3"/>
  <c r="AM58" i="3"/>
  <c r="AL58" i="3"/>
  <c r="AK58" i="3"/>
  <c r="AI58" i="3"/>
  <c r="BD66" i="3"/>
  <c r="BF66" i="3"/>
  <c r="BC66" i="3"/>
  <c r="BB66" i="3"/>
  <c r="BA66" i="3"/>
  <c r="AR82" i="3"/>
  <c r="AO82" i="3"/>
  <c r="AT82" i="3"/>
  <c r="AS82" i="3"/>
  <c r="AQ82" i="3"/>
  <c r="AP82" i="3"/>
  <c r="BB198" i="3"/>
  <c r="BF198" i="3"/>
  <c r="BE198" i="3"/>
  <c r="BC198" i="3"/>
  <c r="BD198" i="3"/>
  <c r="BA198" i="3"/>
  <c r="AY298" i="3"/>
  <c r="AW298" i="3"/>
  <c r="AV298" i="3"/>
  <c r="AZ298" i="3"/>
  <c r="AX298" i="3"/>
  <c r="AU298" i="3"/>
  <c r="AJ384" i="3"/>
  <c r="AL384" i="3"/>
  <c r="AN384" i="3"/>
  <c r="AM384" i="3"/>
  <c r="AK384" i="3"/>
  <c r="AI384" i="3"/>
  <c r="J24" i="3"/>
  <c r="K24" i="3"/>
  <c r="AF17" i="3"/>
  <c r="AE17" i="3"/>
  <c r="AD17" i="3"/>
  <c r="AC17" i="3"/>
  <c r="AG17" i="3"/>
  <c r="AH17" i="3"/>
  <c r="AH11" i="3"/>
  <c r="AG11" i="3"/>
  <c r="AE11" i="3"/>
  <c r="AD11" i="3"/>
  <c r="AC11" i="3"/>
  <c r="AN83" i="3"/>
  <c r="AK83" i="3"/>
  <c r="AJ83" i="3"/>
  <c r="AL83" i="3"/>
  <c r="AI83" i="3"/>
  <c r="AD129" i="3" l="1"/>
  <c r="AJ129" i="3"/>
  <c r="AP129" i="3"/>
  <c r="AV129" i="3"/>
  <c r="AF264" i="3"/>
  <c r="Z264" i="3"/>
  <c r="W70" i="3"/>
  <c r="AC70" i="3"/>
  <c r="E69" i="4" s="1"/>
  <c r="AO70" i="3"/>
  <c r="AK34" i="3"/>
  <c r="AQ34" i="3"/>
  <c r="AE34" i="3"/>
  <c r="AW34" i="3"/>
  <c r="E33" i="4" s="1"/>
  <c r="AZ8" i="3"/>
  <c r="AT8" i="3"/>
  <c r="AB8" i="3"/>
  <c r="AO193" i="3"/>
  <c r="W193" i="3"/>
  <c r="AC193" i="3"/>
  <c r="AP136" i="3"/>
  <c r="BB136" i="3"/>
  <c r="AD136" i="3"/>
  <c r="Z192" i="3"/>
  <c r="AF192" i="3"/>
  <c r="AP31" i="3"/>
  <c r="AT31" i="3"/>
  <c r="AS31" i="3"/>
  <c r="AR31" i="3"/>
  <c r="AZ328" i="3"/>
  <c r="AY328" i="3"/>
  <c r="AV328" i="3"/>
  <c r="AX328" i="3"/>
  <c r="E327" i="4" s="1"/>
  <c r="AW328" i="3"/>
  <c r="AU328" i="3"/>
  <c r="AB24" i="3"/>
  <c r="BF24" i="3"/>
  <c r="AH24" i="3"/>
  <c r="AB216" i="3"/>
  <c r="AT216" i="3"/>
  <c r="X95" i="3"/>
  <c r="Z95" i="3"/>
  <c r="AU257" i="3"/>
  <c r="AI272" i="3"/>
  <c r="AI144" i="3"/>
  <c r="X360" i="3"/>
  <c r="AP220" i="3"/>
  <c r="AD220" i="3"/>
  <c r="F219" i="4" s="1"/>
  <c r="AV220" i="3"/>
  <c r="AJ220" i="3"/>
  <c r="AO195" i="3"/>
  <c r="W195" i="3"/>
  <c r="AZ140" i="3"/>
  <c r="BF140" i="3"/>
  <c r="X216" i="3"/>
  <c r="AP216" i="3"/>
  <c r="AD216" i="3"/>
  <c r="X129" i="3"/>
  <c r="AF184" i="3"/>
  <c r="BF92" i="3"/>
  <c r="AW66" i="3"/>
  <c r="AM74" i="3"/>
  <c r="BA193" i="3"/>
  <c r="AY121" i="3"/>
  <c r="AE328" i="3"/>
  <c r="BF216" i="3"/>
  <c r="AM232" i="3"/>
  <c r="AN216" i="3"/>
  <c r="AQ176" i="3"/>
  <c r="E175" i="4" s="1"/>
  <c r="AN144" i="3"/>
  <c r="BB129" i="3"/>
  <c r="AS121" i="3"/>
  <c r="Y360" i="3"/>
  <c r="AS132" i="3"/>
  <c r="AV216" i="3"/>
  <c r="AO120" i="3"/>
  <c r="AT140" i="3"/>
  <c r="AX264" i="3"/>
  <c r="AZ369" i="3"/>
  <c r="AN369" i="3"/>
  <c r="AH369" i="3"/>
  <c r="BF369" i="3"/>
  <c r="AB369" i="3"/>
  <c r="AY344" i="3"/>
  <c r="AA344" i="3"/>
  <c r="AS344" i="3"/>
  <c r="AM344" i="3"/>
  <c r="AI89" i="3"/>
  <c r="AU89" i="3"/>
  <c r="BA89" i="3"/>
  <c r="AX112" i="3"/>
  <c r="AL112" i="3"/>
  <c r="Y236" i="3"/>
  <c r="AE236" i="3"/>
  <c r="BC236" i="3"/>
  <c r="AV73" i="3"/>
  <c r="AP73" i="3"/>
  <c r="AD73" i="3"/>
  <c r="AJ73" i="3"/>
  <c r="AR105" i="3"/>
  <c r="AX105" i="3"/>
  <c r="E104" i="4" s="1"/>
  <c r="AF368" i="3"/>
  <c r="Z368" i="3"/>
  <c r="BD368" i="3"/>
  <c r="BC228" i="3"/>
  <c r="Y228" i="3"/>
  <c r="BF100" i="3"/>
  <c r="AH100" i="3"/>
  <c r="AB100" i="3"/>
  <c r="AA24" i="3"/>
  <c r="AY24" i="3"/>
  <c r="BE24" i="3"/>
  <c r="AG24" i="3"/>
  <c r="AO377" i="3"/>
  <c r="BA377" i="3"/>
  <c r="AI377" i="3"/>
  <c r="W377" i="3"/>
  <c r="AU225" i="3"/>
  <c r="W225" i="3"/>
  <c r="AC225" i="3"/>
  <c r="E224" i="4" s="1"/>
  <c r="AO225" i="3"/>
  <c r="AM161" i="3"/>
  <c r="AS161" i="3"/>
  <c r="AG161" i="3"/>
  <c r="BA281" i="3"/>
  <c r="AO281" i="3"/>
  <c r="W281" i="3"/>
  <c r="Z329" i="3"/>
  <c r="AX329" i="3"/>
  <c r="AL329" i="3"/>
  <c r="AF329" i="3"/>
  <c r="AC153" i="3"/>
  <c r="AI153" i="3"/>
  <c r="E152" i="4" s="1"/>
  <c r="AO153" i="3"/>
  <c r="BA153" i="3"/>
  <c r="BD137" i="3"/>
  <c r="AF137" i="3"/>
  <c r="AL137" i="3"/>
  <c r="AB345" i="3"/>
  <c r="AZ345" i="3"/>
  <c r="AD273" i="3"/>
  <c r="F272" i="4" s="1"/>
  <c r="AP273" i="3"/>
  <c r="AJ273" i="3"/>
  <c r="AU191" i="3"/>
  <c r="AZ191" i="3"/>
  <c r="AV191" i="3"/>
  <c r="AF223" i="3"/>
  <c r="AH223" i="3"/>
  <c r="AC223" i="3"/>
  <c r="AG223" i="3"/>
  <c r="W271" i="3"/>
  <c r="Z271" i="3"/>
  <c r="AM337" i="3"/>
  <c r="AH184" i="3"/>
  <c r="AJ112" i="3"/>
  <c r="AX192" i="3"/>
  <c r="BC34" i="3"/>
  <c r="BD264" i="3"/>
  <c r="BB151" i="3"/>
  <c r="AJ151" i="3"/>
  <c r="AV151" i="3"/>
  <c r="AE340" i="3"/>
  <c r="AW340" i="3"/>
  <c r="AQ340" i="3"/>
  <c r="BC340" i="3"/>
  <c r="Y340" i="3"/>
  <c r="AT92" i="3"/>
  <c r="AB92" i="3"/>
  <c r="Y34" i="3"/>
  <c r="AK340" i="3"/>
  <c r="BD192" i="3"/>
  <c r="AP28" i="3"/>
  <c r="AU70" i="3"/>
  <c r="AN345" i="3"/>
  <c r="AV273" i="3"/>
  <c r="AD328" i="3"/>
  <c r="F327" i="4" s="1"/>
  <c r="AO192" i="3"/>
  <c r="AM132" i="3"/>
  <c r="BB273" i="3"/>
  <c r="AA360" i="3"/>
  <c r="AC144" i="3"/>
  <c r="AV136" i="3"/>
  <c r="AI369" i="3"/>
  <c r="W369" i="3"/>
  <c r="AO347" i="3"/>
  <c r="AD223" i="3"/>
  <c r="AV180" i="3"/>
  <c r="X180" i="3"/>
  <c r="AF81" i="3"/>
  <c r="AX81" i="3"/>
  <c r="AJ9" i="3"/>
  <c r="AV9" i="3"/>
  <c r="AD9" i="3"/>
  <c r="AH156" i="3"/>
  <c r="AT156" i="3"/>
  <c r="BF323" i="3"/>
  <c r="AZ323" i="3"/>
  <c r="AB323" i="3"/>
  <c r="AC275" i="3"/>
  <c r="W275" i="3"/>
  <c r="AR227" i="3"/>
  <c r="AL227" i="3"/>
  <c r="AJ99" i="3"/>
  <c r="BB99" i="3"/>
  <c r="BC55" i="3"/>
  <c r="AW55" i="3"/>
  <c r="Z236" i="3"/>
  <c r="AR236" i="3"/>
  <c r="AF236" i="3"/>
  <c r="AY73" i="3"/>
  <c r="BE73" i="3"/>
  <c r="AM73" i="3"/>
  <c r="AB368" i="3"/>
  <c r="AH368" i="3"/>
  <c r="AZ368" i="3"/>
  <c r="AA235" i="3"/>
  <c r="AS235" i="3"/>
  <c r="AM151" i="3"/>
  <c r="AY151" i="3"/>
  <c r="AQ216" i="3"/>
  <c r="BC216" i="3"/>
  <c r="Y216" i="3"/>
  <c r="AT176" i="3"/>
  <c r="AB176" i="3"/>
  <c r="AN176" i="3"/>
  <c r="AZ176" i="3"/>
  <c r="AH176" i="3"/>
  <c r="BD56" i="3"/>
  <c r="AL56" i="3"/>
  <c r="AX56" i="3"/>
  <c r="AR56" i="3"/>
  <c r="AU198" i="3"/>
  <c r="AC198" i="3"/>
  <c r="AI198" i="3"/>
  <c r="AB70" i="3"/>
  <c r="BF70" i="3"/>
  <c r="AT70" i="3"/>
  <c r="AN70" i="3"/>
  <c r="Y260" i="3"/>
  <c r="AW260" i="3"/>
  <c r="AE260" i="3"/>
  <c r="BC260" i="3"/>
  <c r="AW225" i="3"/>
  <c r="Y225" i="3"/>
  <c r="AE225" i="3"/>
  <c r="AN161" i="3"/>
  <c r="AH161" i="3"/>
  <c r="AT161" i="3"/>
  <c r="AN104" i="3"/>
  <c r="AB104" i="3"/>
  <c r="Y60" i="3"/>
  <c r="BC60" i="3"/>
  <c r="AK60" i="3"/>
  <c r="F59" i="4" s="1"/>
  <c r="AE60" i="3"/>
  <c r="AL25" i="3"/>
  <c r="AF25" i="3"/>
  <c r="AH361" i="3"/>
  <c r="BF361" i="3"/>
  <c r="AN361" i="3"/>
  <c r="AW17" i="3"/>
  <c r="AQ17" i="3"/>
  <c r="BC17" i="3"/>
  <c r="AK17" i="3"/>
  <c r="Y17" i="3"/>
  <c r="AC108" i="3"/>
  <c r="AU108" i="3"/>
  <c r="AI108" i="3"/>
  <c r="BE66" i="3"/>
  <c r="AZ216" i="3"/>
  <c r="X273" i="3"/>
  <c r="AA121" i="3"/>
  <c r="AD256" i="3"/>
  <c r="F139" i="4"/>
  <c r="AG328" i="3"/>
  <c r="BE121" i="3"/>
  <c r="AG244" i="3"/>
  <c r="AQ192" i="3"/>
  <c r="BA70" i="3"/>
  <c r="AB360" i="3"/>
  <c r="AM121" i="3"/>
  <c r="AZ313" i="3"/>
  <c r="AB313" i="3"/>
  <c r="W255" i="3"/>
  <c r="AN323" i="3"/>
  <c r="W331" i="3"/>
  <c r="AI331" i="3"/>
  <c r="BA331" i="3"/>
  <c r="AU187" i="3"/>
  <c r="AI187" i="3"/>
  <c r="W187" i="3"/>
  <c r="AC187" i="3"/>
  <c r="BA187" i="3"/>
  <c r="AE59" i="3"/>
  <c r="AK59" i="3"/>
  <c r="BC59" i="3"/>
  <c r="Y59" i="3"/>
  <c r="AS337" i="3"/>
  <c r="AA337" i="3"/>
  <c r="AY337" i="3"/>
  <c r="W257" i="3"/>
  <c r="AO257" i="3"/>
  <c r="E256" i="4" s="1"/>
  <c r="AC257" i="3"/>
  <c r="AM66" i="3"/>
  <c r="AG66" i="3"/>
  <c r="AA66" i="3"/>
  <c r="AY66" i="3"/>
  <c r="AQ36" i="3"/>
  <c r="AW36" i="3"/>
  <c r="AC119" i="3"/>
  <c r="AD119" i="3"/>
  <c r="AH119" i="3"/>
  <c r="AG119" i="3"/>
  <c r="AK66" i="3"/>
  <c r="AE66" i="3"/>
  <c r="AF139" i="3"/>
  <c r="AX139" i="3"/>
  <c r="AL139" i="3"/>
  <c r="AR139" i="3"/>
  <c r="Z139" i="3"/>
  <c r="BD139" i="3"/>
  <c r="BF171" i="3"/>
  <c r="AZ171" i="3"/>
  <c r="AT171" i="3"/>
  <c r="AH171" i="3"/>
  <c r="AN171" i="3"/>
  <c r="BE42" i="3"/>
  <c r="AS42" i="3"/>
  <c r="AY42" i="3"/>
  <c r="AJ144" i="3"/>
  <c r="AK144" i="3"/>
  <c r="AA74" i="3"/>
  <c r="AG74" i="3"/>
  <c r="BE74" i="3"/>
  <c r="E73" i="4" s="1"/>
  <c r="AH320" i="3"/>
  <c r="AD320" i="3"/>
  <c r="AE320" i="3"/>
  <c r="Y128" i="3"/>
  <c r="Z128" i="3"/>
  <c r="X128" i="3"/>
  <c r="AA132" i="3"/>
  <c r="AG132" i="3"/>
  <c r="AY132" i="3"/>
  <c r="BA144" i="3"/>
  <c r="W144" i="3"/>
  <c r="F143" i="4" s="1"/>
  <c r="AC120" i="3"/>
  <c r="AH120" i="3"/>
  <c r="AD120" i="3"/>
  <c r="AB183" i="3"/>
  <c r="X183" i="3"/>
  <c r="W183" i="3"/>
  <c r="Y183" i="3"/>
  <c r="Z183" i="3"/>
  <c r="AT345" i="3"/>
  <c r="Y66" i="3"/>
  <c r="AP67" i="3"/>
  <c r="X67" i="3"/>
  <c r="AK272" i="3"/>
  <c r="AH328" i="3"/>
  <c r="AD112" i="3"/>
  <c r="AI70" i="3"/>
  <c r="AN92" i="3"/>
  <c r="AG320" i="3"/>
  <c r="AA244" i="3"/>
  <c r="AD28" i="3"/>
  <c r="W304" i="3"/>
  <c r="AO304" i="3"/>
  <c r="AQ7" i="3"/>
  <c r="AW7" i="3"/>
  <c r="AK7" i="3"/>
  <c r="Y7" i="3"/>
  <c r="AG12" i="3"/>
  <c r="AA12" i="3"/>
  <c r="AX180" i="3"/>
  <c r="AR180" i="3"/>
  <c r="AL180" i="3"/>
  <c r="Z180" i="3"/>
  <c r="AO81" i="3"/>
  <c r="AU81" i="3"/>
  <c r="BA81" i="3"/>
  <c r="AI81" i="3"/>
  <c r="AD289" i="3"/>
  <c r="BB289" i="3"/>
  <c r="AP289" i="3"/>
  <c r="AJ289" i="3"/>
  <c r="E288" i="4" s="1"/>
  <c r="AT108" i="3"/>
  <c r="BF108" i="3"/>
  <c r="AN108" i="3"/>
  <c r="AA49" i="3"/>
  <c r="AG49" i="3"/>
  <c r="AV248" i="3"/>
  <c r="X248" i="3"/>
  <c r="AP248" i="3"/>
  <c r="E247" i="4" s="1"/>
  <c r="AJ248" i="3"/>
  <c r="AD248" i="3"/>
  <c r="X377" i="3"/>
  <c r="AP377" i="3"/>
  <c r="BB377" i="3"/>
  <c r="E376" i="4" s="1"/>
  <c r="AH367" i="3"/>
  <c r="AF367" i="3"/>
  <c r="AV184" i="3"/>
  <c r="AW184" i="3"/>
  <c r="AU184" i="3"/>
  <c r="AZ184" i="3"/>
  <c r="AH144" i="3"/>
  <c r="AG144" i="3"/>
  <c r="AE144" i="3"/>
  <c r="AF144" i="3"/>
  <c r="AJ272" i="3"/>
  <c r="AC184" i="3"/>
  <c r="AE36" i="3"/>
  <c r="AE176" i="3"/>
  <c r="AK176" i="3"/>
  <c r="Y176" i="3"/>
  <c r="AK191" i="3"/>
  <c r="AJ191" i="3"/>
  <c r="AI191" i="3"/>
  <c r="AN191" i="3"/>
  <c r="AM191" i="3"/>
  <c r="AA287" i="3"/>
  <c r="Z287" i="3"/>
  <c r="Y287" i="3"/>
  <c r="W287" i="3"/>
  <c r="AB287" i="3"/>
  <c r="X287" i="3"/>
  <c r="BE207" i="3"/>
  <c r="AM207" i="3"/>
  <c r="AH56" i="3"/>
  <c r="AD56" i="3"/>
  <c r="AF267" i="3"/>
  <c r="Z267" i="3"/>
  <c r="AR267" i="3"/>
  <c r="AL267" i="3"/>
  <c r="BD267" i="3"/>
  <c r="AX267" i="3"/>
  <c r="AD95" i="3"/>
  <c r="AE95" i="3"/>
  <c r="AP120" i="3"/>
  <c r="E119" i="4" s="1"/>
  <c r="AT120" i="3"/>
  <c r="AQ10" i="3"/>
  <c r="Y10" i="3"/>
  <c r="AW10" i="3"/>
  <c r="AK10" i="3"/>
  <c r="BC10" i="3"/>
  <c r="AW351" i="3"/>
  <c r="AV351" i="3"/>
  <c r="AR192" i="3"/>
  <c r="AS192" i="3"/>
  <c r="BE337" i="3"/>
  <c r="AE256" i="3"/>
  <c r="BA368" i="3"/>
  <c r="AC256" i="3"/>
  <c r="BB28" i="3"/>
  <c r="AM244" i="3"/>
  <c r="AI193" i="3"/>
  <c r="AG184" i="3"/>
  <c r="AR264" i="3"/>
  <c r="AE10" i="3"/>
  <c r="AG42" i="3"/>
  <c r="AC328" i="3"/>
  <c r="AJ28" i="3"/>
  <c r="AU368" i="3"/>
  <c r="E367" i="4" s="1"/>
  <c r="AY244" i="3"/>
  <c r="BB220" i="3"/>
  <c r="AH216" i="3"/>
  <c r="AJ136" i="3"/>
  <c r="AB128" i="3"/>
  <c r="BF345" i="3"/>
  <c r="AC320" i="3"/>
  <c r="AU369" i="3"/>
  <c r="AH345" i="3"/>
  <c r="BC36" i="3"/>
  <c r="AF227" i="3"/>
  <c r="W95" i="3"/>
  <c r="AI284" i="3"/>
  <c r="AU284" i="3"/>
  <c r="BA284" i="3"/>
  <c r="AD241" i="3"/>
  <c r="X241" i="3"/>
  <c r="Y248" i="3"/>
  <c r="AQ248" i="3"/>
  <c r="AY351" i="3"/>
  <c r="AB171" i="3"/>
  <c r="BC296" i="3"/>
  <c r="AK296" i="3"/>
  <c r="AK297" i="3"/>
  <c r="AQ297" i="3"/>
  <c r="AW297" i="3"/>
  <c r="AI336" i="3"/>
  <c r="W336" i="3"/>
  <c r="AU357" i="3"/>
  <c r="AI357" i="3"/>
  <c r="W24" i="3"/>
  <c r="AU24" i="3"/>
  <c r="AH105" i="3"/>
  <c r="AN105" i="3"/>
  <c r="AL291" i="3"/>
  <c r="AX291" i="3"/>
  <c r="BC155" i="3"/>
  <c r="AK155" i="3"/>
  <c r="AK200" i="3"/>
  <c r="F199" i="4" s="1"/>
  <c r="BC200" i="3"/>
  <c r="Y257" i="3"/>
  <c r="AE257" i="3"/>
  <c r="AO12" i="3"/>
  <c r="BA12" i="3"/>
  <c r="AA303" i="3"/>
  <c r="AM303" i="3"/>
  <c r="AP212" i="3"/>
  <c r="BB212" i="3"/>
  <c r="Z113" i="3"/>
  <c r="AX113" i="3"/>
  <c r="AT208" i="3"/>
  <c r="AH208" i="3"/>
  <c r="X335" i="3"/>
  <c r="AV335" i="3"/>
  <c r="AY187" i="3"/>
  <c r="AG187" i="3"/>
  <c r="AM99" i="3"/>
  <c r="AA99" i="3"/>
  <c r="AG99" i="3"/>
  <c r="AS99" i="3"/>
  <c r="BA59" i="3"/>
  <c r="AC59" i="3"/>
  <c r="AU44" i="3"/>
  <c r="AI44" i="3"/>
  <c r="BA44" i="3"/>
  <c r="W44" i="3"/>
  <c r="BA336" i="3"/>
  <c r="AJ249" i="3"/>
  <c r="BB249" i="3"/>
  <c r="AP249" i="3"/>
  <c r="AZ351" i="3"/>
  <c r="AN283" i="3"/>
  <c r="AZ283" i="3"/>
  <c r="AP235" i="3"/>
  <c r="BB235" i="3"/>
  <c r="AV235" i="3"/>
  <c r="AR58" i="3"/>
  <c r="BD58" i="3"/>
  <c r="AB113" i="3"/>
  <c r="BF113" i="3"/>
  <c r="AZ113" i="3"/>
  <c r="Y25" i="3"/>
  <c r="BC25" i="3"/>
  <c r="AE25" i="3"/>
  <c r="AZ168" i="3"/>
  <c r="AH168" i="3"/>
  <c r="W315" i="3"/>
  <c r="AU315" i="3"/>
  <c r="AI315" i="3"/>
  <c r="AT267" i="3"/>
  <c r="AB267" i="3"/>
  <c r="AN267" i="3"/>
  <c r="AX223" i="3"/>
  <c r="BD223" i="3"/>
  <c r="AW179" i="3"/>
  <c r="Y179" i="3"/>
  <c r="AQ179" i="3"/>
  <c r="AB52" i="3"/>
  <c r="AZ52" i="3"/>
  <c r="AG180" i="3"/>
  <c r="BE275" i="3"/>
  <c r="AM275" i="3"/>
  <c r="AW227" i="3"/>
  <c r="AE227" i="3"/>
  <c r="AQ227" i="3"/>
  <c r="AK227" i="3"/>
  <c r="BC227" i="3"/>
  <c r="AH183" i="3"/>
  <c r="AT183" i="3"/>
  <c r="Y11" i="3"/>
  <c r="AK11" i="3"/>
  <c r="AB304" i="3"/>
  <c r="AZ304" i="3"/>
  <c r="AM44" i="3"/>
  <c r="AY44" i="3"/>
  <c r="F43" i="4" s="1"/>
  <c r="AA44" i="3"/>
  <c r="W52" i="3"/>
  <c r="BA52" i="3"/>
  <c r="BA145" i="3"/>
  <c r="W145" i="3"/>
  <c r="F144" i="4" s="1"/>
  <c r="AK249" i="3"/>
  <c r="AQ249" i="3"/>
  <c r="Y375" i="3"/>
  <c r="AF385" i="3"/>
  <c r="AX385" i="3"/>
  <c r="BA168" i="3"/>
  <c r="AB297" i="3"/>
  <c r="AU52" i="3"/>
  <c r="AE105" i="3"/>
  <c r="AK105" i="3"/>
  <c r="W48" i="3"/>
  <c r="F47" i="4" s="1"/>
  <c r="AE373" i="3"/>
  <c r="AK373" i="3"/>
  <c r="AH124" i="3"/>
  <c r="AB124" i="3"/>
  <c r="AK265" i="3"/>
  <c r="F264" i="4" s="1"/>
  <c r="AQ265" i="3"/>
  <c r="BC265" i="3"/>
  <c r="AW265" i="3"/>
  <c r="AW57" i="3"/>
  <c r="BC57" i="3"/>
  <c r="W345" i="3"/>
  <c r="AP7" i="3"/>
  <c r="X7" i="3"/>
  <c r="BF268" i="3"/>
  <c r="AN268" i="3"/>
  <c r="AC76" i="3"/>
  <c r="AI76" i="3"/>
  <c r="AU76" i="3"/>
  <c r="AG299" i="3"/>
  <c r="AS299" i="3"/>
  <c r="AA299" i="3"/>
  <c r="BD211" i="3"/>
  <c r="AB179" i="3"/>
  <c r="BA112" i="3"/>
  <c r="BB371" i="3"/>
  <c r="AQ355" i="3"/>
  <c r="AB136" i="3"/>
  <c r="BF56" i="3"/>
  <c r="AQ211" i="3"/>
  <c r="AQ112" i="3"/>
  <c r="AY199" i="3"/>
  <c r="AM89" i="3"/>
  <c r="AG159" i="3"/>
  <c r="AG215" i="3"/>
  <c r="AK131" i="3"/>
  <c r="AE99" i="3"/>
  <c r="BD12" i="3"/>
  <c r="AO379" i="3"/>
  <c r="AT275" i="3"/>
  <c r="AV195" i="3"/>
  <c r="AN78" i="3"/>
  <c r="BB259" i="3"/>
  <c r="BA155" i="3"/>
  <c r="AV27" i="3"/>
  <c r="AC155" i="3"/>
  <c r="AG120" i="3"/>
  <c r="W99" i="3"/>
  <c r="AG91" i="3"/>
  <c r="AE379" i="3"/>
  <c r="AB91" i="3"/>
  <c r="AD283" i="3"/>
  <c r="AP283" i="3"/>
  <c r="AJ283" i="3"/>
  <c r="X283" i="3"/>
  <c r="AV283" i="3"/>
  <c r="BB283" i="3"/>
  <c r="BE56" i="3"/>
  <c r="AG56" i="3"/>
  <c r="AY56" i="3"/>
  <c r="AS56" i="3"/>
  <c r="AM56" i="3"/>
  <c r="AA56" i="3"/>
  <c r="AZ42" i="3"/>
  <c r="BF42" i="3"/>
  <c r="AB42" i="3"/>
  <c r="AH42" i="3"/>
  <c r="AN42" i="3"/>
  <c r="AT42" i="3"/>
  <c r="AK192" i="3"/>
  <c r="AL192" i="3"/>
  <c r="AM192" i="3"/>
  <c r="AI192" i="3"/>
  <c r="AN192" i="3"/>
  <c r="Y123" i="3"/>
  <c r="AK123" i="3"/>
  <c r="AW123" i="3"/>
  <c r="AQ123" i="3"/>
  <c r="BC123" i="3"/>
  <c r="AE123" i="3"/>
  <c r="BC247" i="3"/>
  <c r="BB247" i="3"/>
  <c r="BF247" i="3"/>
  <c r="BD247" i="3"/>
  <c r="AG26" i="3"/>
  <c r="AY26" i="3"/>
  <c r="F25" i="4" s="1"/>
  <c r="AA26" i="3"/>
  <c r="BE26" i="3"/>
  <c r="AS26" i="3"/>
  <c r="AM26" i="3"/>
  <c r="AM320" i="3"/>
  <c r="AJ320" i="3"/>
  <c r="AI320" i="3"/>
  <c r="AK320" i="3"/>
  <c r="AN320" i="3"/>
  <c r="AE128" i="3"/>
  <c r="AH128" i="3"/>
  <c r="AF128" i="3"/>
  <c r="AD128" i="3"/>
  <c r="AC128" i="3"/>
  <c r="AG128" i="3"/>
  <c r="AT175" i="3"/>
  <c r="AO175" i="3"/>
  <c r="AP175" i="3"/>
  <c r="AP312" i="3"/>
  <c r="AO312" i="3"/>
  <c r="AT312" i="3"/>
  <c r="AR312" i="3"/>
  <c r="AS312" i="3"/>
  <c r="AQ312" i="3"/>
  <c r="AX120" i="3"/>
  <c r="AV120" i="3"/>
  <c r="AW120" i="3"/>
  <c r="AY120" i="3"/>
  <c r="AZ120" i="3"/>
  <c r="AL251" i="3"/>
  <c r="Z251" i="3"/>
  <c r="AR251" i="3"/>
  <c r="BD251" i="3"/>
  <c r="AF251" i="3"/>
  <c r="AX251" i="3"/>
  <c r="AK383" i="3"/>
  <c r="AJ383" i="3"/>
  <c r="AJ87" i="3"/>
  <c r="AK87" i="3"/>
  <c r="AM87" i="3"/>
  <c r="AN87" i="3"/>
  <c r="AI87" i="3"/>
  <c r="BA323" i="3"/>
  <c r="AC323" i="3"/>
  <c r="AO323" i="3"/>
  <c r="AI323" i="3"/>
  <c r="AU323" i="3"/>
  <c r="W323" i="3"/>
  <c r="AI328" i="3"/>
  <c r="AK328" i="3"/>
  <c r="AN328" i="3"/>
  <c r="AM328" i="3"/>
  <c r="AJ80" i="3"/>
  <c r="AK80" i="3"/>
  <c r="AI80" i="3"/>
  <c r="AL80" i="3"/>
  <c r="AN80" i="3"/>
  <c r="Y47" i="3"/>
  <c r="AE47" i="3"/>
  <c r="AU135" i="3"/>
  <c r="AY135" i="3"/>
  <c r="AW135" i="3"/>
  <c r="AV135" i="3"/>
  <c r="AZ135" i="3"/>
  <c r="AU16" i="3"/>
  <c r="AI16" i="3"/>
  <c r="AC16" i="3"/>
  <c r="AE31" i="3"/>
  <c r="AQ31" i="3"/>
  <c r="AW31" i="3"/>
  <c r="AE215" i="3"/>
  <c r="AD215" i="3"/>
  <c r="AF215" i="3"/>
  <c r="AC215" i="3"/>
  <c r="AQ233" i="3"/>
  <c r="BC233" i="3"/>
  <c r="AW233" i="3"/>
  <c r="AE233" i="3"/>
  <c r="AK233" i="3"/>
  <c r="Y233" i="3"/>
  <c r="AG255" i="3"/>
  <c r="AA255" i="3"/>
  <c r="AA83" i="3"/>
  <c r="AM83" i="3"/>
  <c r="AS83" i="3"/>
  <c r="BE268" i="3"/>
  <c r="AG268" i="3"/>
  <c r="AY268" i="3"/>
  <c r="AM268" i="3"/>
  <c r="AA268" i="3"/>
  <c r="AE132" i="3"/>
  <c r="AK132" i="3"/>
  <c r="F131" i="4" s="1"/>
  <c r="BC132" i="3"/>
  <c r="AW132" i="3"/>
  <c r="AQ132" i="3"/>
  <c r="AF217" i="3"/>
  <c r="AX217" i="3"/>
  <c r="AU156" i="3"/>
  <c r="BA156" i="3"/>
  <c r="AO156" i="3"/>
  <c r="AI156" i="3"/>
  <c r="W156" i="3"/>
  <c r="AL11" i="3"/>
  <c r="Z11" i="3"/>
  <c r="AF11" i="3"/>
  <c r="AX11" i="3"/>
  <c r="AR11" i="3"/>
  <c r="F10" i="4" s="1"/>
  <c r="BD11" i="3"/>
  <c r="AU128" i="3"/>
  <c r="BA128" i="3"/>
  <c r="W128" i="3"/>
  <c r="AI128" i="3"/>
  <c r="E127" i="4" s="1"/>
  <c r="AO128" i="3"/>
  <c r="AT331" i="3"/>
  <c r="BF331" i="3"/>
  <c r="AN331" i="3"/>
  <c r="BB275" i="3"/>
  <c r="X275" i="3"/>
  <c r="AA211" i="3"/>
  <c r="AG211" i="3"/>
  <c r="AW151" i="3"/>
  <c r="AK151" i="3"/>
  <c r="BC151" i="3"/>
  <c r="AZ95" i="3"/>
  <c r="AB95" i="3"/>
  <c r="AN95" i="3"/>
  <c r="AL336" i="3"/>
  <c r="Z336" i="3"/>
  <c r="AF336" i="3"/>
  <c r="AR336" i="3"/>
  <c r="AX336" i="3"/>
  <c r="BD336" i="3"/>
  <c r="AQ81" i="3"/>
  <c r="AW81" i="3"/>
  <c r="BC81" i="3"/>
  <c r="Y81" i="3"/>
  <c r="AY357" i="3"/>
  <c r="AS357" i="3"/>
  <c r="AM357" i="3"/>
  <c r="AA357" i="3"/>
  <c r="BE357" i="3"/>
  <c r="AG289" i="3"/>
  <c r="AY289" i="3"/>
  <c r="AA289" i="3"/>
  <c r="BE289" i="3"/>
  <c r="AM289" i="3"/>
  <c r="AI9" i="3"/>
  <c r="E8" i="4" s="1"/>
  <c r="AU9" i="3"/>
  <c r="AC9" i="3"/>
  <c r="BA9" i="3"/>
  <c r="AO9" i="3"/>
  <c r="Y132" i="3"/>
  <c r="AW187" i="3"/>
  <c r="AE187" i="3"/>
  <c r="AQ187" i="3"/>
  <c r="AK187" i="3"/>
  <c r="BC187" i="3"/>
  <c r="Y187" i="3"/>
  <c r="AA373" i="3"/>
  <c r="BE373" i="3"/>
  <c r="AS147" i="3"/>
  <c r="AY147" i="3"/>
  <c r="AG147" i="3"/>
  <c r="BE147" i="3"/>
  <c r="AM147" i="3"/>
  <c r="AV188" i="3"/>
  <c r="BB188" i="3"/>
  <c r="AD188" i="3"/>
  <c r="F187" i="4" s="1"/>
  <c r="AP188" i="3"/>
  <c r="X188" i="3"/>
  <c r="AJ188" i="3"/>
  <c r="E187" i="4" s="1"/>
  <c r="G187" i="4" s="1"/>
  <c r="J187" i="4" s="1"/>
  <c r="K187" i="4" s="1"/>
  <c r="AM36" i="3"/>
  <c r="BE36" i="3"/>
  <c r="AG36" i="3"/>
  <c r="AS36" i="3"/>
  <c r="AY36" i="3"/>
  <c r="Y331" i="3"/>
  <c r="AQ331" i="3"/>
  <c r="AK331" i="3"/>
  <c r="AE331" i="3"/>
  <c r="X55" i="3"/>
  <c r="BB55" i="3"/>
  <c r="AV55" i="3"/>
  <c r="AU196" i="3"/>
  <c r="AC196" i="3"/>
  <c r="BA196" i="3"/>
  <c r="AO196" i="3"/>
  <c r="AI196" i="3"/>
  <c r="AD65" i="3"/>
  <c r="AG200" i="3"/>
  <c r="BD320" i="3"/>
  <c r="X284" i="3"/>
  <c r="AM193" i="3"/>
  <c r="F33" i="4"/>
  <c r="X361" i="3"/>
  <c r="AB289" i="3"/>
  <c r="Y273" i="3"/>
  <c r="AX257" i="3"/>
  <c r="AD284" i="3"/>
  <c r="AM272" i="3"/>
  <c r="AQ252" i="3"/>
  <c r="BE369" i="3"/>
  <c r="AZ289" i="3"/>
  <c r="AH233" i="3"/>
  <c r="AC217" i="3"/>
  <c r="BE105" i="3"/>
  <c r="AZ192" i="3"/>
  <c r="AQ273" i="3"/>
  <c r="E272" i="4" s="1"/>
  <c r="AB233" i="3"/>
  <c r="AY105" i="3"/>
  <c r="AP284" i="3"/>
  <c r="E283" i="4" s="1"/>
  <c r="BE50" i="3"/>
  <c r="BD289" i="3"/>
  <c r="AP9" i="3"/>
  <c r="BB373" i="3"/>
  <c r="BE321" i="3"/>
  <c r="AD169" i="3"/>
  <c r="AW216" i="3"/>
  <c r="AJ357" i="3"/>
  <c r="BA312" i="3"/>
  <c r="AU232" i="3"/>
  <c r="AO232" i="3"/>
  <c r="Y367" i="3"/>
  <c r="AE367" i="3"/>
  <c r="AL299" i="3"/>
  <c r="AX299" i="3"/>
  <c r="AU344" i="3"/>
  <c r="E343" i="4" s="1"/>
  <c r="G343" i="4" s="1"/>
  <c r="J343" i="4" s="1"/>
  <c r="K343" i="4" s="1"/>
  <c r="BA344" i="3"/>
  <c r="BD145" i="3"/>
  <c r="Z145" i="3"/>
  <c r="AT172" i="3"/>
  <c r="AZ172" i="3"/>
  <c r="AE18" i="3"/>
  <c r="BC18" i="3"/>
  <c r="AZ357" i="3"/>
  <c r="AT357" i="3"/>
  <c r="AX292" i="3"/>
  <c r="AR292" i="3"/>
  <c r="Z152" i="3"/>
  <c r="AL152" i="3"/>
  <c r="AR152" i="3"/>
  <c r="AG16" i="3"/>
  <c r="BC298" i="3"/>
  <c r="AE298" i="3"/>
  <c r="AK298" i="3"/>
  <c r="AB236" i="3"/>
  <c r="AZ236" i="3"/>
  <c r="Z144" i="3"/>
  <c r="BD144" i="3"/>
  <c r="Y303" i="3"/>
  <c r="AL184" i="3"/>
  <c r="AX184" i="3"/>
  <c r="AD235" i="3"/>
  <c r="X235" i="3"/>
  <c r="AN195" i="3"/>
  <c r="AT195" i="3"/>
  <c r="BF195" i="3"/>
  <c r="AI151" i="3"/>
  <c r="BA151" i="3"/>
  <c r="AS107" i="3"/>
  <c r="BE107" i="3"/>
  <c r="AG107" i="3"/>
  <c r="AO67" i="3"/>
  <c r="W67" i="3"/>
  <c r="BA67" i="3"/>
  <c r="AN19" i="3"/>
  <c r="BF19" i="3"/>
  <c r="F18" i="4" s="1"/>
  <c r="AU291" i="3"/>
  <c r="AO291" i="3"/>
  <c r="AW243" i="3"/>
  <c r="AE243" i="3"/>
  <c r="AK243" i="3"/>
  <c r="AN199" i="3"/>
  <c r="AZ199" i="3"/>
  <c r="AD155" i="3"/>
  <c r="F154" i="4" s="1"/>
  <c r="X155" i="3"/>
  <c r="AV155" i="3"/>
  <c r="BF115" i="3"/>
  <c r="AB115" i="3"/>
  <c r="AT115" i="3"/>
  <c r="BC27" i="3"/>
  <c r="AK27" i="3"/>
  <c r="AO216" i="3"/>
  <c r="E215" i="4" s="1"/>
  <c r="W216" i="3"/>
  <c r="AU216" i="3"/>
  <c r="AS92" i="3"/>
  <c r="AY92" i="3"/>
  <c r="AA92" i="3"/>
  <c r="AG92" i="3"/>
  <c r="AN41" i="3"/>
  <c r="AH41" i="3"/>
  <c r="AD361" i="3"/>
  <c r="AV361" i="3"/>
  <c r="BB361" i="3"/>
  <c r="AX335" i="3"/>
  <c r="Z335" i="3"/>
  <c r="AQ48" i="3"/>
  <c r="AK48" i="3"/>
  <c r="Y48" i="3"/>
  <c r="AB196" i="3"/>
  <c r="AN196" i="3"/>
  <c r="BF196" i="3"/>
  <c r="AH196" i="3"/>
  <c r="AZ147" i="3"/>
  <c r="AN147" i="3"/>
  <c r="BF147" i="3"/>
  <c r="AO63" i="3"/>
  <c r="BA63" i="3"/>
  <c r="AC63" i="3"/>
  <c r="Z320" i="3"/>
  <c r="AR320" i="3"/>
  <c r="AS193" i="3"/>
  <c r="AA193" i="3"/>
  <c r="Y136" i="3"/>
  <c r="AW136" i="3"/>
  <c r="AE136" i="3"/>
  <c r="Z49" i="3"/>
  <c r="AF49" i="3"/>
  <c r="AN251" i="3"/>
  <c r="AB251" i="3"/>
  <c r="AT251" i="3"/>
  <c r="AH251" i="3"/>
  <c r="BF251" i="3"/>
  <c r="Y163" i="3"/>
  <c r="AK163" i="3"/>
  <c r="BC163" i="3"/>
  <c r="AI123" i="3"/>
  <c r="AC123" i="3"/>
  <c r="BA123" i="3"/>
  <c r="W123" i="3"/>
  <c r="AU123" i="3"/>
  <c r="Z35" i="3"/>
  <c r="BD35" i="3"/>
  <c r="AF35" i="3"/>
  <c r="AX35" i="3"/>
  <c r="Y244" i="3"/>
  <c r="AQ244" i="3"/>
  <c r="AP124" i="3"/>
  <c r="F55" i="4"/>
  <c r="E49" i="4"/>
  <c r="AA321" i="3"/>
  <c r="AW273" i="3"/>
  <c r="AR257" i="3"/>
  <c r="F256" i="4" s="1"/>
  <c r="X65" i="3"/>
  <c r="AP65" i="3"/>
  <c r="AT289" i="3"/>
  <c r="AF344" i="3"/>
  <c r="AE48" i="3"/>
  <c r="AI241" i="3"/>
  <c r="W137" i="3"/>
  <c r="F136" i="4" s="1"/>
  <c r="W312" i="3"/>
  <c r="F311" i="4" s="1"/>
  <c r="W256" i="3"/>
  <c r="F255" i="4" s="1"/>
  <c r="X357" i="3"/>
  <c r="AC137" i="3"/>
  <c r="E136" i="4" s="1"/>
  <c r="AF320" i="3"/>
  <c r="BA217" i="3"/>
  <c r="BB65" i="3"/>
  <c r="AM40" i="3"/>
  <c r="BD313" i="3"/>
  <c r="AR313" i="3"/>
  <c r="BE172" i="3"/>
  <c r="AS172" i="3"/>
  <c r="BC96" i="3"/>
  <c r="AO244" i="3"/>
  <c r="W244" i="3"/>
  <c r="AS112" i="3"/>
  <c r="AA112" i="3"/>
  <c r="AC371" i="3"/>
  <c r="X24" i="3"/>
  <c r="AV24" i="3"/>
  <c r="BB24" i="3"/>
  <c r="AG105" i="3"/>
  <c r="Z304" i="3"/>
  <c r="AX304" i="3"/>
  <c r="AR304" i="3"/>
  <c r="Z164" i="3"/>
  <c r="AF164" i="3"/>
  <c r="AZ44" i="3"/>
  <c r="AH44" i="3"/>
  <c r="AP12" i="3"/>
  <c r="AJ12" i="3"/>
  <c r="AA320" i="3"/>
  <c r="AY320" i="3"/>
  <c r="AT193" i="3"/>
  <c r="AH193" i="3"/>
  <c r="AY65" i="3"/>
  <c r="F64" i="4" s="1"/>
  <c r="AM65" i="3"/>
  <c r="BE65" i="3"/>
  <c r="AP72" i="3"/>
  <c r="AJ72" i="3"/>
  <c r="AM200" i="3"/>
  <c r="AU376" i="3"/>
  <c r="AI376" i="3"/>
  <c r="AL303" i="3"/>
  <c r="Z303" i="3"/>
  <c r="AR81" i="3"/>
  <c r="BD81" i="3"/>
  <c r="AX191" i="3"/>
  <c r="AL191" i="3"/>
  <c r="AL383" i="3"/>
  <c r="BD383" i="3"/>
  <c r="AT291" i="3"/>
  <c r="AZ291" i="3"/>
  <c r="AH291" i="3"/>
  <c r="BF291" i="3"/>
  <c r="AN291" i="3"/>
  <c r="AB291" i="3"/>
  <c r="BD207" i="3"/>
  <c r="AL207" i="3"/>
  <c r="Y120" i="3"/>
  <c r="AQ120" i="3"/>
  <c r="AE120" i="3"/>
  <c r="F152" i="4"/>
  <c r="AU137" i="3"/>
  <c r="AG50" i="3"/>
  <c r="AX49" i="3"/>
  <c r="AL344" i="3"/>
  <c r="AS369" i="3"/>
  <c r="AY321" i="3"/>
  <c r="F320" i="4" s="1"/>
  <c r="AY193" i="3"/>
  <c r="AL257" i="3"/>
  <c r="AS200" i="3"/>
  <c r="AW176" i="3"/>
  <c r="AY50" i="3"/>
  <c r="F49" i="4" s="1"/>
  <c r="BD344" i="3"/>
  <c r="AJ180" i="3"/>
  <c r="AO373" i="3"/>
  <c r="AF257" i="3"/>
  <c r="AK120" i="3"/>
  <c r="F119" i="4" s="1"/>
  <c r="AG96" i="3"/>
  <c r="BE96" i="3"/>
  <c r="AC124" i="3"/>
  <c r="W124" i="3"/>
  <c r="BE217" i="3"/>
  <c r="AM217" i="3"/>
  <c r="BF265" i="3"/>
  <c r="AZ265" i="3"/>
  <c r="BC40" i="3"/>
  <c r="AK40" i="3"/>
  <c r="AE40" i="3"/>
  <c r="Y40" i="3"/>
  <c r="AA191" i="3"/>
  <c r="AY191" i="3"/>
  <c r="AA131" i="3"/>
  <c r="AY131" i="3"/>
  <c r="BE131" i="3"/>
  <c r="AM131" i="3"/>
  <c r="AQ67" i="3"/>
  <c r="Y67" i="3"/>
  <c r="AW67" i="3"/>
  <c r="AO123" i="3"/>
  <c r="BB12" i="3"/>
  <c r="AU73" i="3"/>
  <c r="W73" i="3"/>
  <c r="F72" i="4" s="1"/>
  <c r="AV375" i="3"/>
  <c r="X375" i="3"/>
  <c r="AR220" i="3"/>
  <c r="AF220" i="3"/>
  <c r="AX220" i="3"/>
  <c r="AI337" i="3"/>
  <c r="AR49" i="3"/>
  <c r="F48" i="4" s="1"/>
  <c r="BB180" i="3"/>
  <c r="BC120" i="3"/>
  <c r="W337" i="3"/>
  <c r="AG40" i="3"/>
  <c r="X124" i="3"/>
  <c r="BB124" i="3"/>
  <c r="AJ265" i="3"/>
  <c r="AP265" i="3"/>
  <c r="AS32" i="3"/>
  <c r="AY32" i="3"/>
  <c r="BF201" i="3"/>
  <c r="AN201" i="3"/>
  <c r="AS136" i="3"/>
  <c r="AY136" i="3"/>
  <c r="AG136" i="3"/>
  <c r="AK252" i="3"/>
  <c r="AW252" i="3"/>
  <c r="AZ375" i="3"/>
  <c r="AB375" i="3"/>
  <c r="AS243" i="3"/>
  <c r="BE243" i="3"/>
  <c r="AM243" i="3"/>
  <c r="AU179" i="3"/>
  <c r="AI179" i="3"/>
  <c r="AJ19" i="3"/>
  <c r="AP19" i="3"/>
  <c r="BD191" i="3"/>
  <c r="AM50" i="3"/>
  <c r="AH108" i="3"/>
  <c r="AZ108" i="3"/>
  <c r="BD259" i="3"/>
  <c r="AR259" i="3"/>
  <c r="AF259" i="3"/>
  <c r="AX259" i="3"/>
  <c r="AH215" i="3"/>
  <c r="AB215" i="3"/>
  <c r="AR175" i="3"/>
  <c r="AF175" i="3"/>
  <c r="Z131" i="3"/>
  <c r="AL131" i="3"/>
  <c r="BD131" i="3"/>
  <c r="BC100" i="3"/>
  <c r="AQ100" i="3"/>
  <c r="Y100" i="3"/>
  <c r="AZ251" i="3"/>
  <c r="W276" i="3"/>
  <c r="AU276" i="3"/>
  <c r="AO276" i="3"/>
  <c r="E275" i="4" s="1"/>
  <c r="AJ251" i="3"/>
  <c r="AP251" i="3"/>
  <c r="BB251" i="3"/>
  <c r="AV251" i="3"/>
  <c r="BA211" i="3"/>
  <c r="AU211" i="3"/>
  <c r="X123" i="3"/>
  <c r="AD123" i="3"/>
  <c r="AV123" i="3"/>
  <c r="BB123" i="3"/>
  <c r="AP123" i="3"/>
  <c r="W83" i="3"/>
  <c r="AC83" i="3"/>
  <c r="AB35" i="3"/>
  <c r="AZ35" i="3"/>
  <c r="AQ163" i="3"/>
  <c r="AG385" i="3"/>
  <c r="AM385" i="3"/>
  <c r="AH76" i="3"/>
  <c r="AZ76" i="3"/>
  <c r="AT76" i="3"/>
  <c r="AC337" i="3"/>
  <c r="AL81" i="3"/>
  <c r="AS321" i="3"/>
  <c r="F163" i="4"/>
  <c r="AK136" i="3"/>
  <c r="Z81" i="3"/>
  <c r="AT196" i="3"/>
  <c r="AM105" i="3"/>
  <c r="AY124" i="3"/>
  <c r="AG124" i="3"/>
  <c r="AF89" i="3"/>
  <c r="AL89" i="3"/>
  <c r="AN32" i="3"/>
  <c r="AZ32" i="3"/>
  <c r="AY232" i="3"/>
  <c r="F231" i="4" s="1"/>
  <c r="AS232" i="3"/>
  <c r="AA232" i="3"/>
  <c r="AJ336" i="3"/>
  <c r="BB336" i="3"/>
  <c r="AZ180" i="3"/>
  <c r="AN180" i="3"/>
  <c r="AH180" i="3"/>
  <c r="AA48" i="3"/>
  <c r="AM48" i="3"/>
  <c r="AZ196" i="3"/>
  <c r="AJ64" i="3"/>
  <c r="BB64" i="3"/>
  <c r="AH255" i="3"/>
  <c r="AB255" i="3"/>
  <c r="AV83" i="3"/>
  <c r="AD83" i="3"/>
  <c r="AF105" i="3"/>
  <c r="AL105" i="3"/>
  <c r="AH59" i="3"/>
  <c r="AN59" i="3"/>
  <c r="BF59" i="3"/>
  <c r="AB59" i="3"/>
  <c r="AZ385" i="3"/>
  <c r="AH385" i="3"/>
  <c r="AX92" i="3"/>
  <c r="Z92" i="3"/>
  <c r="AF92" i="3"/>
  <c r="BB33" i="3"/>
  <c r="X33" i="3"/>
  <c r="AG168" i="3"/>
  <c r="AY168" i="3"/>
  <c r="AA168" i="3"/>
  <c r="AJ252" i="3"/>
  <c r="AD252" i="3"/>
  <c r="AD224" i="3"/>
  <c r="BB224" i="3"/>
  <c r="AG361" i="3"/>
  <c r="BE361" i="3"/>
  <c r="AY361" i="3"/>
  <c r="AB116" i="3"/>
  <c r="AZ116" i="3"/>
  <c r="AY17" i="3"/>
  <c r="AS17" i="3"/>
  <c r="BE17" i="3"/>
  <c r="AM17" i="3"/>
  <c r="AE108" i="3"/>
  <c r="AW108" i="3"/>
  <c r="AK108" i="3"/>
  <c r="BC108" i="3"/>
  <c r="BA241" i="3"/>
  <c r="AH192" i="3"/>
  <c r="AD373" i="3"/>
  <c r="AP373" i="3"/>
  <c r="AU241" i="3"/>
  <c r="BC244" i="3"/>
  <c r="AW48" i="3"/>
  <c r="AA16" i="3"/>
  <c r="E9" i="4"/>
  <c r="AP361" i="3"/>
  <c r="AO241" i="3"/>
  <c r="BD89" i="3"/>
  <c r="AV284" i="3"/>
  <c r="BE232" i="3"/>
  <c r="F175" i="4"/>
  <c r="BD257" i="3"/>
  <c r="W217" i="3"/>
  <c r="BB9" i="3"/>
  <c r="AB108" i="3"/>
  <c r="BE48" i="3"/>
  <c r="BF289" i="3"/>
  <c r="AC265" i="3"/>
  <c r="AP180" i="3"/>
  <c r="E179" i="4" s="1"/>
  <c r="AM136" i="3"/>
  <c r="AD336" i="3"/>
  <c r="AV265" i="3"/>
  <c r="AI373" i="3"/>
  <c r="AM120" i="3"/>
  <c r="AV64" i="3"/>
  <c r="AJ65" i="3"/>
  <c r="AA363" i="3"/>
  <c r="AX55" i="3"/>
  <c r="AR87" i="3"/>
  <c r="AY223" i="3"/>
  <c r="BE223" i="3"/>
  <c r="W368" i="3"/>
  <c r="AI368" i="3"/>
  <c r="AP112" i="3"/>
  <c r="AV112" i="3"/>
  <c r="AF323" i="3"/>
  <c r="BD323" i="3"/>
  <c r="Z323" i="3"/>
  <c r="AR323" i="3"/>
  <c r="AX323" i="3"/>
  <c r="AJ223" i="3"/>
  <c r="AV223" i="3"/>
  <c r="AG183" i="3"/>
  <c r="AA183" i="3"/>
  <c r="AM139" i="3"/>
  <c r="AY139" i="3"/>
  <c r="AA139" i="3"/>
  <c r="BE139" i="3"/>
  <c r="AM95" i="3"/>
  <c r="AY95" i="3"/>
  <c r="AG95" i="3"/>
  <c r="AA95" i="3"/>
  <c r="BA55" i="3"/>
  <c r="W55" i="3"/>
  <c r="AU55" i="3"/>
  <c r="AJ11" i="3"/>
  <c r="E10" i="4" s="1"/>
  <c r="X11" i="3"/>
  <c r="Z351" i="3"/>
  <c r="AX351" i="3"/>
  <c r="BE33" i="3"/>
  <c r="AS33" i="3"/>
  <c r="AG33" i="3"/>
  <c r="AM33" i="3"/>
  <c r="BF281" i="3"/>
  <c r="AZ281" i="3"/>
  <c r="AA329" i="3"/>
  <c r="AG329" i="3"/>
  <c r="Z25" i="3"/>
  <c r="BD25" i="3"/>
  <c r="AX25" i="3"/>
  <c r="AF224" i="3"/>
  <c r="BD224" i="3"/>
  <c r="AT58" i="3"/>
  <c r="AB58" i="3"/>
  <c r="BF58" i="3"/>
  <c r="F57" i="4" s="1"/>
  <c r="AM9" i="3"/>
  <c r="AA9" i="3"/>
  <c r="AX331" i="3"/>
  <c r="Z331" i="3"/>
  <c r="AV187" i="3"/>
  <c r="AD187" i="3"/>
  <c r="AK315" i="3"/>
  <c r="Y315" i="3"/>
  <c r="AQ315" i="3"/>
  <c r="AE315" i="3"/>
  <c r="AA267" i="3"/>
  <c r="AM267" i="3"/>
  <c r="AS267" i="3"/>
  <c r="AQ175" i="3"/>
  <c r="AQ91" i="3"/>
  <c r="Y91" i="3"/>
  <c r="AE91" i="3"/>
  <c r="AW91" i="3"/>
  <c r="BC91" i="3"/>
  <c r="AN140" i="3"/>
  <c r="AI219" i="3"/>
  <c r="BA219" i="3"/>
  <c r="AC219" i="3"/>
  <c r="BB75" i="3"/>
  <c r="AD75" i="3"/>
  <c r="AV75" i="3"/>
  <c r="AZ335" i="3"/>
  <c r="AW335" i="3"/>
  <c r="X222" i="3"/>
  <c r="AB222" i="3"/>
  <c r="Y32" i="3"/>
  <c r="AQ32" i="3"/>
  <c r="AW196" i="3"/>
  <c r="Y196" i="3"/>
  <c r="AE355" i="3"/>
  <c r="AK355" i="3"/>
  <c r="W163" i="3"/>
  <c r="BA163" i="3"/>
  <c r="AY12" i="3"/>
  <c r="BE12" i="3"/>
  <c r="BD355" i="3"/>
  <c r="AR355" i="3"/>
  <c r="BB115" i="3"/>
  <c r="AP115" i="3"/>
  <c r="AI347" i="3"/>
  <c r="BC224" i="3"/>
  <c r="AE224" i="3"/>
  <c r="BD212" i="3"/>
  <c r="BC323" i="3"/>
  <c r="AE323" i="3"/>
  <c r="AN139" i="3"/>
  <c r="AZ139" i="3"/>
  <c r="BF139" i="3"/>
  <c r="AN99" i="3"/>
  <c r="AT99" i="3"/>
  <c r="BF55" i="3"/>
  <c r="AB55" i="3"/>
  <c r="Y180" i="3"/>
  <c r="AT18" i="3"/>
  <c r="AH18" i="3"/>
  <c r="AF156" i="3"/>
  <c r="AX156" i="3"/>
  <c r="AK99" i="3"/>
  <c r="Y99" i="3"/>
  <c r="AV99" i="3"/>
  <c r="AK223" i="3"/>
  <c r="BB172" i="3"/>
  <c r="AW76" i="3"/>
  <c r="AK56" i="3"/>
  <c r="AW56" i="3"/>
  <c r="AJ187" i="3"/>
  <c r="AK171" i="3"/>
  <c r="AW171" i="3"/>
  <c r="AP371" i="3"/>
  <c r="AO163" i="3"/>
  <c r="AC95" i="3"/>
  <c r="AI355" i="3"/>
  <c r="AC355" i="3"/>
  <c r="AO119" i="3"/>
  <c r="AU363" i="3"/>
  <c r="AC363" i="3"/>
  <c r="AD371" i="3"/>
  <c r="AI48" i="3"/>
  <c r="Z227" i="3"/>
  <c r="AX227" i="3"/>
  <c r="AE175" i="3"/>
  <c r="AO315" i="3"/>
  <c r="E314" i="4" s="1"/>
  <c r="AC315" i="3"/>
  <c r="AI139" i="3"/>
  <c r="BA139" i="3"/>
  <c r="AK95" i="3"/>
  <c r="AW95" i="3"/>
  <c r="BD51" i="3"/>
  <c r="AL51" i="3"/>
  <c r="AR51" i="3"/>
  <c r="AU292" i="3"/>
  <c r="W292" i="3"/>
  <c r="AJ379" i="3"/>
  <c r="AP379" i="3"/>
  <c r="BB379" i="3"/>
  <c r="AV379" i="3"/>
  <c r="AD379" i="3"/>
  <c r="AK180" i="3"/>
  <c r="AZ81" i="3"/>
  <c r="AJ371" i="3"/>
  <c r="BB363" i="3"/>
  <c r="AJ363" i="3"/>
  <c r="AG88" i="3"/>
  <c r="AY88" i="3"/>
  <c r="AK195" i="3"/>
  <c r="BC195" i="3"/>
  <c r="BE265" i="3"/>
  <c r="AI236" i="3"/>
  <c r="BC68" i="3"/>
  <c r="BD203" i="3"/>
  <c r="AF203" i="3"/>
  <c r="AL203" i="3"/>
  <c r="Z163" i="3"/>
  <c r="AR163" i="3"/>
  <c r="F162" i="4" s="1"/>
  <c r="AZ100" i="3"/>
  <c r="AT100" i="3"/>
  <c r="AP363" i="3"/>
  <c r="AV17" i="3"/>
  <c r="AP17" i="3"/>
  <c r="BB17" i="3"/>
  <c r="AW215" i="3"/>
  <c r="Y215" i="3"/>
  <c r="AG367" i="3"/>
  <c r="AD367" i="3"/>
  <c r="Y36" i="3"/>
  <c r="AK36" i="3"/>
  <c r="AN184" i="3"/>
  <c r="AJ184" i="3"/>
  <c r="X191" i="3"/>
  <c r="AB191" i="3"/>
  <c r="AU199" i="3"/>
  <c r="AZ315" i="3"/>
  <c r="AU351" i="3"/>
  <c r="AA123" i="3"/>
  <c r="W27" i="3"/>
  <c r="Y222" i="3"/>
  <c r="AD267" i="3"/>
  <c r="Y155" i="3"/>
  <c r="AV139" i="3"/>
  <c r="AI155" i="3"/>
  <c r="AF56" i="3"/>
  <c r="AE203" i="3"/>
  <c r="AZ243" i="3"/>
  <c r="AS195" i="3"/>
  <c r="AR43" i="3"/>
  <c r="AZ56" i="3"/>
  <c r="AM195" i="3"/>
  <c r="X243" i="3"/>
  <c r="AT243" i="3"/>
  <c r="AI199" i="3"/>
  <c r="AR319" i="3"/>
  <c r="AS220" i="3"/>
  <c r="AN51" i="3"/>
  <c r="BE35" i="3"/>
  <c r="Z73" i="3"/>
  <c r="AW211" i="3"/>
  <c r="BF83" i="3"/>
  <c r="AB123" i="3"/>
  <c r="AD239" i="3"/>
  <c r="X27" i="3"/>
  <c r="BE323" i="3"/>
  <c r="AL319" i="3"/>
  <c r="AQ102" i="3"/>
  <c r="AO102" i="3"/>
  <c r="AT102" i="3"/>
  <c r="AS102" i="3"/>
  <c r="AR102" i="3"/>
  <c r="AP102" i="3"/>
  <c r="AJ89" i="3"/>
  <c r="AP89" i="3"/>
  <c r="AD89" i="3"/>
  <c r="F88" i="4" s="1"/>
  <c r="Z167" i="3"/>
  <c r="W167" i="3"/>
  <c r="AB167" i="3"/>
  <c r="X167" i="3"/>
  <c r="AA167" i="3"/>
  <c r="Y167" i="3"/>
  <c r="Z157" i="3"/>
  <c r="AA157" i="3"/>
  <c r="Y157" i="3"/>
  <c r="X157" i="3"/>
  <c r="AB157" i="3"/>
  <c r="W157" i="3"/>
  <c r="AX316" i="3"/>
  <c r="AW316" i="3"/>
  <c r="AZ316" i="3"/>
  <c r="AY316" i="3"/>
  <c r="AU316" i="3"/>
  <c r="AV316" i="3"/>
  <c r="AQ114" i="3"/>
  <c r="AT114" i="3"/>
  <c r="AS114" i="3"/>
  <c r="AR114" i="3"/>
  <c r="AP114" i="3"/>
  <c r="AO114" i="3"/>
  <c r="AZ73" i="3"/>
  <c r="AB73" i="3"/>
  <c r="Z322" i="3"/>
  <c r="Y322" i="3"/>
  <c r="AB322" i="3"/>
  <c r="AA322" i="3"/>
  <c r="W322" i="3"/>
  <c r="X322" i="3"/>
  <c r="AG373" i="3"/>
  <c r="AI54" i="3"/>
  <c r="AN54" i="3"/>
  <c r="AM54" i="3"/>
  <c r="AL54" i="3"/>
  <c r="AJ54" i="3"/>
  <c r="AK54" i="3"/>
  <c r="AI261" i="3"/>
  <c r="AN261" i="3"/>
  <c r="AM261" i="3"/>
  <c r="AK261" i="3"/>
  <c r="AJ261" i="3"/>
  <c r="AL261" i="3"/>
  <c r="AP133" i="3"/>
  <c r="AT133" i="3"/>
  <c r="AS133" i="3"/>
  <c r="AQ133" i="3"/>
  <c r="AR133" i="3"/>
  <c r="AO133" i="3"/>
  <c r="AA282" i="3"/>
  <c r="Z282" i="3"/>
  <c r="Y282" i="3"/>
  <c r="W282" i="3"/>
  <c r="AB282" i="3"/>
  <c r="X282" i="3"/>
  <c r="BE90" i="3"/>
  <c r="BD90" i="3"/>
  <c r="BB90" i="3"/>
  <c r="BA90" i="3"/>
  <c r="BC90" i="3"/>
  <c r="BF90" i="3"/>
  <c r="AN148" i="3"/>
  <c r="AZ148" i="3"/>
  <c r="AB148" i="3"/>
  <c r="AZ248" i="3"/>
  <c r="AH248" i="3"/>
  <c r="AT223" i="3"/>
  <c r="AR223" i="3"/>
  <c r="AQ223" i="3"/>
  <c r="AS223" i="3"/>
  <c r="AP223" i="3"/>
  <c r="AO223" i="3"/>
  <c r="AY240" i="3"/>
  <c r="BE240" i="3"/>
  <c r="AE311" i="3"/>
  <c r="AD311" i="3"/>
  <c r="AC311" i="3"/>
  <c r="AH311" i="3"/>
  <c r="AF311" i="3"/>
  <c r="AG311" i="3"/>
  <c r="AG126" i="3"/>
  <c r="AE126" i="3"/>
  <c r="AH126" i="3"/>
  <c r="AF126" i="3"/>
  <c r="AD126" i="3"/>
  <c r="AC126" i="3"/>
  <c r="AO325" i="3"/>
  <c r="AT325" i="3"/>
  <c r="AS325" i="3"/>
  <c r="AP325" i="3"/>
  <c r="AQ325" i="3"/>
  <c r="AR325" i="3"/>
  <c r="X370" i="3"/>
  <c r="W370" i="3"/>
  <c r="AB370" i="3"/>
  <c r="AA370" i="3"/>
  <c r="Z370" i="3"/>
  <c r="Y370" i="3"/>
  <c r="AE177" i="3"/>
  <c r="BC177" i="3"/>
  <c r="Y177" i="3"/>
  <c r="AM184" i="3"/>
  <c r="BE184" i="3"/>
  <c r="AY184" i="3"/>
  <c r="AS184" i="3"/>
  <c r="AF46" i="3"/>
  <c r="AE46" i="3"/>
  <c r="AD46" i="3"/>
  <c r="AH46" i="3"/>
  <c r="AG46" i="3"/>
  <c r="AC46" i="3"/>
  <c r="AZ380" i="3"/>
  <c r="AW380" i="3"/>
  <c r="AX380" i="3"/>
  <c r="AV380" i="3"/>
  <c r="AU380" i="3"/>
  <c r="AY380" i="3"/>
  <c r="AU119" i="3"/>
  <c r="AY119" i="3"/>
  <c r="AZ119" i="3"/>
  <c r="AX119" i="3"/>
  <c r="AW119" i="3"/>
  <c r="AV119" i="3"/>
  <c r="AY373" i="3"/>
  <c r="F120" i="4"/>
  <c r="F383" i="4"/>
  <c r="E255" i="4"/>
  <c r="BD16" i="3"/>
  <c r="BE16" i="3"/>
  <c r="BC16" i="3"/>
  <c r="BB16" i="3"/>
  <c r="BA16" i="3"/>
  <c r="BF16" i="3"/>
  <c r="F336" i="4"/>
  <c r="AQ177" i="3"/>
  <c r="AJ204" i="3"/>
  <c r="AL369" i="3"/>
  <c r="AQ237" i="3"/>
  <c r="AO237" i="3"/>
  <c r="AT237" i="3"/>
  <c r="AR237" i="3"/>
  <c r="AP237" i="3"/>
  <c r="AS237" i="3"/>
  <c r="AJ40" i="3"/>
  <c r="AD40" i="3"/>
  <c r="BB40" i="3"/>
  <c r="AV40" i="3"/>
  <c r="E39" i="4" s="1"/>
  <c r="AR295" i="3"/>
  <c r="AP295" i="3"/>
  <c r="AS295" i="3"/>
  <c r="AQ295" i="3"/>
  <c r="AO295" i="3"/>
  <c r="AT295" i="3"/>
  <c r="AA358" i="3"/>
  <c r="Z358" i="3"/>
  <c r="Y358" i="3"/>
  <c r="W358" i="3"/>
  <c r="AB358" i="3"/>
  <c r="X358" i="3"/>
  <c r="AO247" i="3"/>
  <c r="BA247" i="3"/>
  <c r="BF207" i="3"/>
  <c r="AN207" i="3"/>
  <c r="AB163" i="3"/>
  <c r="AH163" i="3"/>
  <c r="BF163" i="3"/>
  <c r="AN163" i="3"/>
  <c r="AT163" i="3"/>
  <c r="Z119" i="3"/>
  <c r="AF119" i="3"/>
  <c r="AR119" i="3"/>
  <c r="BD119" i="3"/>
  <c r="AQ23" i="3"/>
  <c r="AW23" i="3"/>
  <c r="AM383" i="3"/>
  <c r="BE383" i="3"/>
  <c r="AD150" i="3"/>
  <c r="AH150" i="3"/>
  <c r="AG150" i="3"/>
  <c r="AF150" i="3"/>
  <c r="AE150" i="3"/>
  <c r="AC150" i="3"/>
  <c r="AH358" i="3"/>
  <c r="AG358" i="3"/>
  <c r="AE358" i="3"/>
  <c r="AD358" i="3"/>
  <c r="AC358" i="3"/>
  <c r="AF358" i="3"/>
  <c r="BE230" i="3"/>
  <c r="BD230" i="3"/>
  <c r="BB230" i="3"/>
  <c r="BC230" i="3"/>
  <c r="BA230" i="3"/>
  <c r="BF230" i="3"/>
  <c r="BC277" i="3"/>
  <c r="BB277" i="3"/>
  <c r="BA277" i="3"/>
  <c r="BD277" i="3"/>
  <c r="BF277" i="3"/>
  <c r="BE277" i="3"/>
  <c r="AZ213" i="3"/>
  <c r="AY213" i="3"/>
  <c r="AV213" i="3"/>
  <c r="AW213" i="3"/>
  <c r="AX213" i="3"/>
  <c r="AU213" i="3"/>
  <c r="AF85" i="3"/>
  <c r="AC85" i="3"/>
  <c r="AD85" i="3"/>
  <c r="AH85" i="3"/>
  <c r="AE85" i="3"/>
  <c r="AG85" i="3"/>
  <c r="AY300" i="3"/>
  <c r="AW300" i="3"/>
  <c r="AV300" i="3"/>
  <c r="AX300" i="3"/>
  <c r="AU300" i="3"/>
  <c r="AZ300" i="3"/>
  <c r="BE386" i="3"/>
  <c r="BF386" i="3"/>
  <c r="BD386" i="3"/>
  <c r="BC386" i="3"/>
  <c r="BB386" i="3"/>
  <c r="BA386" i="3"/>
  <c r="BF306" i="3"/>
  <c r="BE306" i="3"/>
  <c r="BD306" i="3"/>
  <c r="BB306" i="3"/>
  <c r="BC306" i="3"/>
  <c r="BA306" i="3"/>
  <c r="AT170" i="3"/>
  <c r="AQ170" i="3"/>
  <c r="AP170" i="3"/>
  <c r="AS170" i="3"/>
  <c r="AR170" i="3"/>
  <c r="AO170" i="3"/>
  <c r="AI106" i="3"/>
  <c r="AM106" i="3"/>
  <c r="AL106" i="3"/>
  <c r="AJ106" i="3"/>
  <c r="AK106" i="3"/>
  <c r="AN106" i="3"/>
  <c r="AG273" i="3"/>
  <c r="AM273" i="3"/>
  <c r="BE273" i="3"/>
  <c r="AW129" i="3"/>
  <c r="AQ129" i="3"/>
  <c r="AK129" i="3"/>
  <c r="F128" i="4" s="1"/>
  <c r="AW65" i="3"/>
  <c r="AK65" i="3"/>
  <c r="BC65" i="3"/>
  <c r="E64" i="4" s="1"/>
  <c r="AQ337" i="3"/>
  <c r="AW337" i="3"/>
  <c r="AU200" i="3"/>
  <c r="AI200" i="3"/>
  <c r="AL72" i="3"/>
  <c r="AR72" i="3"/>
  <c r="F71" i="4" s="1"/>
  <c r="AF72" i="3"/>
  <c r="AX72" i="3"/>
  <c r="AD162" i="3"/>
  <c r="AH162" i="3"/>
  <c r="AF162" i="3"/>
  <c r="AG162" i="3"/>
  <c r="AE162" i="3"/>
  <c r="AC162" i="3"/>
  <c r="AY156" i="3"/>
  <c r="AA156" i="3"/>
  <c r="BE156" i="3"/>
  <c r="AH257" i="3"/>
  <c r="AN257" i="3"/>
  <c r="AI321" i="3"/>
  <c r="AO321" i="3"/>
  <c r="X192" i="3"/>
  <c r="AP192" i="3"/>
  <c r="AJ192" i="3"/>
  <c r="AD192" i="3"/>
  <c r="AX262" i="3"/>
  <c r="AV262" i="3"/>
  <c r="AZ262" i="3"/>
  <c r="AW262" i="3"/>
  <c r="AY262" i="3"/>
  <c r="AU262" i="3"/>
  <c r="BD375" i="3"/>
  <c r="BF375" i="3"/>
  <c r="BB375" i="3"/>
  <c r="BE375" i="3"/>
  <c r="BC375" i="3"/>
  <c r="BA375" i="3"/>
  <c r="BA280" i="3"/>
  <c r="W280" i="3"/>
  <c r="AU280" i="3"/>
  <c r="AC280" i="3"/>
  <c r="AI280" i="3"/>
  <c r="AV152" i="3"/>
  <c r="X152" i="3"/>
  <c r="AJ152" i="3"/>
  <c r="AD152" i="3"/>
  <c r="AP152" i="3"/>
  <c r="BB152" i="3"/>
  <c r="AI36" i="3"/>
  <c r="AO36" i="3"/>
  <c r="BA36" i="3"/>
  <c r="BF181" i="3"/>
  <c r="BD181" i="3"/>
  <c r="BC181" i="3"/>
  <c r="BB181" i="3"/>
  <c r="BA181" i="3"/>
  <c r="BE181" i="3"/>
  <c r="E338" i="4"/>
  <c r="AS240" i="3"/>
  <c r="F232" i="4"/>
  <c r="AT73" i="3"/>
  <c r="E359" i="4"/>
  <c r="E231" i="4"/>
  <c r="E143" i="4"/>
  <c r="AM373" i="3"/>
  <c r="AI114" i="3"/>
  <c r="AM114" i="3"/>
  <c r="AL114" i="3"/>
  <c r="AK114" i="3"/>
  <c r="AJ114" i="3"/>
  <c r="AN114" i="3"/>
  <c r="AA264" i="3"/>
  <c r="AG264" i="3"/>
  <c r="AY264" i="3"/>
  <c r="AM264" i="3"/>
  <c r="BE264" i="3"/>
  <c r="E263" i="4" s="1"/>
  <c r="AL379" i="3"/>
  <c r="Z379" i="3"/>
  <c r="AR379" i="3"/>
  <c r="AX379" i="3"/>
  <c r="AF379" i="3"/>
  <c r="AC307" i="3"/>
  <c r="AU307" i="3"/>
  <c r="AO307" i="3"/>
  <c r="W307" i="3"/>
  <c r="F194" i="4"/>
  <c r="AH296" i="3"/>
  <c r="AN296" i="3"/>
  <c r="AT296" i="3"/>
  <c r="BF296" i="3"/>
  <c r="BF278" i="3"/>
  <c r="BE278" i="3"/>
  <c r="BC278" i="3"/>
  <c r="BA278" i="3"/>
  <c r="BD278" i="3"/>
  <c r="BB278" i="3"/>
  <c r="AR297" i="3"/>
  <c r="AL297" i="3"/>
  <c r="AF297" i="3"/>
  <c r="Z297" i="3"/>
  <c r="AP185" i="3"/>
  <c r="BB185" i="3"/>
  <c r="AJ185" i="3"/>
  <c r="AM233" i="3"/>
  <c r="AS233" i="3"/>
  <c r="BE233" i="3"/>
  <c r="AG18" i="3"/>
  <c r="AM18" i="3"/>
  <c r="AS18" i="3"/>
  <c r="Z353" i="3"/>
  <c r="AR353" i="3"/>
  <c r="F352" i="4" s="1"/>
  <c r="AX143" i="3"/>
  <c r="AY143" i="3"/>
  <c r="AW143" i="3"/>
  <c r="AV143" i="3"/>
  <c r="AZ143" i="3"/>
  <c r="AU143" i="3"/>
  <c r="AP208" i="3"/>
  <c r="AJ208" i="3"/>
  <c r="AD208" i="3"/>
  <c r="F207" i="4" s="1"/>
  <c r="BB208" i="3"/>
  <c r="AX283" i="3"/>
  <c r="AL283" i="3"/>
  <c r="BD283" i="3"/>
  <c r="AF283" i="3"/>
  <c r="AR283" i="3"/>
  <c r="AG235" i="3"/>
  <c r="AM235" i="3"/>
  <c r="BE235" i="3"/>
  <c r="AY235" i="3"/>
  <c r="Y191" i="3"/>
  <c r="AW191" i="3"/>
  <c r="AQ191" i="3"/>
  <c r="BC191" i="3"/>
  <c r="AQ107" i="3"/>
  <c r="Y107" i="3"/>
  <c r="AK107" i="3"/>
  <c r="AW107" i="3"/>
  <c r="BC107" i="3"/>
  <c r="AM63" i="3"/>
  <c r="AS63" i="3"/>
  <c r="BE63" i="3"/>
  <c r="AG63" i="3"/>
  <c r="AI23" i="3"/>
  <c r="AO23" i="3"/>
  <c r="BF359" i="3"/>
  <c r="BD359" i="3"/>
  <c r="BC359" i="3"/>
  <c r="BB359" i="3"/>
  <c r="BE359" i="3"/>
  <c r="BA359" i="3"/>
  <c r="AG327" i="3"/>
  <c r="AD327" i="3"/>
  <c r="AC327" i="3"/>
  <c r="AH327" i="3"/>
  <c r="AE327" i="3"/>
  <c r="AF327" i="3"/>
  <c r="AQ255" i="3"/>
  <c r="AS255" i="3"/>
  <c r="AR255" i="3"/>
  <c r="AP255" i="3"/>
  <c r="AT255" i="3"/>
  <c r="AO255" i="3"/>
  <c r="AZ183" i="3"/>
  <c r="AX183" i="3"/>
  <c r="AV183" i="3"/>
  <c r="AU183" i="3"/>
  <c r="AY183" i="3"/>
  <c r="AW183" i="3"/>
  <c r="AO340" i="3"/>
  <c r="BA340" i="3"/>
  <c r="AC340" i="3"/>
  <c r="AU340" i="3"/>
  <c r="AA216" i="3"/>
  <c r="AY216" i="3"/>
  <c r="F215" i="4" s="1"/>
  <c r="AS216" i="3"/>
  <c r="AG216" i="3"/>
  <c r="AM216" i="3"/>
  <c r="AC92" i="3"/>
  <c r="W92" i="3"/>
  <c r="AU92" i="3"/>
  <c r="AO92" i="3"/>
  <c r="AI92" i="3"/>
  <c r="BF21" i="3"/>
  <c r="BD21" i="3"/>
  <c r="BC21" i="3"/>
  <c r="BE21" i="3"/>
  <c r="BB21" i="3"/>
  <c r="BA21" i="3"/>
  <c r="BA361" i="3"/>
  <c r="AU361" i="3"/>
  <c r="AC361" i="3"/>
  <c r="AG350" i="3"/>
  <c r="AE350" i="3"/>
  <c r="AC350" i="3"/>
  <c r="AH350" i="3"/>
  <c r="AF350" i="3"/>
  <c r="AD350" i="3"/>
  <c r="BC254" i="3"/>
  <c r="BD254" i="3"/>
  <c r="BB254" i="3"/>
  <c r="BA254" i="3"/>
  <c r="BF254" i="3"/>
  <c r="BE254" i="3"/>
  <c r="AZ229" i="3"/>
  <c r="AX229" i="3"/>
  <c r="AY229" i="3"/>
  <c r="AU229" i="3"/>
  <c r="AW229" i="3"/>
  <c r="AV229" i="3"/>
  <c r="Z324" i="3"/>
  <c r="Y324" i="3"/>
  <c r="X324" i="3"/>
  <c r="W324" i="3"/>
  <c r="AA324" i="3"/>
  <c r="AB324" i="3"/>
  <c r="AB338" i="3"/>
  <c r="Z338" i="3"/>
  <c r="Y338" i="3"/>
  <c r="AA338" i="3"/>
  <c r="W338" i="3"/>
  <c r="X338" i="3"/>
  <c r="AV209" i="3"/>
  <c r="E208" i="4" s="1"/>
  <c r="X209" i="3"/>
  <c r="AR17" i="3"/>
  <c r="AL17" i="3"/>
  <c r="AX17" i="3"/>
  <c r="BD17" i="3"/>
  <c r="Z17" i="3"/>
  <c r="AJ86" i="3"/>
  <c r="AN86" i="3"/>
  <c r="AM86" i="3"/>
  <c r="AL86" i="3"/>
  <c r="AK86" i="3"/>
  <c r="AI86" i="3"/>
  <c r="AQ246" i="3"/>
  <c r="AT246" i="3"/>
  <c r="AS246" i="3"/>
  <c r="AP246" i="3"/>
  <c r="AR246" i="3"/>
  <c r="AO246" i="3"/>
  <c r="AQ242" i="3"/>
  <c r="AP242" i="3"/>
  <c r="AO242" i="3"/>
  <c r="AS242" i="3"/>
  <c r="AT242" i="3"/>
  <c r="AR242" i="3"/>
  <c r="AP108" i="3"/>
  <c r="AD108" i="3"/>
  <c r="AV108" i="3"/>
  <c r="X108" i="3"/>
  <c r="AJ108" i="3"/>
  <c r="AF208" i="3"/>
  <c r="AL208" i="3"/>
  <c r="BD208" i="3"/>
  <c r="E207" i="4" s="1"/>
  <c r="AK330" i="3"/>
  <c r="AJ330" i="3"/>
  <c r="AL330" i="3"/>
  <c r="AN330" i="3"/>
  <c r="AM330" i="3"/>
  <c r="AI330" i="3"/>
  <c r="W301" i="3"/>
  <c r="AB301" i="3"/>
  <c r="Z301" i="3"/>
  <c r="AA301" i="3"/>
  <c r="Y301" i="3"/>
  <c r="X301" i="3"/>
  <c r="AX356" i="3"/>
  <c r="AW356" i="3"/>
  <c r="AU356" i="3"/>
  <c r="AY356" i="3"/>
  <c r="AV356" i="3"/>
  <c r="AZ356" i="3"/>
  <c r="AD194" i="3"/>
  <c r="AH194" i="3"/>
  <c r="AE194" i="3"/>
  <c r="AG194" i="3"/>
  <c r="AF194" i="3"/>
  <c r="AC194" i="3"/>
  <c r="AP32" i="3"/>
  <c r="X32" i="3"/>
  <c r="AJ32" i="3"/>
  <c r="AV32" i="3"/>
  <c r="X204" i="3"/>
  <c r="AD204" i="3"/>
  <c r="F203" i="4" s="1"/>
  <c r="AV204" i="3"/>
  <c r="BB204" i="3"/>
  <c r="E203" i="4" s="1"/>
  <c r="BF148" i="3"/>
  <c r="AI24" i="3"/>
  <c r="AN24" i="3"/>
  <c r="AM24" i="3"/>
  <c r="AL24" i="3"/>
  <c r="AJ24" i="3"/>
  <c r="E23" i="4" s="1"/>
  <c r="AK24" i="3"/>
  <c r="F304" i="4"/>
  <c r="AW177" i="3"/>
  <c r="AG240" i="3"/>
  <c r="F297" i="4"/>
  <c r="F197" i="4"/>
  <c r="BB89" i="3"/>
  <c r="BF241" i="3"/>
  <c r="BF248" i="3"/>
  <c r="AL296" i="3"/>
  <c r="BD296" i="3"/>
  <c r="AH278" i="3"/>
  <c r="AG278" i="3"/>
  <c r="AE278" i="3"/>
  <c r="AD278" i="3"/>
  <c r="AC278" i="3"/>
  <c r="AF278" i="3"/>
  <c r="AM297" i="3"/>
  <c r="AY297" i="3"/>
  <c r="F296" i="4" s="1"/>
  <c r="AG297" i="3"/>
  <c r="X40" i="3"/>
  <c r="AF375" i="3"/>
  <c r="AE375" i="3"/>
  <c r="AD375" i="3"/>
  <c r="AC375" i="3"/>
  <c r="AG375" i="3"/>
  <c r="AH375" i="3"/>
  <c r="BF205" i="3"/>
  <c r="BC205" i="3"/>
  <c r="BB205" i="3"/>
  <c r="BE205" i="3"/>
  <c r="BD205" i="3"/>
  <c r="BA205" i="3"/>
  <c r="AI184" i="3"/>
  <c r="BA184" i="3"/>
  <c r="AO184" i="3"/>
  <c r="AA315" i="3"/>
  <c r="AY315" i="3"/>
  <c r="F314" i="4" s="1"/>
  <c r="BE315" i="3"/>
  <c r="AS315" i="3"/>
  <c r="AM315" i="3"/>
  <c r="AG315" i="3"/>
  <c r="AO267" i="3"/>
  <c r="BA267" i="3"/>
  <c r="W267" i="3"/>
  <c r="F266" i="4" s="1"/>
  <c r="AC267" i="3"/>
  <c r="AI267" i="3"/>
  <c r="AB219" i="3"/>
  <c r="AN219" i="3"/>
  <c r="AZ219" i="3"/>
  <c r="BF219" i="3"/>
  <c r="AR179" i="3"/>
  <c r="BD179" i="3"/>
  <c r="AL179" i="3"/>
  <c r="AF179" i="3"/>
  <c r="AX135" i="3"/>
  <c r="AF135" i="3"/>
  <c r="AR91" i="3"/>
  <c r="AX91" i="3"/>
  <c r="Z91" i="3"/>
  <c r="AF91" i="3"/>
  <c r="AL91" i="3"/>
  <c r="BD91" i="3"/>
  <c r="BD15" i="3"/>
  <c r="BF15" i="3"/>
  <c r="BE15" i="3"/>
  <c r="BC15" i="3"/>
  <c r="BB15" i="3"/>
  <c r="BA15" i="3"/>
  <c r="BB280" i="3"/>
  <c r="AD280" i="3"/>
  <c r="X280" i="3"/>
  <c r="BF152" i="3"/>
  <c r="AN152" i="3"/>
  <c r="AT152" i="3"/>
  <c r="AB152" i="3"/>
  <c r="AH152" i="3"/>
  <c r="BB36" i="3"/>
  <c r="E35" i="4" s="1"/>
  <c r="AJ36" i="3"/>
  <c r="AP36" i="3"/>
  <c r="X36" i="3"/>
  <c r="BD71" i="3"/>
  <c r="BF71" i="3"/>
  <c r="BE71" i="3"/>
  <c r="BC71" i="3"/>
  <c r="BA71" i="3"/>
  <c r="BB71" i="3"/>
  <c r="AY310" i="3"/>
  <c r="AX310" i="3"/>
  <c r="AW310" i="3"/>
  <c r="AV310" i="3"/>
  <c r="AZ310" i="3"/>
  <c r="AU310" i="3"/>
  <c r="AR61" i="3"/>
  <c r="AT61" i="3"/>
  <c r="AS61" i="3"/>
  <c r="AQ61" i="3"/>
  <c r="AP61" i="3"/>
  <c r="AO61" i="3"/>
  <c r="AR210" i="3"/>
  <c r="AP210" i="3"/>
  <c r="AQ210" i="3"/>
  <c r="AO210" i="3"/>
  <c r="AT210" i="3"/>
  <c r="AS210" i="3"/>
  <c r="BC169" i="3"/>
  <c r="E168" i="4" s="1"/>
  <c r="AE169" i="3"/>
  <c r="Y169" i="3"/>
  <c r="AQ270" i="3"/>
  <c r="AO270" i="3"/>
  <c r="AR270" i="3"/>
  <c r="AT270" i="3"/>
  <c r="AS270" i="3"/>
  <c r="AP270" i="3"/>
  <c r="W45" i="3"/>
  <c r="AB45" i="3"/>
  <c r="AA45" i="3"/>
  <c r="Z45" i="3"/>
  <c r="X45" i="3"/>
  <c r="Y45" i="3"/>
  <c r="Z340" i="3"/>
  <c r="F183" i="4"/>
  <c r="AN8" i="3"/>
  <c r="AJ8" i="3"/>
  <c r="AI8" i="3"/>
  <c r="AK8" i="3"/>
  <c r="AM8" i="3"/>
  <c r="AL8" i="3"/>
  <c r="AR369" i="3"/>
  <c r="E352" i="4"/>
  <c r="AV89" i="3"/>
  <c r="AF369" i="3"/>
  <c r="F211" i="4"/>
  <c r="AK177" i="3"/>
  <c r="F176" i="4" s="1"/>
  <c r="AS373" i="3"/>
  <c r="AH241" i="3"/>
  <c r="AR340" i="3"/>
  <c r="F339" i="4" s="1"/>
  <c r="AR68" i="3"/>
  <c r="F67" i="4" s="1"/>
  <c r="E267" i="4"/>
  <c r="AA206" i="3"/>
  <c r="Z206" i="3"/>
  <c r="AB206" i="3"/>
  <c r="X206" i="3"/>
  <c r="Y206" i="3"/>
  <c r="W206" i="3"/>
  <c r="AL314" i="3"/>
  <c r="AN314" i="3"/>
  <c r="AM314" i="3"/>
  <c r="AK314" i="3"/>
  <c r="AI314" i="3"/>
  <c r="AJ314" i="3"/>
  <c r="AH165" i="3"/>
  <c r="AE165" i="3"/>
  <c r="AD165" i="3"/>
  <c r="AF165" i="3"/>
  <c r="AC165" i="3"/>
  <c r="AG165" i="3"/>
  <c r="X186" i="3"/>
  <c r="AB186" i="3"/>
  <c r="AA186" i="3"/>
  <c r="Z186" i="3"/>
  <c r="W186" i="3"/>
  <c r="Y186" i="3"/>
  <c r="AS313" i="3"/>
  <c r="AY313" i="3"/>
  <c r="BE313" i="3"/>
  <c r="BF145" i="3"/>
  <c r="AB145" i="3"/>
  <c r="AH145" i="3"/>
  <c r="AN145" i="3"/>
  <c r="BC88" i="3"/>
  <c r="Y88" i="3"/>
  <c r="AQ88" i="3"/>
  <c r="AK88" i="3"/>
  <c r="AW88" i="3"/>
  <c r="AE88" i="3"/>
  <c r="AN174" i="3"/>
  <c r="AL174" i="3"/>
  <c r="AJ174" i="3"/>
  <c r="AI174" i="3"/>
  <c r="AM174" i="3"/>
  <c r="AK174" i="3"/>
  <c r="BC29" i="3"/>
  <c r="BF29" i="3"/>
  <c r="BD29" i="3"/>
  <c r="BB29" i="3"/>
  <c r="BA29" i="3"/>
  <c r="BE29" i="3"/>
  <c r="BD201" i="3"/>
  <c r="AR201" i="3"/>
  <c r="F200" i="4" s="1"/>
  <c r="AL201" i="3"/>
  <c r="BD340" i="3"/>
  <c r="BB96" i="3"/>
  <c r="AD96" i="3"/>
  <c r="Y271" i="3"/>
  <c r="AK271" i="3"/>
  <c r="AU147" i="3"/>
  <c r="AI147" i="3"/>
  <c r="AC147" i="3"/>
  <c r="AO147" i="3"/>
  <c r="BC83" i="3"/>
  <c r="Y83" i="3"/>
  <c r="AW83" i="3"/>
  <c r="AE83" i="3"/>
  <c r="X35" i="3"/>
  <c r="AP35" i="3"/>
  <c r="AD35" i="3"/>
  <c r="AV35" i="3"/>
  <c r="BB35" i="3"/>
  <c r="AJ35" i="3"/>
  <c r="AQ336" i="3"/>
  <c r="AE336" i="3"/>
  <c r="BC336" i="3"/>
  <c r="Y336" i="3"/>
  <c r="X22" i="3"/>
  <c r="W22" i="3"/>
  <c r="AB22" i="3"/>
  <c r="AA22" i="3"/>
  <c r="Z22" i="3"/>
  <c r="Y22" i="3"/>
  <c r="AE101" i="3"/>
  <c r="AH101" i="3"/>
  <c r="AD101" i="3"/>
  <c r="AC101" i="3"/>
  <c r="AG101" i="3"/>
  <c r="AF101" i="3"/>
  <c r="BB81" i="3"/>
  <c r="AP81" i="3"/>
  <c r="AV81" i="3"/>
  <c r="AD81" i="3"/>
  <c r="F80" i="4" s="1"/>
  <c r="AZ374" i="3"/>
  <c r="AY374" i="3"/>
  <c r="AV374" i="3"/>
  <c r="AX374" i="3"/>
  <c r="AW374" i="3"/>
  <c r="AU374" i="3"/>
  <c r="AS93" i="3"/>
  <c r="AR93" i="3"/>
  <c r="AT93" i="3"/>
  <c r="AQ93" i="3"/>
  <c r="AP93" i="3"/>
  <c r="AO93" i="3"/>
  <c r="AW357" i="3"/>
  <c r="AE357" i="3"/>
  <c r="Y357" i="3"/>
  <c r="AQ357" i="3"/>
  <c r="AL9" i="3"/>
  <c r="AF9" i="3"/>
  <c r="AX9" i="3"/>
  <c r="Z9" i="3"/>
  <c r="AI307" i="3"/>
  <c r="AB241" i="3"/>
  <c r="AM31" i="3"/>
  <c r="AJ31" i="3"/>
  <c r="AI31" i="3"/>
  <c r="AN31" i="3"/>
  <c r="AL31" i="3"/>
  <c r="AK31" i="3"/>
  <c r="BD18" i="3"/>
  <c r="AF18" i="3"/>
  <c r="AR18" i="3"/>
  <c r="F17" i="4" s="1"/>
  <c r="BE345" i="3"/>
  <c r="E344" i="4" s="1"/>
  <c r="AG345" i="3"/>
  <c r="AR48" i="3"/>
  <c r="AC66" i="3"/>
  <c r="W66" i="3"/>
  <c r="F65" i="4" s="1"/>
  <c r="AI66" i="3"/>
  <c r="BF286" i="3"/>
  <c r="BE286" i="3"/>
  <c r="BD286" i="3"/>
  <c r="BC286" i="3"/>
  <c r="BA286" i="3"/>
  <c r="BB286" i="3"/>
  <c r="AT182" i="3"/>
  <c r="AR182" i="3"/>
  <c r="AQ182" i="3"/>
  <c r="AP182" i="3"/>
  <c r="AS182" i="3"/>
  <c r="AO182" i="3"/>
  <c r="X69" i="3"/>
  <c r="AB69" i="3"/>
  <c r="AA69" i="3"/>
  <c r="Z69" i="3"/>
  <c r="Y69" i="3"/>
  <c r="W69" i="3"/>
  <c r="AF84" i="3"/>
  <c r="AR84" i="3"/>
  <c r="F83" i="4" s="1"/>
  <c r="AX84" i="3"/>
  <c r="AL84" i="3"/>
  <c r="AG305" i="3"/>
  <c r="AM305" i="3"/>
  <c r="BE305" i="3"/>
  <c r="E304" i="4" s="1"/>
  <c r="F367" i="4"/>
  <c r="AA47" i="3"/>
  <c r="AW375" i="3"/>
  <c r="AR16" i="3"/>
  <c r="AT16" i="3"/>
  <c r="AS16" i="3"/>
  <c r="AQ16" i="3"/>
  <c r="AP16" i="3"/>
  <c r="AO16" i="3"/>
  <c r="F359" i="4"/>
  <c r="AQ24" i="3"/>
  <c r="AT24" i="3"/>
  <c r="AR24" i="3"/>
  <c r="AP24" i="3"/>
  <c r="AS24" i="3"/>
  <c r="AO24" i="3"/>
  <c r="E200" i="4"/>
  <c r="F360" i="4"/>
  <c r="AZ241" i="3"/>
  <c r="X89" i="3"/>
  <c r="BD8" i="3"/>
  <c r="BE8" i="3"/>
  <c r="BC8" i="3"/>
  <c r="BB8" i="3"/>
  <c r="BA8" i="3"/>
  <c r="BF8" i="3"/>
  <c r="E56" i="4"/>
  <c r="AN248" i="3"/>
  <c r="AH148" i="3"/>
  <c r="F133" i="4"/>
  <c r="F259" i="4"/>
  <c r="E351" i="4"/>
  <c r="F192" i="4"/>
  <c r="BD272" i="3"/>
  <c r="AM240" i="3"/>
  <c r="Z48" i="3"/>
  <c r="F338" i="4"/>
  <c r="AZ206" i="3"/>
  <c r="AU206" i="3"/>
  <c r="AY206" i="3"/>
  <c r="AX206" i="3"/>
  <c r="AV206" i="3"/>
  <c r="AW206" i="3"/>
  <c r="AO314" i="3"/>
  <c r="AT314" i="3"/>
  <c r="AP314" i="3"/>
  <c r="AS314" i="3"/>
  <c r="AQ314" i="3"/>
  <c r="AR314" i="3"/>
  <c r="AM165" i="3"/>
  <c r="AL165" i="3"/>
  <c r="AJ165" i="3"/>
  <c r="AK165" i="3"/>
  <c r="AN165" i="3"/>
  <c r="AI165" i="3"/>
  <c r="AV186" i="3"/>
  <c r="AZ186" i="3"/>
  <c r="AY186" i="3"/>
  <c r="AX186" i="3"/>
  <c r="AW186" i="3"/>
  <c r="AU186" i="3"/>
  <c r="AH313" i="3"/>
  <c r="AT313" i="3"/>
  <c r="BF313" i="3"/>
  <c r="AS249" i="3"/>
  <c r="BE249" i="3"/>
  <c r="E248" i="4" s="1"/>
  <c r="AM249" i="3"/>
  <c r="AY249" i="3"/>
  <c r="F248" i="4" s="1"/>
  <c r="BA88" i="3"/>
  <c r="AI88" i="3"/>
  <c r="W88" i="3"/>
  <c r="AU88" i="3"/>
  <c r="AC88" i="3"/>
  <c r="AT174" i="3"/>
  <c r="AR174" i="3"/>
  <c r="AQ174" i="3"/>
  <c r="AP174" i="3"/>
  <c r="AS174" i="3"/>
  <c r="AO174" i="3"/>
  <c r="BA322" i="3"/>
  <c r="BF322" i="3"/>
  <c r="BE322" i="3"/>
  <c r="BB322" i="3"/>
  <c r="BC322" i="3"/>
  <c r="BD322" i="3"/>
  <c r="AY272" i="3"/>
  <c r="BE272" i="3"/>
  <c r="AA272" i="3"/>
  <c r="BA307" i="3"/>
  <c r="AU53" i="3"/>
  <c r="AZ53" i="3"/>
  <c r="AY53" i="3"/>
  <c r="AX53" i="3"/>
  <c r="AV53" i="3"/>
  <c r="AW53" i="3"/>
  <c r="AS64" i="3"/>
  <c r="AY64" i="3"/>
  <c r="AM64" i="3"/>
  <c r="BE64" i="3"/>
  <c r="AP319" i="3"/>
  <c r="AJ319" i="3"/>
  <c r="AY259" i="3"/>
  <c r="AA259" i="3"/>
  <c r="AS259" i="3"/>
  <c r="BE259" i="3"/>
  <c r="AG259" i="3"/>
  <c r="AM259" i="3"/>
  <c r="AQ195" i="3"/>
  <c r="AW195" i="3"/>
  <c r="AE195" i="3"/>
  <c r="AC31" i="3"/>
  <c r="AO31" i="3"/>
  <c r="AU31" i="3"/>
  <c r="AH199" i="3"/>
  <c r="AD199" i="3"/>
  <c r="AF199" i="3"/>
  <c r="AC199" i="3"/>
  <c r="AG199" i="3"/>
  <c r="AE199" i="3"/>
  <c r="BF336" i="3"/>
  <c r="AN336" i="3"/>
  <c r="AT336" i="3"/>
  <c r="AF22" i="3"/>
  <c r="AE22" i="3"/>
  <c r="AD22" i="3"/>
  <c r="AH22" i="3"/>
  <c r="AG22" i="3"/>
  <c r="AC22" i="3"/>
  <c r="AE359" i="3"/>
  <c r="AD359" i="3"/>
  <c r="AC359" i="3"/>
  <c r="AF359" i="3"/>
  <c r="AH359" i="3"/>
  <c r="AG359" i="3"/>
  <c r="AM252" i="3"/>
  <c r="BE252" i="3"/>
  <c r="AY252" i="3"/>
  <c r="AG252" i="3"/>
  <c r="Z375" i="3"/>
  <c r="AX375" i="3"/>
  <c r="BE247" i="3"/>
  <c r="AS247" i="3"/>
  <c r="AV203" i="3"/>
  <c r="AJ203" i="3"/>
  <c r="AD203" i="3"/>
  <c r="X203" i="3"/>
  <c r="BB203" i="3"/>
  <c r="E202" i="4" s="1"/>
  <c r="AA163" i="3"/>
  <c r="AM163" i="3"/>
  <c r="AG163" i="3"/>
  <c r="BE163" i="3"/>
  <c r="AS163" i="3"/>
  <c r="AY163" i="3"/>
  <c r="BC119" i="3"/>
  <c r="Y119" i="3"/>
  <c r="AE119" i="3"/>
  <c r="BE75" i="3"/>
  <c r="AY75" i="3"/>
  <c r="F74" i="4" s="1"/>
  <c r="AA75" i="3"/>
  <c r="AS75" i="3"/>
  <c r="AM75" i="3"/>
  <c r="AG75" i="3"/>
  <c r="AR27" i="3"/>
  <c r="F26" i="4" s="1"/>
  <c r="Z27" i="3"/>
  <c r="BD27" i="3"/>
  <c r="AF27" i="3"/>
  <c r="AL27" i="3"/>
  <c r="AX27" i="3"/>
  <c r="AZ292" i="3"/>
  <c r="AT292" i="3"/>
  <c r="AN292" i="3"/>
  <c r="AB292" i="3"/>
  <c r="AH292" i="3"/>
  <c r="W152" i="3"/>
  <c r="AI152" i="3"/>
  <c r="BA152" i="3"/>
  <c r="AO152" i="3"/>
  <c r="Z36" i="3"/>
  <c r="AR36" i="3"/>
  <c r="F35" i="4" s="1"/>
  <c r="AL36" i="3"/>
  <c r="AX179" i="3"/>
  <c r="AX16" i="3"/>
  <c r="AL16" i="3"/>
  <c r="AF16" i="3"/>
  <c r="AP167" i="3"/>
  <c r="AT167" i="3"/>
  <c r="AO167" i="3"/>
  <c r="AS167" i="3"/>
  <c r="AQ167" i="3"/>
  <c r="AR167" i="3"/>
  <c r="AK23" i="3"/>
  <c r="E40" i="4"/>
  <c r="AX369" i="3"/>
  <c r="Z369" i="3"/>
  <c r="AB366" i="3"/>
  <c r="X366" i="3"/>
  <c r="W366" i="3"/>
  <c r="Y366" i="3"/>
  <c r="AA366" i="3"/>
  <c r="Z366" i="3"/>
  <c r="BC237" i="3"/>
  <c r="BE237" i="3"/>
  <c r="BB237" i="3"/>
  <c r="BF237" i="3"/>
  <c r="BD237" i="3"/>
  <c r="BA237" i="3"/>
  <c r="AF340" i="3"/>
  <c r="AX340" i="3"/>
  <c r="AA247" i="3"/>
  <c r="W247" i="3"/>
  <c r="AB247" i="3"/>
  <c r="Y247" i="3"/>
  <c r="X247" i="3"/>
  <c r="Z247" i="3"/>
  <c r="Y325" i="3"/>
  <c r="Z325" i="3"/>
  <c r="AA325" i="3"/>
  <c r="W325" i="3"/>
  <c r="AB325" i="3"/>
  <c r="X325" i="3"/>
  <c r="AZ80" i="3"/>
  <c r="AV80" i="3"/>
  <c r="AU80" i="3"/>
  <c r="AY80" i="3"/>
  <c r="AW80" i="3"/>
  <c r="AX80" i="3"/>
  <c r="E375" i="4"/>
  <c r="AA240" i="3"/>
  <c r="E296" i="4"/>
  <c r="AB248" i="3"/>
  <c r="BD248" i="3"/>
  <c r="AF248" i="3"/>
  <c r="Z248" i="3"/>
  <c r="AR248" i="3"/>
  <c r="W31" i="3"/>
  <c r="AB31" i="3"/>
  <c r="AA31" i="3"/>
  <c r="Z31" i="3"/>
  <c r="X31" i="3"/>
  <c r="Y31" i="3"/>
  <c r="AQ274" i="3"/>
  <c r="AO274" i="3"/>
  <c r="AR274" i="3"/>
  <c r="AT274" i="3"/>
  <c r="AP274" i="3"/>
  <c r="AS274" i="3"/>
  <c r="AI207" i="3"/>
  <c r="AR42" i="3"/>
  <c r="BD42" i="3"/>
  <c r="AX42" i="3"/>
  <c r="AV20" i="3"/>
  <c r="X20" i="3"/>
  <c r="AD20" i="3"/>
  <c r="AP20" i="3"/>
  <c r="BB20" i="3"/>
  <c r="AK352" i="3"/>
  <c r="F351" i="4" s="1"/>
  <c r="AE352" i="3"/>
  <c r="Y352" i="3"/>
  <c r="BE382" i="3"/>
  <c r="BA382" i="3"/>
  <c r="BD382" i="3"/>
  <c r="BC382" i="3"/>
  <c r="BB382" i="3"/>
  <c r="BF382" i="3"/>
  <c r="AQ110" i="3"/>
  <c r="AR110" i="3"/>
  <c r="AO110" i="3"/>
  <c r="AT110" i="3"/>
  <c r="AS110" i="3"/>
  <c r="AP110" i="3"/>
  <c r="AI294" i="3"/>
  <c r="AN294" i="3"/>
  <c r="AK294" i="3"/>
  <c r="AJ294" i="3"/>
  <c r="AL294" i="3"/>
  <c r="AM294" i="3"/>
  <c r="BB158" i="3"/>
  <c r="BF158" i="3"/>
  <c r="BC158" i="3"/>
  <c r="BA158" i="3"/>
  <c r="BE158" i="3"/>
  <c r="BD158" i="3"/>
  <c r="AI245" i="3"/>
  <c r="AM245" i="3"/>
  <c r="AN245" i="3"/>
  <c r="AL245" i="3"/>
  <c r="AJ245" i="3"/>
  <c r="AK245" i="3"/>
  <c r="AJ181" i="3"/>
  <c r="AN181" i="3"/>
  <c r="AM181" i="3"/>
  <c r="AL181" i="3"/>
  <c r="AK181" i="3"/>
  <c r="AI181" i="3"/>
  <c r="W53" i="3"/>
  <c r="AB53" i="3"/>
  <c r="AA53" i="3"/>
  <c r="Z53" i="3"/>
  <c r="X53" i="3"/>
  <c r="Y53" i="3"/>
  <c r="AB332" i="3"/>
  <c r="Z332" i="3"/>
  <c r="Y332" i="3"/>
  <c r="X332" i="3"/>
  <c r="AA332" i="3"/>
  <c r="W332" i="3"/>
  <c r="AZ364" i="3"/>
  <c r="AX364" i="3"/>
  <c r="AU364" i="3"/>
  <c r="AW364" i="3"/>
  <c r="AV364" i="3"/>
  <c r="AY364" i="3"/>
  <c r="AS379" i="3"/>
  <c r="AG379" i="3"/>
  <c r="AY379" i="3"/>
  <c r="F378" i="4" s="1"/>
  <c r="BE379" i="3"/>
  <c r="AM379" i="3"/>
  <c r="AT266" i="3"/>
  <c r="AP266" i="3"/>
  <c r="AQ266" i="3"/>
  <c r="AS266" i="3"/>
  <c r="AO266" i="3"/>
  <c r="AR266" i="3"/>
  <c r="AL202" i="3"/>
  <c r="AM202" i="3"/>
  <c r="AJ202" i="3"/>
  <c r="AI202" i="3"/>
  <c r="AN202" i="3"/>
  <c r="AK202" i="3"/>
  <c r="AC260" i="3"/>
  <c r="AO260" i="3"/>
  <c r="AA225" i="3"/>
  <c r="AY225" i="3"/>
  <c r="AG225" i="3"/>
  <c r="AD161" i="3"/>
  <c r="F160" i="4" s="1"/>
  <c r="AV161" i="3"/>
  <c r="AJ161" i="3"/>
  <c r="AO97" i="3"/>
  <c r="W97" i="3"/>
  <c r="F96" i="4" s="1"/>
  <c r="BA97" i="3"/>
  <c r="AU97" i="3"/>
  <c r="AX281" i="3"/>
  <c r="AF281" i="3"/>
  <c r="AR281" i="3"/>
  <c r="BD281" i="3"/>
  <c r="AK168" i="3"/>
  <c r="AE168" i="3"/>
  <c r="BC168" i="3"/>
  <c r="AW168" i="3"/>
  <c r="Y168" i="3"/>
  <c r="AD130" i="3"/>
  <c r="AH130" i="3"/>
  <c r="AG130" i="3"/>
  <c r="AE130" i="3"/>
  <c r="AF130" i="3"/>
  <c r="AC130" i="3"/>
  <c r="BF252" i="3"/>
  <c r="AH252" i="3"/>
  <c r="AZ252" i="3"/>
  <c r="AN252" i="3"/>
  <c r="Y329" i="3"/>
  <c r="AE329" i="3"/>
  <c r="AW329" i="3"/>
  <c r="E328" i="4" s="1"/>
  <c r="BA224" i="3"/>
  <c r="AC224" i="3"/>
  <c r="AK336" i="3"/>
  <c r="F335" i="4" s="1"/>
  <c r="E41" i="4"/>
  <c r="AQ109" i="3"/>
  <c r="AS109" i="3"/>
  <c r="AP109" i="3"/>
  <c r="AO109" i="3"/>
  <c r="AR109" i="3"/>
  <c r="AT109" i="3"/>
  <c r="AQ346" i="3"/>
  <c r="AO346" i="3"/>
  <c r="AS346" i="3"/>
  <c r="AP346" i="3"/>
  <c r="AR346" i="3"/>
  <c r="AT346" i="3"/>
  <c r="BD217" i="3"/>
  <c r="AL217" i="3"/>
  <c r="AR217" i="3"/>
  <c r="F216" i="4" s="1"/>
  <c r="AL68" i="3"/>
  <c r="AF68" i="3"/>
  <c r="Z68" i="3"/>
  <c r="F295" i="4"/>
  <c r="E239" i="4"/>
  <c r="E216" i="4"/>
  <c r="AF8" i="3"/>
  <c r="AH8" i="3"/>
  <c r="AG8" i="3"/>
  <c r="AE8" i="3"/>
  <c r="AD8" i="3"/>
  <c r="AC8" i="3"/>
  <c r="F288" i="4"/>
  <c r="F104" i="4"/>
  <c r="BD80" i="3"/>
  <c r="BF80" i="3"/>
  <c r="BE80" i="3"/>
  <c r="BC80" i="3"/>
  <c r="BB80" i="3"/>
  <c r="BA80" i="3"/>
  <c r="AA184" i="3"/>
  <c r="AT148" i="3"/>
  <c r="Z217" i="3"/>
  <c r="F184" i="4"/>
  <c r="F239" i="4"/>
  <c r="AX272" i="3"/>
  <c r="F99" i="4"/>
  <c r="AT248" i="3"/>
  <c r="AK369" i="3"/>
  <c r="AW369" i="3"/>
  <c r="BD366" i="3"/>
  <c r="BB366" i="3"/>
  <c r="BA366" i="3"/>
  <c r="BC366" i="3"/>
  <c r="BE366" i="3"/>
  <c r="BF366" i="3"/>
  <c r="AE102" i="3"/>
  <c r="AD102" i="3"/>
  <c r="AG102" i="3"/>
  <c r="AF102" i="3"/>
  <c r="AC102" i="3"/>
  <c r="AH102" i="3"/>
  <c r="AQ30" i="3"/>
  <c r="AT30" i="3"/>
  <c r="AR30" i="3"/>
  <c r="AO30" i="3"/>
  <c r="AP30" i="3"/>
  <c r="AS30" i="3"/>
  <c r="AI270" i="3"/>
  <c r="AM270" i="3"/>
  <c r="AJ270" i="3"/>
  <c r="AL270" i="3"/>
  <c r="AK270" i="3"/>
  <c r="AN270" i="3"/>
  <c r="X381" i="3"/>
  <c r="Y381" i="3"/>
  <c r="W381" i="3"/>
  <c r="AB381" i="3"/>
  <c r="AA381" i="3"/>
  <c r="Z381" i="3"/>
  <c r="AE237" i="3"/>
  <c r="AD237" i="3"/>
  <c r="AC237" i="3"/>
  <c r="AG237" i="3"/>
  <c r="AH237" i="3"/>
  <c r="AF237" i="3"/>
  <c r="AB173" i="3"/>
  <c r="Z173" i="3"/>
  <c r="X173" i="3"/>
  <c r="W173" i="3"/>
  <c r="AA173" i="3"/>
  <c r="Y173" i="3"/>
  <c r="BC45" i="3"/>
  <c r="BF45" i="3"/>
  <c r="BD45" i="3"/>
  <c r="BB45" i="3"/>
  <c r="BA45" i="3"/>
  <c r="BE45" i="3"/>
  <c r="AP356" i="3"/>
  <c r="AO356" i="3"/>
  <c r="AT356" i="3"/>
  <c r="AR356" i="3"/>
  <c r="AQ356" i="3"/>
  <c r="AS356" i="3"/>
  <c r="AL373" i="3"/>
  <c r="AR373" i="3"/>
  <c r="F372" i="4" s="1"/>
  <c r="AF373" i="3"/>
  <c r="Z373" i="3"/>
  <c r="AA346" i="3"/>
  <c r="Y346" i="3"/>
  <c r="AB346" i="3"/>
  <c r="Z346" i="3"/>
  <c r="W346" i="3"/>
  <c r="X346" i="3"/>
  <c r="BB194" i="3"/>
  <c r="BF194" i="3"/>
  <c r="BE194" i="3"/>
  <c r="BD194" i="3"/>
  <c r="BC194" i="3"/>
  <c r="BA194" i="3"/>
  <c r="AF124" i="3"/>
  <c r="BD124" i="3"/>
  <c r="Z124" i="3"/>
  <c r="AC89" i="3"/>
  <c r="AO89" i="3"/>
  <c r="AU32" i="3"/>
  <c r="AI32" i="3"/>
  <c r="AO32" i="3"/>
  <c r="AA228" i="3"/>
  <c r="BE228" i="3"/>
  <c r="E227" i="4" s="1"/>
  <c r="AY228" i="3"/>
  <c r="AU100" i="3"/>
  <c r="AO100" i="3"/>
  <c r="AA304" i="3"/>
  <c r="AG304" i="3"/>
  <c r="AY304" i="3"/>
  <c r="AR112" i="3"/>
  <c r="F111" i="4" s="1"/>
  <c r="BD112" i="3"/>
  <c r="Z112" i="3"/>
  <c r="AN375" i="3"/>
  <c r="AM375" i="3"/>
  <c r="AJ375" i="3"/>
  <c r="AL375" i="3"/>
  <c r="AK375" i="3"/>
  <c r="AI375" i="3"/>
  <c r="AV385" i="3"/>
  <c r="AJ385" i="3"/>
  <c r="AD385" i="3"/>
  <c r="F384" i="4" s="1"/>
  <c r="AP385" i="3"/>
  <c r="AU125" i="3"/>
  <c r="AY125" i="3"/>
  <c r="AZ125" i="3"/>
  <c r="AX125" i="3"/>
  <c r="AW125" i="3"/>
  <c r="AV125" i="3"/>
  <c r="AN240" i="3"/>
  <c r="AZ240" i="3"/>
  <c r="AB240" i="3"/>
  <c r="AT224" i="3"/>
  <c r="AP224" i="3"/>
  <c r="AR224" i="3"/>
  <c r="AO224" i="3"/>
  <c r="AQ224" i="3"/>
  <c r="AS224" i="3"/>
  <c r="AR96" i="3"/>
  <c r="AO96" i="3"/>
  <c r="AQ96" i="3"/>
  <c r="AP96" i="3"/>
  <c r="AS96" i="3"/>
  <c r="AT96" i="3"/>
  <c r="BD68" i="3"/>
  <c r="AU375" i="3"/>
  <c r="W375" i="3"/>
  <c r="AG302" i="3"/>
  <c r="AF302" i="3"/>
  <c r="AD302" i="3"/>
  <c r="AH302" i="3"/>
  <c r="AC302" i="3"/>
  <c r="AE302" i="3"/>
  <c r="BD62" i="3"/>
  <c r="BC62" i="3"/>
  <c r="BB62" i="3"/>
  <c r="BA62" i="3"/>
  <c r="BE62" i="3"/>
  <c r="BF62" i="3"/>
  <c r="BF214" i="3"/>
  <c r="BD214" i="3"/>
  <c r="BC214" i="3"/>
  <c r="BB214" i="3"/>
  <c r="BE214" i="3"/>
  <c r="BA214" i="3"/>
  <c r="AO333" i="3"/>
  <c r="AT333" i="3"/>
  <c r="AS333" i="3"/>
  <c r="AP333" i="3"/>
  <c r="AR333" i="3"/>
  <c r="AQ333" i="3"/>
  <c r="Z205" i="3"/>
  <c r="W205" i="3"/>
  <c r="Y205" i="3"/>
  <c r="AB205" i="3"/>
  <c r="AA205" i="3"/>
  <c r="X205" i="3"/>
  <c r="Z141" i="3"/>
  <c r="AA141" i="3"/>
  <c r="Y141" i="3"/>
  <c r="X141" i="3"/>
  <c r="AB141" i="3"/>
  <c r="W141" i="3"/>
  <c r="AR13" i="3"/>
  <c r="AT13" i="3"/>
  <c r="AS13" i="3"/>
  <c r="AQ13" i="3"/>
  <c r="AP13" i="3"/>
  <c r="AO13" i="3"/>
  <c r="AB378" i="3"/>
  <c r="Y378" i="3"/>
  <c r="X378" i="3"/>
  <c r="W378" i="3"/>
  <c r="AA378" i="3"/>
  <c r="Z378" i="3"/>
  <c r="AW226" i="3"/>
  <c r="AZ226" i="3"/>
  <c r="AY226" i="3"/>
  <c r="AU226" i="3"/>
  <c r="AX226" i="3"/>
  <c r="AV226" i="3"/>
  <c r="AI220" i="3"/>
  <c r="AC220" i="3"/>
  <c r="AO220" i="3"/>
  <c r="AB57" i="3"/>
  <c r="AH57" i="3"/>
  <c r="AZ57" i="3"/>
  <c r="BD379" i="3"/>
  <c r="AD166" i="3"/>
  <c r="AH166" i="3"/>
  <c r="AG166" i="3"/>
  <c r="AF166" i="3"/>
  <c r="AE166" i="3"/>
  <c r="AC166" i="3"/>
  <c r="AA348" i="3"/>
  <c r="Y348" i="3"/>
  <c r="AB348" i="3"/>
  <c r="Z348" i="3"/>
  <c r="X348" i="3"/>
  <c r="W348" i="3"/>
  <c r="AA122" i="3"/>
  <c r="Y122" i="3"/>
  <c r="W122" i="3"/>
  <c r="X122" i="3"/>
  <c r="AB122" i="3"/>
  <c r="Z122" i="3"/>
  <c r="AO375" i="3"/>
  <c r="AS375" i="3"/>
  <c r="AR375" i="3"/>
  <c r="AQ375" i="3"/>
  <c r="AP375" i="3"/>
  <c r="AT375" i="3"/>
  <c r="AU343" i="3"/>
  <c r="AX343" i="3"/>
  <c r="AW343" i="3"/>
  <c r="AY343" i="3"/>
  <c r="AV343" i="3"/>
  <c r="AZ343" i="3"/>
  <c r="AM135" i="3"/>
  <c r="AL135" i="3"/>
  <c r="AK135" i="3"/>
  <c r="AI135" i="3"/>
  <c r="AN135" i="3"/>
  <c r="AJ135" i="3"/>
  <c r="X76" i="3"/>
  <c r="AP76" i="3"/>
  <c r="AV76" i="3"/>
  <c r="AJ76" i="3"/>
  <c r="BB76" i="3"/>
  <c r="AK299" i="3"/>
  <c r="AE299" i="3"/>
  <c r="Y299" i="3"/>
  <c r="AQ299" i="3"/>
  <c r="AW299" i="3"/>
  <c r="X211" i="3"/>
  <c r="AP211" i="3"/>
  <c r="AD211" i="3"/>
  <c r="BB211" i="3"/>
  <c r="AJ211" i="3"/>
  <c r="AV211" i="3"/>
  <c r="AS171" i="3"/>
  <c r="BE171" i="3"/>
  <c r="AG171" i="3"/>
  <c r="AY171" i="3"/>
  <c r="AA171" i="3"/>
  <c r="AM171" i="3"/>
  <c r="AM127" i="3"/>
  <c r="AG127" i="3"/>
  <c r="AA127" i="3"/>
  <c r="AY83" i="3"/>
  <c r="BE83" i="3"/>
  <c r="AO43" i="3"/>
  <c r="AC43" i="3"/>
  <c r="AU43" i="3"/>
  <c r="W43" i="3"/>
  <c r="F42" i="4" s="1"/>
  <c r="AI43" i="3"/>
  <c r="BA43" i="3"/>
  <c r="AV58" i="3"/>
  <c r="AP58" i="3"/>
  <c r="BB58" i="3"/>
  <c r="W147" i="3"/>
  <c r="E243" i="4"/>
  <c r="AF64" i="3"/>
  <c r="AH64" i="3"/>
  <c r="AG64" i="3"/>
  <c r="AE64" i="3"/>
  <c r="AD64" i="3"/>
  <c r="AC64" i="3"/>
  <c r="F40" i="4"/>
  <c r="F227" i="4"/>
  <c r="F127" i="4"/>
  <c r="F81" i="4"/>
  <c r="Z357" i="3"/>
  <c r="AA81" i="3"/>
  <c r="E319" i="4"/>
  <c r="E144" i="4"/>
  <c r="AY104" i="3"/>
  <c r="AU104" i="3"/>
  <c r="AX104" i="3"/>
  <c r="AW104" i="3"/>
  <c r="AV104" i="3"/>
  <c r="AZ104" i="3"/>
  <c r="AL154" i="3"/>
  <c r="AM154" i="3"/>
  <c r="AK154" i="3"/>
  <c r="AJ154" i="3"/>
  <c r="AN154" i="3"/>
  <c r="AI154" i="3"/>
  <c r="AW317" i="3"/>
  <c r="AX317" i="3"/>
  <c r="AZ317" i="3"/>
  <c r="AY317" i="3"/>
  <c r="AV317" i="3"/>
  <c r="AU317" i="3"/>
  <c r="AX214" i="3"/>
  <c r="AV214" i="3"/>
  <c r="AU214" i="3"/>
  <c r="AZ214" i="3"/>
  <c r="AW214" i="3"/>
  <c r="AY214" i="3"/>
  <c r="W363" i="3"/>
  <c r="AL243" i="3"/>
  <c r="AP151" i="3"/>
  <c r="AT151" i="3"/>
  <c r="AR151" i="3"/>
  <c r="AS151" i="3"/>
  <c r="AQ151" i="3"/>
  <c r="AO151" i="3"/>
  <c r="AN14" i="3"/>
  <c r="AJ14" i="3"/>
  <c r="AM14" i="3"/>
  <c r="AL14" i="3"/>
  <c r="AK14" i="3"/>
  <c r="AI14" i="3"/>
  <c r="AS338" i="3"/>
  <c r="AR338" i="3"/>
  <c r="AP338" i="3"/>
  <c r="AO338" i="3"/>
  <c r="AT338" i="3"/>
  <c r="AQ338" i="3"/>
  <c r="AN366" i="3"/>
  <c r="AL366" i="3"/>
  <c r="AK366" i="3"/>
  <c r="AJ366" i="3"/>
  <c r="AM366" i="3"/>
  <c r="AI366" i="3"/>
  <c r="AI102" i="3"/>
  <c r="AM102" i="3"/>
  <c r="AK102" i="3"/>
  <c r="AJ102" i="3"/>
  <c r="AN102" i="3"/>
  <c r="AL102" i="3"/>
  <c r="AI30" i="3"/>
  <c r="AN30" i="3"/>
  <c r="AM30" i="3"/>
  <c r="AL30" i="3"/>
  <c r="AJ30" i="3"/>
  <c r="AK30" i="3"/>
  <c r="AG270" i="3"/>
  <c r="AE270" i="3"/>
  <c r="AD270" i="3"/>
  <c r="AC270" i="3"/>
  <c r="AH270" i="3"/>
  <c r="AF270" i="3"/>
  <c r="BD381" i="3"/>
  <c r="BA381" i="3"/>
  <c r="BE381" i="3"/>
  <c r="BC381" i="3"/>
  <c r="BB381" i="3"/>
  <c r="BF381" i="3"/>
  <c r="AB237" i="3"/>
  <c r="Z237" i="3"/>
  <c r="AA237" i="3"/>
  <c r="X237" i="3"/>
  <c r="W237" i="3"/>
  <c r="Y237" i="3"/>
  <c r="BF173" i="3"/>
  <c r="BD173" i="3"/>
  <c r="BC173" i="3"/>
  <c r="BB173" i="3"/>
  <c r="BE173" i="3"/>
  <c r="BA173" i="3"/>
  <c r="AR45" i="3"/>
  <c r="AQ45" i="3"/>
  <c r="AP45" i="3"/>
  <c r="AT45" i="3"/>
  <c r="AS45" i="3"/>
  <c r="AO45" i="3"/>
  <c r="AQ308" i="3"/>
  <c r="AP308" i="3"/>
  <c r="AO308" i="3"/>
  <c r="AT308" i="3"/>
  <c r="AR308" i="3"/>
  <c r="AS308" i="3"/>
  <c r="AI346" i="3"/>
  <c r="AK346" i="3"/>
  <c r="AN346" i="3"/>
  <c r="AM346" i="3"/>
  <c r="AJ346" i="3"/>
  <c r="AL346" i="3"/>
  <c r="Z194" i="3"/>
  <c r="AB194" i="3"/>
  <c r="Y194" i="3"/>
  <c r="X194" i="3"/>
  <c r="W194" i="3"/>
  <c r="AA194" i="3"/>
  <c r="AR206" i="3"/>
  <c r="AQ206" i="3"/>
  <c r="AP206" i="3"/>
  <c r="AT206" i="3"/>
  <c r="AS206" i="3"/>
  <c r="AO206" i="3"/>
  <c r="AG314" i="3"/>
  <c r="AD314" i="3"/>
  <c r="AE314" i="3"/>
  <c r="AC314" i="3"/>
  <c r="AF314" i="3"/>
  <c r="AH314" i="3"/>
  <c r="AE293" i="3"/>
  <c r="AD293" i="3"/>
  <c r="AC293" i="3"/>
  <c r="AF293" i="3"/>
  <c r="AG293" i="3"/>
  <c r="AH293" i="3"/>
  <c r="X174" i="3"/>
  <c r="AB174" i="3"/>
  <c r="AA174" i="3"/>
  <c r="Z174" i="3"/>
  <c r="Y174" i="3"/>
  <c r="W174" i="3"/>
  <c r="AR29" i="3"/>
  <c r="AQ29" i="3"/>
  <c r="AP29" i="3"/>
  <c r="AT29" i="3"/>
  <c r="AS29" i="3"/>
  <c r="AO29" i="3"/>
  <c r="AS227" i="3"/>
  <c r="AA278" i="3"/>
  <c r="Z278" i="3"/>
  <c r="Y278" i="3"/>
  <c r="W278" i="3"/>
  <c r="AB278" i="3"/>
  <c r="X278" i="3"/>
  <c r="E133" i="4"/>
  <c r="AP149" i="3"/>
  <c r="AT149" i="3"/>
  <c r="AO149" i="3"/>
  <c r="AS149" i="3"/>
  <c r="AQ149" i="3"/>
  <c r="AR149" i="3"/>
  <c r="AG371" i="3"/>
  <c r="BC355" i="3"/>
  <c r="E354" i="4" s="1"/>
  <c r="BA299" i="3"/>
  <c r="AJ275" i="3"/>
  <c r="AG227" i="3"/>
  <c r="AF159" i="3"/>
  <c r="AD51" i="3"/>
  <c r="BD22" i="3"/>
  <c r="BC22" i="3"/>
  <c r="BB22" i="3"/>
  <c r="BA22" i="3"/>
  <c r="BF22" i="3"/>
  <c r="BE22" i="3"/>
  <c r="W101" i="3"/>
  <c r="AA101" i="3"/>
  <c r="X101" i="3"/>
  <c r="AB101" i="3"/>
  <c r="Z101" i="3"/>
  <c r="Y101" i="3"/>
  <c r="AJ374" i="3"/>
  <c r="AI374" i="3"/>
  <c r="AN374" i="3"/>
  <c r="AM374" i="3"/>
  <c r="AL374" i="3"/>
  <c r="AK374" i="3"/>
  <c r="AT285" i="3"/>
  <c r="AS285" i="3"/>
  <c r="AR285" i="3"/>
  <c r="AQ285" i="3"/>
  <c r="AP285" i="3"/>
  <c r="AO285" i="3"/>
  <c r="AV178" i="3"/>
  <c r="AZ178" i="3"/>
  <c r="AY178" i="3"/>
  <c r="AX178" i="3"/>
  <c r="AW178" i="3"/>
  <c r="AU178" i="3"/>
  <c r="AY363" i="3"/>
  <c r="AI253" i="3"/>
  <c r="AN253" i="3"/>
  <c r="AM253" i="3"/>
  <c r="AL253" i="3"/>
  <c r="AK253" i="3"/>
  <c r="AJ253" i="3"/>
  <c r="AV14" i="3"/>
  <c r="AZ14" i="3"/>
  <c r="AY14" i="3"/>
  <c r="AX14" i="3"/>
  <c r="AW14" i="3"/>
  <c r="AU14" i="3"/>
  <c r="AE180" i="3"/>
  <c r="BF172" i="3"/>
  <c r="F171" i="4" s="1"/>
  <c r="AT88" i="3"/>
  <c r="F39" i="4"/>
  <c r="X383" i="3"/>
  <c r="AA383" i="3"/>
  <c r="Z383" i="3"/>
  <c r="Y383" i="3"/>
  <c r="AB383" i="3"/>
  <c r="W383" i="3"/>
  <c r="AZ367" i="3"/>
  <c r="AX367" i="3"/>
  <c r="AW367" i="3"/>
  <c r="AV367" i="3"/>
  <c r="AY367" i="3"/>
  <c r="AU367" i="3"/>
  <c r="AT323" i="3"/>
  <c r="AT311" i="3"/>
  <c r="AS311" i="3"/>
  <c r="AR311" i="3"/>
  <c r="AP311" i="3"/>
  <c r="AO311" i="3"/>
  <c r="AQ311" i="3"/>
  <c r="AF291" i="3"/>
  <c r="AB175" i="3"/>
  <c r="Z175" i="3"/>
  <c r="X175" i="3"/>
  <c r="W175" i="3"/>
  <c r="AA175" i="3"/>
  <c r="Y175" i="3"/>
  <c r="AD99" i="3"/>
  <c r="AV51" i="3"/>
  <c r="AF43" i="3"/>
  <c r="AP99" i="3"/>
  <c r="AS349" i="3"/>
  <c r="AQ349" i="3"/>
  <c r="AO349" i="3"/>
  <c r="AR349" i="3"/>
  <c r="AP349" i="3"/>
  <c r="AT349" i="3"/>
  <c r="AS316" i="3"/>
  <c r="AP316" i="3"/>
  <c r="AO316" i="3"/>
  <c r="AT316" i="3"/>
  <c r="AQ316" i="3"/>
  <c r="AR316" i="3"/>
  <c r="BB190" i="3"/>
  <c r="BF190" i="3"/>
  <c r="BE190" i="3"/>
  <c r="BC190" i="3"/>
  <c r="BA190" i="3"/>
  <c r="BD190" i="3"/>
  <c r="AO19" i="3"/>
  <c r="AC367" i="3"/>
  <c r="AB303" i="3"/>
  <c r="BA231" i="3"/>
  <c r="BF231" i="3"/>
  <c r="BE231" i="3"/>
  <c r="BD231" i="3"/>
  <c r="BC231" i="3"/>
  <c r="BB231" i="3"/>
  <c r="AK363" i="3"/>
  <c r="AO327" i="3"/>
  <c r="AT327" i="3"/>
  <c r="AS327" i="3"/>
  <c r="AP327" i="3"/>
  <c r="AR327" i="3"/>
  <c r="AQ327" i="3"/>
  <c r="BE211" i="3"/>
  <c r="AP171" i="3"/>
  <c r="AH151" i="3"/>
  <c r="AD151" i="3"/>
  <c r="AG151" i="3"/>
  <c r="AC151" i="3"/>
  <c r="AF151" i="3"/>
  <c r="AE151" i="3"/>
  <c r="AO115" i="3"/>
  <c r="AY91" i="3"/>
  <c r="W39" i="3"/>
  <c r="AB39" i="3"/>
  <c r="AA39" i="3"/>
  <c r="Z39" i="3"/>
  <c r="X39" i="3"/>
  <c r="Y39" i="3"/>
  <c r="AR62" i="3"/>
  <c r="AS62" i="3"/>
  <c r="AQ62" i="3"/>
  <c r="AP62" i="3"/>
  <c r="AO62" i="3"/>
  <c r="AT62" i="3"/>
  <c r="AS318" i="3"/>
  <c r="AP318" i="3"/>
  <c r="AO318" i="3"/>
  <c r="AT318" i="3"/>
  <c r="AR318" i="3"/>
  <c r="AQ318" i="3"/>
  <c r="BD78" i="3"/>
  <c r="BC78" i="3"/>
  <c r="BB78" i="3"/>
  <c r="BA78" i="3"/>
  <c r="BE78" i="3"/>
  <c r="BF78" i="3"/>
  <c r="AW230" i="3"/>
  <c r="AV230" i="3"/>
  <c r="AX230" i="3"/>
  <c r="AZ230" i="3"/>
  <c r="AU230" i="3"/>
  <c r="AY230" i="3"/>
  <c r="AM277" i="3"/>
  <c r="AL277" i="3"/>
  <c r="AK277" i="3"/>
  <c r="AI277" i="3"/>
  <c r="AN277" i="3"/>
  <c r="AJ277" i="3"/>
  <c r="AR213" i="3"/>
  <c r="AQ213" i="3"/>
  <c r="AS213" i="3"/>
  <c r="AP213" i="3"/>
  <c r="AT213" i="3"/>
  <c r="AO213" i="3"/>
  <c r="X85" i="3"/>
  <c r="AB85" i="3"/>
  <c r="AA85" i="3"/>
  <c r="Z85" i="3"/>
  <c r="Y85" i="3"/>
  <c r="W85" i="3"/>
  <c r="AQ300" i="3"/>
  <c r="AO300" i="3"/>
  <c r="AT300" i="3"/>
  <c r="AS300" i="3"/>
  <c r="AR300" i="3"/>
  <c r="AP300" i="3"/>
  <c r="AY306" i="3"/>
  <c r="AX306" i="3"/>
  <c r="AW306" i="3"/>
  <c r="AV306" i="3"/>
  <c r="AZ306" i="3"/>
  <c r="AU306" i="3"/>
  <c r="AO234" i="3"/>
  <c r="AT234" i="3"/>
  <c r="AQ234" i="3"/>
  <c r="AS234" i="3"/>
  <c r="AP234" i="3"/>
  <c r="AR234" i="3"/>
  <c r="BC106" i="3"/>
  <c r="BE106" i="3"/>
  <c r="BB106" i="3"/>
  <c r="BA106" i="3"/>
  <c r="BF106" i="3"/>
  <c r="BD106" i="3"/>
  <c r="AL162" i="3"/>
  <c r="AM162" i="3"/>
  <c r="AK162" i="3"/>
  <c r="AJ162" i="3"/>
  <c r="AN162" i="3"/>
  <c r="AI162" i="3"/>
  <c r="Z262" i="3"/>
  <c r="AA262" i="3"/>
  <c r="W262" i="3"/>
  <c r="AB262" i="3"/>
  <c r="Y262" i="3"/>
  <c r="X262" i="3"/>
  <c r="AG54" i="3"/>
  <c r="AF54" i="3"/>
  <c r="AE54" i="3"/>
  <c r="AD54" i="3"/>
  <c r="AC54" i="3"/>
  <c r="AH54" i="3"/>
  <c r="AK326" i="3"/>
  <c r="AL326" i="3"/>
  <c r="AM326" i="3"/>
  <c r="AI326" i="3"/>
  <c r="AN326" i="3"/>
  <c r="AJ326" i="3"/>
  <c r="AM133" i="3"/>
  <c r="AL133" i="3"/>
  <c r="AK133" i="3"/>
  <c r="AI133" i="3"/>
  <c r="AN133" i="3"/>
  <c r="AJ133" i="3"/>
  <c r="AG90" i="3"/>
  <c r="AF90" i="3"/>
  <c r="AC90" i="3"/>
  <c r="AH90" i="3"/>
  <c r="AD90" i="3"/>
  <c r="AE90" i="3"/>
  <c r="AJ67" i="3"/>
  <c r="AZ215" i="3"/>
  <c r="AH95" i="3"/>
  <c r="AN63" i="3"/>
  <c r="AJ155" i="3"/>
  <c r="AS125" i="3"/>
  <c r="AQ125" i="3"/>
  <c r="AR125" i="3"/>
  <c r="AP125" i="3"/>
  <c r="AO125" i="3"/>
  <c r="AT125" i="3"/>
  <c r="Z224" i="3"/>
  <c r="X224" i="3"/>
  <c r="W224" i="3"/>
  <c r="AB224" i="3"/>
  <c r="Y224" i="3"/>
  <c r="AA224" i="3"/>
  <c r="AJ96" i="3"/>
  <c r="AN96" i="3"/>
  <c r="AM96" i="3"/>
  <c r="AL96" i="3"/>
  <c r="AK96" i="3"/>
  <c r="AI96" i="3"/>
  <c r="AO172" i="3"/>
  <c r="BA68" i="3"/>
  <c r="AC56" i="3"/>
  <c r="AS48" i="3"/>
  <c r="AY16" i="3"/>
  <c r="F15" i="4" s="1"/>
  <c r="AD363" i="3"/>
  <c r="BC331" i="3"/>
  <c r="Y283" i="3"/>
  <c r="AJ235" i="3"/>
  <c r="AZ195" i="3"/>
  <c r="AQ155" i="3"/>
  <c r="AS127" i="3"/>
  <c r="AQ127" i="3"/>
  <c r="AT127" i="3"/>
  <c r="AR127" i="3"/>
  <c r="AP127" i="3"/>
  <c r="AO127" i="3"/>
  <c r="AX43" i="3"/>
  <c r="AH35" i="3"/>
  <c r="AE7" i="3"/>
  <c r="AV171" i="3"/>
  <c r="BE302" i="3"/>
  <c r="BD302" i="3"/>
  <c r="BB302" i="3"/>
  <c r="BF302" i="3"/>
  <c r="BC302" i="3"/>
  <c r="BA302" i="3"/>
  <c r="AJ62" i="3"/>
  <c r="AN62" i="3"/>
  <c r="AM62" i="3"/>
  <c r="AL62" i="3"/>
  <c r="AI62" i="3"/>
  <c r="AK62" i="3"/>
  <c r="X214" i="3"/>
  <c r="W214" i="3"/>
  <c r="AB214" i="3"/>
  <c r="Z214" i="3"/>
  <c r="AA214" i="3"/>
  <c r="Y214" i="3"/>
  <c r="AN333" i="3"/>
  <c r="AL333" i="3"/>
  <c r="AK333" i="3"/>
  <c r="AM333" i="3"/>
  <c r="AJ333" i="3"/>
  <c r="AI333" i="3"/>
  <c r="AX205" i="3"/>
  <c r="AU205" i="3"/>
  <c r="AY205" i="3"/>
  <c r="AV205" i="3"/>
  <c r="AZ205" i="3"/>
  <c r="AW205" i="3"/>
  <c r="BF141" i="3"/>
  <c r="BB141" i="3"/>
  <c r="BE141" i="3"/>
  <c r="BD141" i="3"/>
  <c r="BA141" i="3"/>
  <c r="BC141" i="3"/>
  <c r="AF13" i="3"/>
  <c r="AH13" i="3"/>
  <c r="AG13" i="3"/>
  <c r="AE13" i="3"/>
  <c r="AD13" i="3"/>
  <c r="AC13" i="3"/>
  <c r="BA378" i="3"/>
  <c r="BD378" i="3"/>
  <c r="BC378" i="3"/>
  <c r="BB378" i="3"/>
  <c r="BE378" i="3"/>
  <c r="BF378" i="3"/>
  <c r="AO226" i="3"/>
  <c r="AT226" i="3"/>
  <c r="AR226" i="3"/>
  <c r="AP226" i="3"/>
  <c r="AS226" i="3"/>
  <c r="AQ226" i="3"/>
  <c r="AJ98" i="3"/>
  <c r="AN98" i="3"/>
  <c r="AI98" i="3"/>
  <c r="AM98" i="3"/>
  <c r="AK98" i="3"/>
  <c r="AL98" i="3"/>
  <c r="AY286" i="3"/>
  <c r="AX286" i="3"/>
  <c r="AW286" i="3"/>
  <c r="AV286" i="3"/>
  <c r="AU286" i="3"/>
  <c r="AZ286" i="3"/>
  <c r="AN182" i="3"/>
  <c r="AL182" i="3"/>
  <c r="AJ182" i="3"/>
  <c r="AI182" i="3"/>
  <c r="AK182" i="3"/>
  <c r="AM182" i="3"/>
  <c r="BD69" i="3"/>
  <c r="BF69" i="3"/>
  <c r="BE69" i="3"/>
  <c r="BC69" i="3"/>
  <c r="BB69" i="3"/>
  <c r="BA69" i="3"/>
  <c r="F112" i="4"/>
  <c r="BE222" i="3"/>
  <c r="AM78" i="3"/>
  <c r="AV12" i="3"/>
  <c r="AW291" i="3"/>
  <c r="AM103" i="3"/>
  <c r="AI103" i="3"/>
  <c r="AK103" i="3"/>
  <c r="AN103" i="3"/>
  <c r="AL103" i="3"/>
  <c r="AJ103" i="3"/>
  <c r="AL43" i="3"/>
  <c r="W222" i="3"/>
  <c r="BE348" i="3"/>
  <c r="BC348" i="3"/>
  <c r="BA348" i="3"/>
  <c r="BF348" i="3"/>
  <c r="BD348" i="3"/>
  <c r="BB348" i="3"/>
  <c r="AT362" i="3"/>
  <c r="AR362" i="3"/>
  <c r="AQ362" i="3"/>
  <c r="AP362" i="3"/>
  <c r="AO362" i="3"/>
  <c r="AS362" i="3"/>
  <c r="AS334" i="3"/>
  <c r="AR334" i="3"/>
  <c r="AP334" i="3"/>
  <c r="AO334" i="3"/>
  <c r="AT334" i="3"/>
  <c r="AQ334" i="3"/>
  <c r="X136" i="3"/>
  <c r="AE124" i="3"/>
  <c r="AU347" i="3"/>
  <c r="AW331" i="3"/>
  <c r="AM299" i="3"/>
  <c r="AH283" i="3"/>
  <c r="BF275" i="3"/>
  <c r="AX243" i="3"/>
  <c r="AY227" i="3"/>
  <c r="F226" i="4" s="1"/>
  <c r="AS211" i="3"/>
  <c r="Z191" i="3"/>
  <c r="AC171" i="3"/>
  <c r="BB155" i="3"/>
  <c r="Z143" i="3"/>
  <c r="W143" i="3"/>
  <c r="AB143" i="3"/>
  <c r="AA143" i="3"/>
  <c r="X143" i="3"/>
  <c r="Y143" i="3"/>
  <c r="AJ123" i="3"/>
  <c r="X79" i="3"/>
  <c r="AB79" i="3"/>
  <c r="AA79" i="3"/>
  <c r="Z79" i="3"/>
  <c r="Y79" i="3"/>
  <c r="W79" i="3"/>
  <c r="AQ43" i="3"/>
  <c r="AW27" i="3"/>
  <c r="Z190" i="3"/>
  <c r="Y190" i="3"/>
  <c r="W190" i="3"/>
  <c r="AB190" i="3"/>
  <c r="X190" i="3"/>
  <c r="AA190" i="3"/>
  <c r="BE126" i="3"/>
  <c r="BC126" i="3"/>
  <c r="BF126" i="3"/>
  <c r="BD126" i="3"/>
  <c r="BB126" i="3"/>
  <c r="BA126" i="3"/>
  <c r="AL325" i="3"/>
  <c r="AK325" i="3"/>
  <c r="AJ325" i="3"/>
  <c r="AI325" i="3"/>
  <c r="AM325" i="3"/>
  <c r="AN325" i="3"/>
  <c r="BD370" i="3"/>
  <c r="BC370" i="3"/>
  <c r="BB370" i="3"/>
  <c r="BA370" i="3"/>
  <c r="BF370" i="3"/>
  <c r="BE370" i="3"/>
  <c r="Z154" i="3"/>
  <c r="AB154" i="3"/>
  <c r="AA154" i="3"/>
  <c r="Y154" i="3"/>
  <c r="W154" i="3"/>
  <c r="X154" i="3"/>
  <c r="AI195" i="3"/>
  <c r="BD46" i="3"/>
  <c r="BC46" i="3"/>
  <c r="BB46" i="3"/>
  <c r="BF46" i="3"/>
  <c r="BE46" i="3"/>
  <c r="BA46" i="3"/>
  <c r="AR380" i="3"/>
  <c r="AO380" i="3"/>
  <c r="AQ380" i="3"/>
  <c r="AP380" i="3"/>
  <c r="AT380" i="3"/>
  <c r="AS380" i="3"/>
  <c r="AC229" i="3"/>
  <c r="AH229" i="3"/>
  <c r="AE229" i="3"/>
  <c r="AG229" i="3"/>
  <c r="AF229" i="3"/>
  <c r="AD229" i="3"/>
  <c r="AZ156" i="3"/>
  <c r="AM140" i="3"/>
  <c r="AQ136" i="3"/>
  <c r="AV124" i="3"/>
  <c r="AB32" i="3"/>
  <c r="AR21" i="3"/>
  <c r="AQ21" i="3"/>
  <c r="AP21" i="3"/>
  <c r="AO21" i="3"/>
  <c r="AS21" i="3"/>
  <c r="AT21" i="3"/>
  <c r="AS363" i="3"/>
  <c r="AS351" i="3"/>
  <c r="AR351" i="3"/>
  <c r="AQ351" i="3"/>
  <c r="AO351" i="3"/>
  <c r="AT351" i="3"/>
  <c r="AP351" i="3"/>
  <c r="AB331" i="3"/>
  <c r="BC295" i="3"/>
  <c r="BF295" i="3"/>
  <c r="BE295" i="3"/>
  <c r="BD295" i="3"/>
  <c r="BB295" i="3"/>
  <c r="BA295" i="3"/>
  <c r="BC279" i="3"/>
  <c r="BB279" i="3"/>
  <c r="BA279" i="3"/>
  <c r="BD279" i="3"/>
  <c r="BF279" i="3"/>
  <c r="BE279" i="3"/>
  <c r="BF263" i="3"/>
  <c r="BB263" i="3"/>
  <c r="BC263" i="3"/>
  <c r="BE263" i="3"/>
  <c r="BD263" i="3"/>
  <c r="BA263" i="3"/>
  <c r="AY247" i="3"/>
  <c r="AU247" i="3"/>
  <c r="AZ247" i="3"/>
  <c r="AW247" i="3"/>
  <c r="AX247" i="3"/>
  <c r="AV247" i="3"/>
  <c r="AZ231" i="3"/>
  <c r="AX231" i="3"/>
  <c r="AV231" i="3"/>
  <c r="AY231" i="3"/>
  <c r="AU231" i="3"/>
  <c r="AW231" i="3"/>
  <c r="AM211" i="3"/>
  <c r="AH195" i="3"/>
  <c r="BF175" i="3"/>
  <c r="BD175" i="3"/>
  <c r="BC175" i="3"/>
  <c r="BB175" i="3"/>
  <c r="BA175" i="3"/>
  <c r="BE175" i="3"/>
  <c r="AE155" i="3"/>
  <c r="BC127" i="3"/>
  <c r="BA127" i="3"/>
  <c r="BF127" i="3"/>
  <c r="BE127" i="3"/>
  <c r="BD127" i="3"/>
  <c r="BB127" i="3"/>
  <c r="AZ107" i="3"/>
  <c r="AV87" i="3"/>
  <c r="E86" i="4" s="1"/>
  <c r="AZ87" i="3"/>
  <c r="AU87" i="3"/>
  <c r="AY87" i="3"/>
  <c r="AW87" i="3"/>
  <c r="AX87" i="3"/>
  <c r="AG67" i="3"/>
  <c r="AR35" i="3"/>
  <c r="AS12" i="3"/>
  <c r="AR382" i="3"/>
  <c r="AO382" i="3"/>
  <c r="AP382" i="3"/>
  <c r="AT382" i="3"/>
  <c r="AS382" i="3"/>
  <c r="AQ382" i="3"/>
  <c r="AM238" i="3"/>
  <c r="AI238" i="3"/>
  <c r="AK238" i="3"/>
  <c r="AJ238" i="3"/>
  <c r="AN238" i="3"/>
  <c r="AL238" i="3"/>
  <c r="AF294" i="3"/>
  <c r="AH294" i="3"/>
  <c r="AG294" i="3"/>
  <c r="AE294" i="3"/>
  <c r="AD294" i="3"/>
  <c r="AC294" i="3"/>
  <c r="AX158" i="3"/>
  <c r="AV158" i="3"/>
  <c r="AZ158" i="3"/>
  <c r="AW158" i="3"/>
  <c r="AY158" i="3"/>
  <c r="AU158" i="3"/>
  <c r="AE309" i="3"/>
  <c r="AD309" i="3"/>
  <c r="AC309" i="3"/>
  <c r="AH309" i="3"/>
  <c r="AF309" i="3"/>
  <c r="AG309" i="3"/>
  <c r="AH181" i="3"/>
  <c r="AF181" i="3"/>
  <c r="AE181" i="3"/>
  <c r="AD181" i="3"/>
  <c r="AC181" i="3"/>
  <c r="AG181" i="3"/>
  <c r="AQ117" i="3"/>
  <c r="AT117" i="3"/>
  <c r="AS117" i="3"/>
  <c r="AR117" i="3"/>
  <c r="AP117" i="3"/>
  <c r="AO117" i="3"/>
  <c r="BA332" i="3"/>
  <c r="BF332" i="3"/>
  <c r="BE332" i="3"/>
  <c r="BB332" i="3"/>
  <c r="BD332" i="3"/>
  <c r="BC332" i="3"/>
  <c r="AT364" i="3"/>
  <c r="AS364" i="3"/>
  <c r="AR364" i="3"/>
  <c r="AQ364" i="3"/>
  <c r="AP364" i="3"/>
  <c r="AO364" i="3"/>
  <c r="AL266" i="3"/>
  <c r="AM266" i="3"/>
  <c r="AK266" i="3"/>
  <c r="AJ266" i="3"/>
  <c r="AI266" i="3"/>
  <c r="AN266" i="3"/>
  <c r="AD202" i="3"/>
  <c r="AH202" i="3"/>
  <c r="AE202" i="3"/>
  <c r="AG202" i="3"/>
  <c r="AF202" i="3"/>
  <c r="AC202" i="3"/>
  <c r="AT32" i="3"/>
  <c r="AA350" i="3"/>
  <c r="Y350" i="3"/>
  <c r="W350" i="3"/>
  <c r="X350" i="3"/>
  <c r="Z350" i="3"/>
  <c r="AB350" i="3"/>
  <c r="BE94" i="3"/>
  <c r="BD94" i="3"/>
  <c r="BF94" i="3"/>
  <c r="BC94" i="3"/>
  <c r="BA94" i="3"/>
  <c r="BB94" i="3"/>
  <c r="AS229" i="3"/>
  <c r="AR229" i="3"/>
  <c r="AP229" i="3"/>
  <c r="AQ229" i="3"/>
  <c r="AO229" i="3"/>
  <c r="AT229" i="3"/>
  <c r="AS324" i="3"/>
  <c r="AP324" i="3"/>
  <c r="AO324" i="3"/>
  <c r="AT324" i="3"/>
  <c r="AQ324" i="3"/>
  <c r="AR324" i="3"/>
  <c r="BA338" i="3"/>
  <c r="BF338" i="3"/>
  <c r="BE338" i="3"/>
  <c r="BB338" i="3"/>
  <c r="BD338" i="3"/>
  <c r="BC338" i="3"/>
  <c r="AK334" i="3"/>
  <c r="AJ334" i="3"/>
  <c r="AL334" i="3"/>
  <c r="AM334" i="3"/>
  <c r="AN334" i="3"/>
  <c r="AI334" i="3"/>
  <c r="AM246" i="3"/>
  <c r="AI246" i="3"/>
  <c r="AK246" i="3"/>
  <c r="AJ246" i="3"/>
  <c r="AN246" i="3"/>
  <c r="AL246" i="3"/>
  <c r="AM242" i="3"/>
  <c r="AI242" i="3"/>
  <c r="AN242" i="3"/>
  <c r="AK242" i="3"/>
  <c r="AL242" i="3"/>
  <c r="AJ242" i="3"/>
  <c r="AI383" i="3"/>
  <c r="AO319" i="3"/>
  <c r="AB271" i="3"/>
  <c r="AR243" i="3"/>
  <c r="AA147" i="3"/>
  <c r="AP119" i="3"/>
  <c r="AE118" i="3"/>
  <c r="AG118" i="3"/>
  <c r="AF118" i="3"/>
  <c r="AD118" i="3"/>
  <c r="AC118" i="3"/>
  <c r="AH118" i="3"/>
  <c r="X61" i="3"/>
  <c r="AB61" i="3"/>
  <c r="AA61" i="3"/>
  <c r="Z61" i="3"/>
  <c r="Y61" i="3"/>
  <c r="W61" i="3"/>
  <c r="AN210" i="3"/>
  <c r="AM210" i="3"/>
  <c r="AJ210" i="3"/>
  <c r="AK210" i="3"/>
  <c r="AI210" i="3"/>
  <c r="AL210" i="3"/>
  <c r="AA215" i="3"/>
  <c r="AL23" i="3"/>
  <c r="AK319" i="3"/>
  <c r="AB351" i="3"/>
  <c r="AM101" i="3"/>
  <c r="AI101" i="3"/>
  <c r="AN101" i="3"/>
  <c r="AJ101" i="3"/>
  <c r="AK101" i="3"/>
  <c r="AL101" i="3"/>
  <c r="AM250" i="3"/>
  <c r="AJ250" i="3"/>
  <c r="AI250" i="3"/>
  <c r="AN250" i="3"/>
  <c r="AK250" i="3"/>
  <c r="AL250" i="3"/>
  <c r="AF374" i="3"/>
  <c r="AC374" i="3"/>
  <c r="AH374" i="3"/>
  <c r="AE374" i="3"/>
  <c r="AD374" i="3"/>
  <c r="AG374" i="3"/>
  <c r="AV93" i="3"/>
  <c r="AZ93" i="3"/>
  <c r="AW93" i="3"/>
  <c r="AU93" i="3"/>
  <c r="AX93" i="3"/>
  <c r="AY93" i="3"/>
  <c r="Z150" i="3"/>
  <c r="AA150" i="3"/>
  <c r="W150" i="3"/>
  <c r="AB150" i="3"/>
  <c r="Y150" i="3"/>
  <c r="X150" i="3"/>
  <c r="AG226" i="3"/>
  <c r="AD226" i="3"/>
  <c r="AH226" i="3"/>
  <c r="AE226" i="3"/>
  <c r="AC226" i="3"/>
  <c r="AF226" i="3"/>
  <c r="AD291" i="3"/>
  <c r="W279" i="3"/>
  <c r="AA279" i="3"/>
  <c r="X279" i="3"/>
  <c r="Y279" i="3"/>
  <c r="AB279" i="3"/>
  <c r="Z279" i="3"/>
  <c r="AF79" i="3"/>
  <c r="AD79" i="3"/>
  <c r="AC79" i="3"/>
  <c r="AH79" i="3"/>
  <c r="AE79" i="3"/>
  <c r="AG79" i="3"/>
  <c r="BD14" i="3"/>
  <c r="BB14" i="3"/>
  <c r="BA14" i="3"/>
  <c r="BC14" i="3"/>
  <c r="BF14" i="3"/>
  <c r="BE14" i="3"/>
  <c r="BF157" i="3"/>
  <c r="BB157" i="3"/>
  <c r="BE157" i="3"/>
  <c r="BD157" i="3"/>
  <c r="BA157" i="3"/>
  <c r="BC157" i="3"/>
  <c r="AC316" i="3"/>
  <c r="AH316" i="3"/>
  <c r="AG316" i="3"/>
  <c r="AD316" i="3"/>
  <c r="AE316" i="3"/>
  <c r="AF316" i="3"/>
  <c r="AA114" i="3"/>
  <c r="W114" i="3"/>
  <c r="AB114" i="3"/>
  <c r="Z114" i="3"/>
  <c r="Y114" i="3"/>
  <c r="X114" i="3"/>
  <c r="BF189" i="3"/>
  <c r="BB189" i="3"/>
  <c r="BD189" i="3"/>
  <c r="BC189" i="3"/>
  <c r="BA189" i="3"/>
  <c r="BE189" i="3"/>
  <c r="AX218" i="3"/>
  <c r="AV218" i="3"/>
  <c r="AU218" i="3"/>
  <c r="AZ218" i="3"/>
  <c r="AW218" i="3"/>
  <c r="AY218" i="3"/>
  <c r="AE347" i="3"/>
  <c r="AQ207" i="3"/>
  <c r="AP207" i="3"/>
  <c r="AS207" i="3"/>
  <c r="AR207" i="3"/>
  <c r="AO207" i="3"/>
  <c r="AT207" i="3"/>
  <c r="AP135" i="3"/>
  <c r="AT135" i="3"/>
  <c r="AS135" i="3"/>
  <c r="AQ135" i="3"/>
  <c r="AR135" i="3"/>
  <c r="AO135" i="3"/>
  <c r="AU19" i="3"/>
  <c r="BB150" i="3"/>
  <c r="BF150" i="3"/>
  <c r="BC150" i="3"/>
  <c r="BA150" i="3"/>
  <c r="BD150" i="3"/>
  <c r="BE150" i="3"/>
  <c r="BF358" i="3"/>
  <c r="BE358" i="3"/>
  <c r="BC358" i="3"/>
  <c r="BB358" i="3"/>
  <c r="BD358" i="3"/>
  <c r="BA358" i="3"/>
  <c r="AG230" i="3"/>
  <c r="AF230" i="3"/>
  <c r="AD230" i="3"/>
  <c r="AH230" i="3"/>
  <c r="AC230" i="3"/>
  <c r="AE230" i="3"/>
  <c r="AT277" i="3"/>
  <c r="AS277" i="3"/>
  <c r="AQ277" i="3"/>
  <c r="AR277" i="3"/>
  <c r="AP277" i="3"/>
  <c r="AO277" i="3"/>
  <c r="AB213" i="3"/>
  <c r="AA213" i="3"/>
  <c r="X213" i="3"/>
  <c r="W213" i="3"/>
  <c r="Z213" i="3"/>
  <c r="Y213" i="3"/>
  <c r="AN85" i="3"/>
  <c r="AK85" i="3"/>
  <c r="AJ85" i="3"/>
  <c r="AM85" i="3"/>
  <c r="AL85" i="3"/>
  <c r="AI85" i="3"/>
  <c r="AG300" i="3"/>
  <c r="AF300" i="3"/>
  <c r="AD300" i="3"/>
  <c r="AH300" i="3"/>
  <c r="AE300" i="3"/>
  <c r="AC300" i="3"/>
  <c r="AB386" i="3"/>
  <c r="Y386" i="3"/>
  <c r="Z386" i="3"/>
  <c r="X386" i="3"/>
  <c r="W386" i="3"/>
  <c r="AA386" i="3"/>
  <c r="AH306" i="3"/>
  <c r="AG306" i="3"/>
  <c r="AF306" i="3"/>
  <c r="AD306" i="3"/>
  <c r="AC306" i="3"/>
  <c r="AE306" i="3"/>
  <c r="BB170" i="3"/>
  <c r="BF170" i="3"/>
  <c r="BE170" i="3"/>
  <c r="BD170" i="3"/>
  <c r="BC170" i="3"/>
  <c r="BA170" i="3"/>
  <c r="AQ106" i="3"/>
  <c r="AT106" i="3"/>
  <c r="AR106" i="3"/>
  <c r="AP106" i="3"/>
  <c r="AO106" i="3"/>
  <c r="AS106" i="3"/>
  <c r="BB262" i="3"/>
  <c r="BF262" i="3"/>
  <c r="BC262" i="3"/>
  <c r="BA262" i="3"/>
  <c r="BE262" i="3"/>
  <c r="BD262" i="3"/>
  <c r="AQ54" i="3"/>
  <c r="AO54" i="3"/>
  <c r="AT54" i="3"/>
  <c r="AR54" i="3"/>
  <c r="AS54" i="3"/>
  <c r="AP54" i="3"/>
  <c r="BF261" i="3"/>
  <c r="BB261" i="3"/>
  <c r="BE261" i="3"/>
  <c r="BC261" i="3"/>
  <c r="BD261" i="3"/>
  <c r="BA261" i="3"/>
  <c r="AX133" i="3"/>
  <c r="AU133" i="3"/>
  <c r="AY133" i="3"/>
  <c r="AZ133" i="3"/>
  <c r="AW133" i="3"/>
  <c r="AV133" i="3"/>
  <c r="AY282" i="3"/>
  <c r="AX282" i="3"/>
  <c r="AW282" i="3"/>
  <c r="AV282" i="3"/>
  <c r="AU282" i="3"/>
  <c r="AZ282" i="3"/>
  <c r="AJ90" i="3"/>
  <c r="AN90" i="3"/>
  <c r="AM90" i="3"/>
  <c r="AL90" i="3"/>
  <c r="AK90" i="3"/>
  <c r="AI90" i="3"/>
  <c r="AF357" i="3"/>
  <c r="AA274" i="3"/>
  <c r="Y274" i="3"/>
  <c r="W274" i="3"/>
  <c r="AB274" i="3"/>
  <c r="Z274" i="3"/>
  <c r="X274" i="3"/>
  <c r="AQ288" i="3"/>
  <c r="AP288" i="3"/>
  <c r="AO288" i="3"/>
  <c r="AR288" i="3"/>
  <c r="AS288" i="3"/>
  <c r="AT288" i="3"/>
  <c r="AW224" i="3"/>
  <c r="AZ224" i="3"/>
  <c r="AX224" i="3"/>
  <c r="AV224" i="3"/>
  <c r="AU224" i="3"/>
  <c r="AY224" i="3"/>
  <c r="AB96" i="3"/>
  <c r="Y96" i="3"/>
  <c r="X96" i="3"/>
  <c r="AA96" i="3"/>
  <c r="Z96" i="3"/>
  <c r="W96" i="3"/>
  <c r="F24" i="4"/>
  <c r="AE76" i="3"/>
  <c r="AF61" i="3"/>
  <c r="AH61" i="3"/>
  <c r="AG61" i="3"/>
  <c r="AE61" i="3"/>
  <c r="AC61" i="3"/>
  <c r="AD61" i="3"/>
  <c r="W371" i="3"/>
  <c r="AE363" i="3"/>
  <c r="BD347" i="3"/>
  <c r="BF243" i="3"/>
  <c r="AX211" i="3"/>
  <c r="AZ179" i="3"/>
  <c r="X115" i="3"/>
  <c r="BA83" i="3"/>
  <c r="AI51" i="3"/>
  <c r="AD7" i="3"/>
  <c r="Y55" i="3"/>
  <c r="AX142" i="3"/>
  <c r="AV142" i="3"/>
  <c r="AZ142" i="3"/>
  <c r="AW142" i="3"/>
  <c r="AY142" i="3"/>
  <c r="AU142" i="3"/>
  <c r="AB62" i="3"/>
  <c r="X62" i="3"/>
  <c r="W62" i="3"/>
  <c r="AA62" i="3"/>
  <c r="Y62" i="3"/>
  <c r="Z62" i="3"/>
  <c r="AF214" i="3"/>
  <c r="AE214" i="3"/>
  <c r="AH214" i="3"/>
  <c r="AG214" i="3"/>
  <c r="AD214" i="3"/>
  <c r="AC214" i="3"/>
  <c r="W269" i="3"/>
  <c r="X269" i="3"/>
  <c r="AA269" i="3"/>
  <c r="AB269" i="3"/>
  <c r="Z269" i="3"/>
  <c r="Y269" i="3"/>
  <c r="AH205" i="3"/>
  <c r="AE205" i="3"/>
  <c r="AD205" i="3"/>
  <c r="AF205" i="3"/>
  <c r="AC205" i="3"/>
  <c r="AG205" i="3"/>
  <c r="AR77" i="3"/>
  <c r="AT77" i="3"/>
  <c r="AS77" i="3"/>
  <c r="AQ77" i="3"/>
  <c r="AP77" i="3"/>
  <c r="AO77" i="3"/>
  <c r="AB13" i="3"/>
  <c r="X13" i="3"/>
  <c r="Z13" i="3"/>
  <c r="Y13" i="3"/>
  <c r="W13" i="3"/>
  <c r="AA13" i="3"/>
  <c r="AA290" i="3"/>
  <c r="Z290" i="3"/>
  <c r="Y290" i="3"/>
  <c r="X290" i="3"/>
  <c r="W290" i="3"/>
  <c r="AB290" i="3"/>
  <c r="Y226" i="3"/>
  <c r="W226" i="3"/>
  <c r="Z226" i="3"/>
  <c r="AB226" i="3"/>
  <c r="AA226" i="3"/>
  <c r="X226" i="3"/>
  <c r="AH286" i="3"/>
  <c r="AG286" i="3"/>
  <c r="AF286" i="3"/>
  <c r="AE286" i="3"/>
  <c r="AD286" i="3"/>
  <c r="AC286" i="3"/>
  <c r="BF197" i="3"/>
  <c r="BB197" i="3"/>
  <c r="BD197" i="3"/>
  <c r="BC197" i="3"/>
  <c r="BA197" i="3"/>
  <c r="BE197" i="3"/>
  <c r="AN69" i="3"/>
  <c r="AJ69" i="3"/>
  <c r="AL69" i="3"/>
  <c r="AK69" i="3"/>
  <c r="AI69" i="3"/>
  <c r="AM69" i="3"/>
  <c r="BC222" i="3"/>
  <c r="AJ68" i="3"/>
  <c r="AU335" i="3"/>
  <c r="AV291" i="3"/>
  <c r="AI163" i="3"/>
  <c r="AU67" i="3"/>
  <c r="Z222" i="3"/>
  <c r="AA166" i="3"/>
  <c r="Z166" i="3"/>
  <c r="Y166" i="3"/>
  <c r="AB166" i="3"/>
  <c r="X166" i="3"/>
  <c r="W166" i="3"/>
  <c r="AQ348" i="3"/>
  <c r="AO348" i="3"/>
  <c r="AS348" i="3"/>
  <c r="AT348" i="3"/>
  <c r="AP348" i="3"/>
  <c r="AR348" i="3"/>
  <c r="BD294" i="3"/>
  <c r="BF294" i="3"/>
  <c r="BE294" i="3"/>
  <c r="BC294" i="3"/>
  <c r="BB294" i="3"/>
  <c r="BA294" i="3"/>
  <c r="AC156" i="3"/>
  <c r="W136" i="3"/>
  <c r="F135" i="4" s="1"/>
  <c r="BB112" i="3"/>
  <c r="AQ59" i="3"/>
  <c r="AW59" i="3"/>
  <c r="AG86" i="3"/>
  <c r="AF86" i="3"/>
  <c r="AE86" i="3"/>
  <c r="AD86" i="3"/>
  <c r="AC86" i="3"/>
  <c r="AH86" i="3"/>
  <c r="AV383" i="3"/>
  <c r="AW383" i="3"/>
  <c r="AU383" i="3"/>
  <c r="AZ383" i="3"/>
  <c r="AY383" i="3"/>
  <c r="AX383" i="3"/>
  <c r="AJ367" i="3"/>
  <c r="AN367" i="3"/>
  <c r="AI367" i="3"/>
  <c r="AM367" i="3"/>
  <c r="AL367" i="3"/>
  <c r="AK367" i="3"/>
  <c r="AE351" i="3"/>
  <c r="AC351" i="3"/>
  <c r="AG351" i="3"/>
  <c r="AH351" i="3"/>
  <c r="AD351" i="3"/>
  <c r="AF351" i="3"/>
  <c r="AG335" i="3"/>
  <c r="AF335" i="3"/>
  <c r="AD335" i="3"/>
  <c r="AC335" i="3"/>
  <c r="AH335" i="3"/>
  <c r="AE335" i="3"/>
  <c r="AW319" i="3"/>
  <c r="AX319" i="3"/>
  <c r="AY319" i="3"/>
  <c r="AU319" i="3"/>
  <c r="AZ319" i="3"/>
  <c r="AV319" i="3"/>
  <c r="AS303" i="3"/>
  <c r="AR303" i="3"/>
  <c r="AP303" i="3"/>
  <c r="AT303" i="3"/>
  <c r="AQ303" i="3"/>
  <c r="AO303" i="3"/>
  <c r="BA275" i="3"/>
  <c r="AD251" i="3"/>
  <c r="AZ227" i="3"/>
  <c r="AR211" i="3"/>
  <c r="AP195" i="3"/>
  <c r="AC179" i="3"/>
  <c r="AU163" i="3"/>
  <c r="BD55" i="3"/>
  <c r="AB51" i="3"/>
  <c r="X9" i="3"/>
  <c r="AA126" i="3"/>
  <c r="Y126" i="3"/>
  <c r="W126" i="3"/>
  <c r="AB126" i="3"/>
  <c r="Z126" i="3"/>
  <c r="X126" i="3"/>
  <c r="AQ372" i="3"/>
  <c r="AT372" i="3"/>
  <c r="AS372" i="3"/>
  <c r="AR372" i="3"/>
  <c r="AP372" i="3"/>
  <c r="AO372" i="3"/>
  <c r="AN370" i="3"/>
  <c r="AM370" i="3"/>
  <c r="AL370" i="3"/>
  <c r="AK370" i="3"/>
  <c r="AJ370" i="3"/>
  <c r="AI370" i="3"/>
  <c r="BA56" i="3"/>
  <c r="AR331" i="3"/>
  <c r="AV275" i="3"/>
  <c r="AA46" i="3"/>
  <c r="X46" i="3"/>
  <c r="W46" i="3"/>
  <c r="AB46" i="3"/>
  <c r="Z46" i="3"/>
  <c r="Y46" i="3"/>
  <c r="AT146" i="3"/>
  <c r="AP146" i="3"/>
  <c r="AQ146" i="3"/>
  <c r="AR146" i="3"/>
  <c r="AS146" i="3"/>
  <c r="AO146" i="3"/>
  <c r="AI140" i="3"/>
  <c r="E139" i="4" s="1"/>
  <c r="AZ124" i="3"/>
  <c r="AU371" i="3"/>
  <c r="Y319" i="3"/>
  <c r="Z319" i="3"/>
  <c r="AB319" i="3"/>
  <c r="AA319" i="3"/>
  <c r="X319" i="3"/>
  <c r="W319" i="3"/>
  <c r="AY307" i="3"/>
  <c r="AP291" i="3"/>
  <c r="AT259" i="3"/>
  <c r="Y243" i="3"/>
  <c r="AB227" i="3"/>
  <c r="AI211" i="3"/>
  <c r="AP199" i="3"/>
  <c r="AT199" i="3"/>
  <c r="AQ199" i="3"/>
  <c r="AS199" i="3"/>
  <c r="AO199" i="3"/>
  <c r="AR199" i="3"/>
  <c r="AC163" i="3"/>
  <c r="AW147" i="3"/>
  <c r="AO131" i="3"/>
  <c r="AC115" i="3"/>
  <c r="AI99" i="3"/>
  <c r="BA171" i="3"/>
  <c r="AL159" i="3"/>
  <c r="AN159" i="3"/>
  <c r="AM159" i="3"/>
  <c r="AK159" i="3"/>
  <c r="AI159" i="3"/>
  <c r="AJ159" i="3"/>
  <c r="AB382" i="3"/>
  <c r="Y382" i="3"/>
  <c r="X382" i="3"/>
  <c r="AA382" i="3"/>
  <c r="Z382" i="3"/>
  <c r="W382" i="3"/>
  <c r="AY110" i="3"/>
  <c r="AU110" i="3"/>
  <c r="AZ110" i="3"/>
  <c r="AX110" i="3"/>
  <c r="AW110" i="3"/>
  <c r="AV110" i="3"/>
  <c r="AQ294" i="3"/>
  <c r="AT294" i="3"/>
  <c r="AS294" i="3"/>
  <c r="AR294" i="3"/>
  <c r="AP294" i="3"/>
  <c r="AO294" i="3"/>
  <c r="AD158" i="3"/>
  <c r="AH158" i="3"/>
  <c r="AG158" i="3"/>
  <c r="AF158" i="3"/>
  <c r="AE158" i="3"/>
  <c r="AC158" i="3"/>
  <c r="BC245" i="3"/>
  <c r="BE245" i="3"/>
  <c r="BF245" i="3"/>
  <c r="BB245" i="3"/>
  <c r="BA245" i="3"/>
  <c r="BD245" i="3"/>
  <c r="AZ181" i="3"/>
  <c r="AX181" i="3"/>
  <c r="AV181" i="3"/>
  <c r="AU181" i="3"/>
  <c r="AY181" i="3"/>
  <c r="AW181" i="3"/>
  <c r="AE53" i="3"/>
  <c r="AC53" i="3"/>
  <c r="AH53" i="3"/>
  <c r="AF53" i="3"/>
  <c r="AD53" i="3"/>
  <c r="AG53" i="3"/>
  <c r="AS332" i="3"/>
  <c r="AR332" i="3"/>
  <c r="AP332" i="3"/>
  <c r="AO332" i="3"/>
  <c r="AT332" i="3"/>
  <c r="AQ332" i="3"/>
  <c r="AP354" i="3"/>
  <c r="AR354" i="3"/>
  <c r="AO354" i="3"/>
  <c r="AT354" i="3"/>
  <c r="AQ354" i="3"/>
  <c r="AS354" i="3"/>
  <c r="Z266" i="3"/>
  <c r="AB266" i="3"/>
  <c r="AA266" i="3"/>
  <c r="Y266" i="3"/>
  <c r="X266" i="3"/>
  <c r="W266" i="3"/>
  <c r="Z138" i="3"/>
  <c r="AB138" i="3"/>
  <c r="AA138" i="3"/>
  <c r="Y138" i="3"/>
  <c r="W138" i="3"/>
  <c r="X138" i="3"/>
  <c r="AY130" i="3"/>
  <c r="AX130" i="3"/>
  <c r="AW130" i="3"/>
  <c r="AU130" i="3"/>
  <c r="AZ130" i="3"/>
  <c r="AV130" i="3"/>
  <c r="AB15" i="3"/>
  <c r="X15" i="3"/>
  <c r="AA15" i="3"/>
  <c r="Z15" i="3"/>
  <c r="Y15" i="3"/>
  <c r="W15" i="3"/>
  <c r="AY350" i="3"/>
  <c r="AW350" i="3"/>
  <c r="AU350" i="3"/>
  <c r="AX350" i="3"/>
  <c r="AV350" i="3"/>
  <c r="AZ350" i="3"/>
  <c r="AE254" i="3"/>
  <c r="AD254" i="3"/>
  <c r="AC254" i="3"/>
  <c r="AG254" i="3"/>
  <c r="AF254" i="3"/>
  <c r="AH254" i="3"/>
  <c r="AB229" i="3"/>
  <c r="Z229" i="3"/>
  <c r="AA229" i="3"/>
  <c r="Y229" i="3"/>
  <c r="X229" i="3"/>
  <c r="W229" i="3"/>
  <c r="AX324" i="3"/>
  <c r="AW324" i="3"/>
  <c r="AZ324" i="3"/>
  <c r="AY324" i="3"/>
  <c r="AU324" i="3"/>
  <c r="AV324" i="3"/>
  <c r="AI122" i="3"/>
  <c r="AM122" i="3"/>
  <c r="AK122" i="3"/>
  <c r="AJ122" i="3"/>
  <c r="AN122" i="3"/>
  <c r="AL122" i="3"/>
  <c r="AR86" i="3"/>
  <c r="AO86" i="3"/>
  <c r="AS86" i="3"/>
  <c r="AQ86" i="3"/>
  <c r="AP86" i="3"/>
  <c r="AT86" i="3"/>
  <c r="AT221" i="3"/>
  <c r="AR221" i="3"/>
  <c r="AQ221" i="3"/>
  <c r="AP221" i="3"/>
  <c r="AS221" i="3"/>
  <c r="AO221" i="3"/>
  <c r="AL355" i="3"/>
  <c r="AF299" i="3"/>
  <c r="X271" i="3"/>
  <c r="AQ243" i="3"/>
  <c r="AA310" i="3"/>
  <c r="Z310" i="3"/>
  <c r="Y310" i="3"/>
  <c r="X310" i="3"/>
  <c r="AB310" i="3"/>
  <c r="W310" i="3"/>
  <c r="AV61" i="3"/>
  <c r="AZ61" i="3"/>
  <c r="AW61" i="3"/>
  <c r="AU61" i="3"/>
  <c r="AX61" i="3"/>
  <c r="AY61" i="3"/>
  <c r="BF239" i="3"/>
  <c r="AJ199" i="3"/>
  <c r="AR191" i="3"/>
  <c r="F375" i="4"/>
  <c r="F75" i="4"/>
  <c r="F168" i="4"/>
  <c r="E191" i="4"/>
  <c r="E48" i="4"/>
  <c r="F16" i="4"/>
  <c r="E59" i="4"/>
  <c r="F73" i="4"/>
  <c r="E176" i="4"/>
  <c r="AL357" i="3"/>
  <c r="F224" i="4"/>
  <c r="F155" i="4"/>
  <c r="BD374" i="3"/>
  <c r="BB374" i="3"/>
  <c r="BA374" i="3"/>
  <c r="BF374" i="3"/>
  <c r="BE374" i="3"/>
  <c r="BC374" i="3"/>
  <c r="BF52" i="3"/>
  <c r="Y291" i="3"/>
  <c r="AU127" i="3"/>
  <c r="AY127" i="3"/>
  <c r="AW127" i="3"/>
  <c r="AV127" i="3"/>
  <c r="AZ127" i="3"/>
  <c r="AX127" i="3"/>
  <c r="AM55" i="3"/>
  <c r="AK55" i="3"/>
  <c r="AJ55" i="3"/>
  <c r="AI55" i="3"/>
  <c r="AN55" i="3"/>
  <c r="AL55" i="3"/>
  <c r="E43" i="4"/>
  <c r="AH222" i="3"/>
  <c r="AF222" i="3"/>
  <c r="AE222" i="3"/>
  <c r="AG222" i="3"/>
  <c r="AD222" i="3"/>
  <c r="AC222" i="3"/>
  <c r="AY102" i="3"/>
  <c r="AU102" i="3"/>
  <c r="AZ102" i="3"/>
  <c r="AV102" i="3"/>
  <c r="AX102" i="3"/>
  <c r="AW102" i="3"/>
  <c r="AB330" i="3"/>
  <c r="Z330" i="3"/>
  <c r="Y330" i="3"/>
  <c r="X330" i="3"/>
  <c r="W330" i="3"/>
  <c r="AA330" i="3"/>
  <c r="AA270" i="3"/>
  <c r="Y270" i="3"/>
  <c r="AB270" i="3"/>
  <c r="W270" i="3"/>
  <c r="Z270" i="3"/>
  <c r="X270" i="3"/>
  <c r="AE301" i="3"/>
  <c r="AC301" i="3"/>
  <c r="AH301" i="3"/>
  <c r="AD301" i="3"/>
  <c r="AF301" i="3"/>
  <c r="AG301" i="3"/>
  <c r="AI237" i="3"/>
  <c r="AM237" i="3"/>
  <c r="AN237" i="3"/>
  <c r="AL237" i="3"/>
  <c r="AJ237" i="3"/>
  <c r="AK237" i="3"/>
  <c r="AU109" i="3"/>
  <c r="AY109" i="3"/>
  <c r="AV109" i="3"/>
  <c r="AZ109" i="3"/>
  <c r="AX109" i="3"/>
  <c r="AW109" i="3"/>
  <c r="AE45" i="3"/>
  <c r="AH45" i="3"/>
  <c r="AF45" i="3"/>
  <c r="AG45" i="3"/>
  <c r="AD45" i="3"/>
  <c r="AC45" i="3"/>
  <c r="Z356" i="3"/>
  <c r="Y356" i="3"/>
  <c r="W356" i="3"/>
  <c r="AB356" i="3"/>
  <c r="X356" i="3"/>
  <c r="AA356" i="3"/>
  <c r="AU258" i="3"/>
  <c r="AZ258" i="3"/>
  <c r="AY258" i="3"/>
  <c r="AX258" i="3"/>
  <c r="AW258" i="3"/>
  <c r="AV258" i="3"/>
  <c r="AL194" i="3"/>
  <c r="AM194" i="3"/>
  <c r="AJ194" i="3"/>
  <c r="AI194" i="3"/>
  <c r="AN194" i="3"/>
  <c r="AK194" i="3"/>
  <c r="BC206" i="3"/>
  <c r="BE206" i="3"/>
  <c r="BA206" i="3"/>
  <c r="BD206" i="3"/>
  <c r="BF206" i="3"/>
  <c r="BB206" i="3"/>
  <c r="AM293" i="3"/>
  <c r="AJ293" i="3"/>
  <c r="AN293" i="3"/>
  <c r="AL293" i="3"/>
  <c r="AK293" i="3"/>
  <c r="AI293" i="3"/>
  <c r="AP165" i="3"/>
  <c r="AT165" i="3"/>
  <c r="AR165" i="3"/>
  <c r="AQ165" i="3"/>
  <c r="AO165" i="3"/>
  <c r="AS165" i="3"/>
  <c r="BD186" i="3"/>
  <c r="BB186" i="3"/>
  <c r="BF186" i="3"/>
  <c r="BE186" i="3"/>
  <c r="BC186" i="3"/>
  <c r="BA186" i="3"/>
  <c r="AF174" i="3"/>
  <c r="AD174" i="3"/>
  <c r="AH174" i="3"/>
  <c r="AG174" i="3"/>
  <c r="AC174" i="3"/>
  <c r="AE174" i="3"/>
  <c r="AC322" i="3"/>
  <c r="AH322" i="3"/>
  <c r="AG322" i="3"/>
  <c r="AD322" i="3"/>
  <c r="AF322" i="3"/>
  <c r="AE322" i="3"/>
  <c r="Y317" i="3"/>
  <c r="Z317" i="3"/>
  <c r="AA317" i="3"/>
  <c r="W317" i="3"/>
  <c r="X317" i="3"/>
  <c r="AB317" i="3"/>
  <c r="AI275" i="3"/>
  <c r="AF243" i="3"/>
  <c r="AL215" i="3"/>
  <c r="AJ215" i="3"/>
  <c r="AI215" i="3"/>
  <c r="AN215" i="3"/>
  <c r="AM215" i="3"/>
  <c r="AK215" i="3"/>
  <c r="F186" i="4"/>
  <c r="AP143" i="3"/>
  <c r="AT143" i="3"/>
  <c r="AR143" i="3"/>
  <c r="AS143" i="3"/>
  <c r="AQ143" i="3"/>
  <c r="AO143" i="3"/>
  <c r="AH365" i="3"/>
  <c r="AG365" i="3"/>
  <c r="AF365" i="3"/>
  <c r="AE365" i="3"/>
  <c r="AD365" i="3"/>
  <c r="AC365" i="3"/>
  <c r="AQ101" i="3"/>
  <c r="AS101" i="3"/>
  <c r="AO101" i="3"/>
  <c r="AT101" i="3"/>
  <c r="AR101" i="3"/>
  <c r="AP101" i="3"/>
  <c r="W250" i="3"/>
  <c r="AB250" i="3"/>
  <c r="AA250" i="3"/>
  <c r="Z250" i="3"/>
  <c r="X250" i="3"/>
  <c r="Y250" i="3"/>
  <c r="AR374" i="3"/>
  <c r="AQ374" i="3"/>
  <c r="AO374" i="3"/>
  <c r="AT374" i="3"/>
  <c r="AS374" i="3"/>
  <c r="AP374" i="3"/>
  <c r="BD93" i="3"/>
  <c r="BA93" i="3"/>
  <c r="BF93" i="3"/>
  <c r="BE93" i="3"/>
  <c r="BC93" i="3"/>
  <c r="BB93" i="3"/>
  <c r="BE86" i="3"/>
  <c r="BD86" i="3"/>
  <c r="BF86" i="3"/>
  <c r="BC86" i="3"/>
  <c r="BB86" i="3"/>
  <c r="BA86" i="3"/>
  <c r="AF372" i="3"/>
  <c r="AH372" i="3"/>
  <c r="AG372" i="3"/>
  <c r="AE372" i="3"/>
  <c r="AD372" i="3"/>
  <c r="AC372" i="3"/>
  <c r="AD180" i="3"/>
  <c r="AC168" i="3"/>
  <c r="E167" i="4" s="1"/>
  <c r="E163" i="4"/>
  <c r="G163" i="4" s="1"/>
  <c r="J163" i="4" s="1"/>
  <c r="K163" i="4" s="1"/>
  <c r="AL52" i="3"/>
  <c r="BA371" i="3"/>
  <c r="AW355" i="3"/>
  <c r="AL347" i="3"/>
  <c r="AW327" i="3"/>
  <c r="AV327" i="3"/>
  <c r="AX327" i="3"/>
  <c r="AU327" i="3"/>
  <c r="AY327" i="3"/>
  <c r="AZ327" i="3"/>
  <c r="AE291" i="3"/>
  <c r="AD275" i="3"/>
  <c r="AK231" i="3"/>
  <c r="AJ231" i="3"/>
  <c r="AI231" i="3"/>
  <c r="AM231" i="3"/>
  <c r="AN231" i="3"/>
  <c r="AL231" i="3"/>
  <c r="AO179" i="3"/>
  <c r="BB139" i="3"/>
  <c r="E138" i="4" s="1"/>
  <c r="AZ51" i="3"/>
  <c r="AM39" i="3"/>
  <c r="AJ39" i="3"/>
  <c r="AI39" i="3"/>
  <c r="AN39" i="3"/>
  <c r="AK39" i="3"/>
  <c r="AL39" i="3"/>
  <c r="AI56" i="3"/>
  <c r="X14" i="3"/>
  <c r="AB14" i="3"/>
  <c r="AA14" i="3"/>
  <c r="Z14" i="3"/>
  <c r="Y14" i="3"/>
  <c r="W14" i="3"/>
  <c r="AH157" i="3"/>
  <c r="AD157" i="3"/>
  <c r="AE157" i="3"/>
  <c r="AF157" i="3"/>
  <c r="AC157" i="3"/>
  <c r="AG157" i="3"/>
  <c r="AK316" i="3"/>
  <c r="AL316" i="3"/>
  <c r="AN316" i="3"/>
  <c r="AM316" i="3"/>
  <c r="AJ316" i="3"/>
  <c r="AI316" i="3"/>
  <c r="AY114" i="3"/>
  <c r="AU114" i="3"/>
  <c r="AW114" i="3"/>
  <c r="AV114" i="3"/>
  <c r="AZ114" i="3"/>
  <c r="AX114" i="3"/>
  <c r="AW155" i="3"/>
  <c r="AL189" i="3"/>
  <c r="AN189" i="3"/>
  <c r="AK189" i="3"/>
  <c r="AI189" i="3"/>
  <c r="AM189" i="3"/>
  <c r="AJ189" i="3"/>
  <c r="Z58" i="3"/>
  <c r="AE117" i="3"/>
  <c r="AH117" i="3"/>
  <c r="AG117" i="3"/>
  <c r="AF117" i="3"/>
  <c r="AD117" i="3"/>
  <c r="AC117" i="3"/>
  <c r="AZ59" i="3"/>
  <c r="AT59" i="3"/>
  <c r="AM363" i="3"/>
  <c r="Y343" i="3"/>
  <c r="X343" i="3"/>
  <c r="Z343" i="3"/>
  <c r="AA343" i="3"/>
  <c r="W343" i="3"/>
  <c r="AB343" i="3"/>
  <c r="AH331" i="3"/>
  <c r="AH323" i="3"/>
  <c r="AR299" i="3"/>
  <c r="AD219" i="3"/>
  <c r="F218" i="4" s="1"/>
  <c r="BA195" i="3"/>
  <c r="AF131" i="3"/>
  <c r="X87" i="3"/>
  <c r="AB87" i="3"/>
  <c r="AA87" i="3"/>
  <c r="Z87" i="3"/>
  <c r="W87" i="3"/>
  <c r="Y87" i="3"/>
  <c r="AL150" i="3"/>
  <c r="AK150" i="3"/>
  <c r="AM150" i="3"/>
  <c r="AN150" i="3"/>
  <c r="AJ150" i="3"/>
  <c r="AI150" i="3"/>
  <c r="AI358" i="3"/>
  <c r="AM358" i="3"/>
  <c r="AJ358" i="3"/>
  <c r="AL358" i="3"/>
  <c r="AK358" i="3"/>
  <c r="AN358" i="3"/>
  <c r="AW341" i="3"/>
  <c r="AV341" i="3"/>
  <c r="AX341" i="3"/>
  <c r="AZ341" i="3"/>
  <c r="AY341" i="3"/>
  <c r="AU341" i="3"/>
  <c r="AU277" i="3"/>
  <c r="AY277" i="3"/>
  <c r="AV277" i="3"/>
  <c r="AZ277" i="3"/>
  <c r="AW277" i="3"/>
  <c r="AX277" i="3"/>
  <c r="AX149" i="3"/>
  <c r="AZ149" i="3"/>
  <c r="AV149" i="3"/>
  <c r="AU149" i="3"/>
  <c r="AY149" i="3"/>
  <c r="AW149" i="3"/>
  <c r="AS85" i="3"/>
  <c r="AR85" i="3"/>
  <c r="AP85" i="3"/>
  <c r="AO85" i="3"/>
  <c r="AQ85" i="3"/>
  <c r="AT85" i="3"/>
  <c r="AI300" i="3"/>
  <c r="AN300" i="3"/>
  <c r="AL300" i="3"/>
  <c r="AJ300" i="3"/>
  <c r="AK300" i="3"/>
  <c r="AM300" i="3"/>
  <c r="AG386" i="3"/>
  <c r="AH386" i="3"/>
  <c r="AD386" i="3"/>
  <c r="AF386" i="3"/>
  <c r="AE386" i="3"/>
  <c r="AC386" i="3"/>
  <c r="Y234" i="3"/>
  <c r="X234" i="3"/>
  <c r="AA234" i="3"/>
  <c r="Z234" i="3"/>
  <c r="W234" i="3"/>
  <c r="AB234" i="3"/>
  <c r="AD170" i="3"/>
  <c r="AH170" i="3"/>
  <c r="AG170" i="3"/>
  <c r="AF170" i="3"/>
  <c r="AE170" i="3"/>
  <c r="AC170" i="3"/>
  <c r="AY106" i="3"/>
  <c r="AU106" i="3"/>
  <c r="AW106" i="3"/>
  <c r="AZ106" i="3"/>
  <c r="AX106" i="3"/>
  <c r="AV106" i="3"/>
  <c r="AD262" i="3"/>
  <c r="AH262" i="3"/>
  <c r="AG262" i="3"/>
  <c r="AF262" i="3"/>
  <c r="AE262" i="3"/>
  <c r="AC262" i="3"/>
  <c r="AY54" i="3"/>
  <c r="AW54" i="3"/>
  <c r="AV54" i="3"/>
  <c r="AU54" i="3"/>
  <c r="AZ54" i="3"/>
  <c r="AX54" i="3"/>
  <c r="AQ261" i="3"/>
  <c r="AT261" i="3"/>
  <c r="AS261" i="3"/>
  <c r="AR261" i="3"/>
  <c r="AO261" i="3"/>
  <c r="AP261" i="3"/>
  <c r="BF133" i="3"/>
  <c r="BC133" i="3"/>
  <c r="BB133" i="3"/>
  <c r="BA133" i="3"/>
  <c r="BE133" i="3"/>
  <c r="BD133" i="3"/>
  <c r="BF282" i="3"/>
  <c r="BE282" i="3"/>
  <c r="BD282" i="3"/>
  <c r="BC282" i="3"/>
  <c r="BB282" i="3"/>
  <c r="BA282" i="3"/>
  <c r="AR90" i="3"/>
  <c r="AO90" i="3"/>
  <c r="AP90" i="3"/>
  <c r="AT90" i="3"/>
  <c r="AQ90" i="3"/>
  <c r="AS90" i="3"/>
  <c r="AG357" i="3"/>
  <c r="AK236" i="3"/>
  <c r="AA36" i="3"/>
  <c r="AU215" i="3"/>
  <c r="X171" i="3"/>
  <c r="AI63" i="3"/>
  <c r="AY274" i="3"/>
  <c r="AW274" i="3"/>
  <c r="AU274" i="3"/>
  <c r="AZ274" i="3"/>
  <c r="AX274" i="3"/>
  <c r="AV274" i="3"/>
  <c r="AY288" i="3"/>
  <c r="AX288" i="3"/>
  <c r="AW288" i="3"/>
  <c r="AV288" i="3"/>
  <c r="AU288" i="3"/>
  <c r="AZ288" i="3"/>
  <c r="BB160" i="3"/>
  <c r="BF160" i="3"/>
  <c r="BE160" i="3"/>
  <c r="BD160" i="3"/>
  <c r="BC160" i="3"/>
  <c r="BA160" i="3"/>
  <c r="AZ96" i="3"/>
  <c r="AW96" i="3"/>
  <c r="AV96" i="3"/>
  <c r="AY96" i="3"/>
  <c r="AX96" i="3"/>
  <c r="AU96" i="3"/>
  <c r="AI302" i="3"/>
  <c r="AN302" i="3"/>
  <c r="AL302" i="3"/>
  <c r="AM302" i="3"/>
  <c r="AK302" i="3"/>
  <c r="AJ302" i="3"/>
  <c r="AN265" i="3"/>
  <c r="AA73" i="3"/>
  <c r="AQ172" i="3"/>
  <c r="E171" i="4" s="1"/>
  <c r="AD88" i="3"/>
  <c r="AE56" i="3"/>
  <c r="X371" i="3"/>
  <c r="AG363" i="3"/>
  <c r="AT315" i="3"/>
  <c r="Z299" i="3"/>
  <c r="X267" i="3"/>
  <c r="W251" i="3"/>
  <c r="BC243" i="3"/>
  <c r="AH191" i="3"/>
  <c r="AD191" i="3"/>
  <c r="AF191" i="3"/>
  <c r="AC191" i="3"/>
  <c r="AG191" i="3"/>
  <c r="AE191" i="3"/>
  <c r="AJ51" i="3"/>
  <c r="AH7" i="3"/>
  <c r="Z142" i="3"/>
  <c r="AA142" i="3"/>
  <c r="W142" i="3"/>
  <c r="AB142" i="3"/>
  <c r="Y142" i="3"/>
  <c r="X142" i="3"/>
  <c r="AC342" i="3"/>
  <c r="AH342" i="3"/>
  <c r="AG342" i="3"/>
  <c r="AD342" i="3"/>
  <c r="AF342" i="3"/>
  <c r="AE342" i="3"/>
  <c r="AN214" i="3"/>
  <c r="AM214" i="3"/>
  <c r="AJ214" i="3"/>
  <c r="AL214" i="3"/>
  <c r="AK214" i="3"/>
  <c r="AI214" i="3"/>
  <c r="AE269" i="3"/>
  <c r="AC269" i="3"/>
  <c r="AF269" i="3"/>
  <c r="AH269" i="3"/>
  <c r="AD269" i="3"/>
  <c r="AG269" i="3"/>
  <c r="AM205" i="3"/>
  <c r="AL205" i="3"/>
  <c r="AK205" i="3"/>
  <c r="AI205" i="3"/>
  <c r="AN205" i="3"/>
  <c r="AJ205" i="3"/>
  <c r="AV77" i="3"/>
  <c r="AZ77" i="3"/>
  <c r="AW77" i="3"/>
  <c r="AU77" i="3"/>
  <c r="AX77" i="3"/>
  <c r="AY77" i="3"/>
  <c r="AZ13" i="3"/>
  <c r="AV13" i="3"/>
  <c r="AU13" i="3"/>
  <c r="AW13" i="3"/>
  <c r="AY13" i="3"/>
  <c r="AX13" i="3"/>
  <c r="BF290" i="3"/>
  <c r="BE290" i="3"/>
  <c r="BD290" i="3"/>
  <c r="BC290" i="3"/>
  <c r="BB290" i="3"/>
  <c r="BA290" i="3"/>
  <c r="BE226" i="3"/>
  <c r="BB226" i="3"/>
  <c r="BC226" i="3"/>
  <c r="BF226" i="3"/>
  <c r="BA226" i="3"/>
  <c r="BD226" i="3"/>
  <c r="AI286" i="3"/>
  <c r="AN286" i="3"/>
  <c r="AM286" i="3"/>
  <c r="AJ286" i="3"/>
  <c r="AL286" i="3"/>
  <c r="AK286" i="3"/>
  <c r="AL197" i="3"/>
  <c r="AN197" i="3"/>
  <c r="AK197" i="3"/>
  <c r="AI197" i="3"/>
  <c r="AM197" i="3"/>
  <c r="AJ197" i="3"/>
  <c r="BF218" i="3"/>
  <c r="BD218" i="3"/>
  <c r="BC218" i="3"/>
  <c r="BB218" i="3"/>
  <c r="BA218" i="3"/>
  <c r="BE218" i="3"/>
  <c r="AU12" i="3"/>
  <c r="AY335" i="3"/>
  <c r="AE239" i="3"/>
  <c r="AJ43" i="3"/>
  <c r="AL166" i="3"/>
  <c r="AI166" i="3"/>
  <c r="AM166" i="3"/>
  <c r="AN166" i="3"/>
  <c r="AK166" i="3"/>
  <c r="AJ166" i="3"/>
  <c r="AY348" i="3"/>
  <c r="AW348" i="3"/>
  <c r="AU348" i="3"/>
  <c r="AV348" i="3"/>
  <c r="AX348" i="3"/>
  <c r="AZ348" i="3"/>
  <c r="AS58" i="3"/>
  <c r="AE156" i="3"/>
  <c r="AU331" i="3"/>
  <c r="AB315" i="3"/>
  <c r="AN299" i="3"/>
  <c r="BD291" i="3"/>
  <c r="AC251" i="3"/>
  <c r="AC235" i="3"/>
  <c r="AB223" i="3"/>
  <c r="AA223" i="3"/>
  <c r="X223" i="3"/>
  <c r="Z223" i="3"/>
  <c r="Y223" i="3"/>
  <c r="W223" i="3"/>
  <c r="AF207" i="3"/>
  <c r="AE207" i="3"/>
  <c r="AG207" i="3"/>
  <c r="AC207" i="3"/>
  <c r="AD207" i="3"/>
  <c r="AH207" i="3"/>
  <c r="W191" i="3"/>
  <c r="AG179" i="3"/>
  <c r="AD171" i="3"/>
  <c r="AX163" i="3"/>
  <c r="AQ147" i="3"/>
  <c r="AU115" i="3"/>
  <c r="AU83" i="3"/>
  <c r="W51" i="3"/>
  <c r="AB9" i="3"/>
  <c r="AI126" i="3"/>
  <c r="AM126" i="3"/>
  <c r="AN126" i="3"/>
  <c r="AL126" i="3"/>
  <c r="AK126" i="3"/>
  <c r="AJ126" i="3"/>
  <c r="AY372" i="3"/>
  <c r="AV372" i="3"/>
  <c r="AZ372" i="3"/>
  <c r="AX372" i="3"/>
  <c r="AU372" i="3"/>
  <c r="AW372" i="3"/>
  <c r="AF370" i="3"/>
  <c r="AE370" i="3"/>
  <c r="AD370" i="3"/>
  <c r="AC370" i="3"/>
  <c r="AH370" i="3"/>
  <c r="AG370" i="3"/>
  <c r="AY275" i="3"/>
  <c r="AJ115" i="3"/>
  <c r="AI46" i="3"/>
  <c r="AN46" i="3"/>
  <c r="AM46" i="3"/>
  <c r="AL46" i="3"/>
  <c r="AJ46" i="3"/>
  <c r="AK46" i="3"/>
  <c r="AX146" i="3"/>
  <c r="AW146" i="3"/>
  <c r="AV146" i="3"/>
  <c r="AU146" i="3"/>
  <c r="AZ146" i="3"/>
  <c r="AY146" i="3"/>
  <c r="AL140" i="3"/>
  <c r="AU124" i="3"/>
  <c r="E123" i="4" s="1"/>
  <c r="AA120" i="3"/>
  <c r="AW100" i="3"/>
  <c r="AA32" i="3"/>
  <c r="BF367" i="3"/>
  <c r="BE367" i="3"/>
  <c r="BD367" i="3"/>
  <c r="BA367" i="3"/>
  <c r="BC367" i="3"/>
  <c r="BB367" i="3"/>
  <c r="Z347" i="3"/>
  <c r="AN315" i="3"/>
  <c r="AQ291" i="3"/>
  <c r="AO275" i="3"/>
  <c r="Z243" i="3"/>
  <c r="X227" i="3"/>
  <c r="AX147" i="3"/>
  <c r="AR131" i="3"/>
  <c r="AD115" i="3"/>
  <c r="AX107" i="3"/>
  <c r="AH75" i="3"/>
  <c r="X63" i="3"/>
  <c r="AB63" i="3"/>
  <c r="AA63" i="3"/>
  <c r="Z63" i="3"/>
  <c r="Y63" i="3"/>
  <c r="W63" i="3"/>
  <c r="AO35" i="3"/>
  <c r="AX159" i="3"/>
  <c r="AY159" i="3"/>
  <c r="AW159" i="3"/>
  <c r="AV159" i="3"/>
  <c r="AZ159" i="3"/>
  <c r="AU159" i="3"/>
  <c r="AJ382" i="3"/>
  <c r="AN382" i="3"/>
  <c r="AM382" i="3"/>
  <c r="AI382" i="3"/>
  <c r="AL382" i="3"/>
  <c r="AK382" i="3"/>
  <c r="BC110" i="3"/>
  <c r="BB110" i="3"/>
  <c r="BA110" i="3"/>
  <c r="BF110" i="3"/>
  <c r="BE110" i="3"/>
  <c r="BD110" i="3"/>
  <c r="AY294" i="3"/>
  <c r="AV294" i="3"/>
  <c r="AU294" i="3"/>
  <c r="AW294" i="3"/>
  <c r="AZ294" i="3"/>
  <c r="AX294" i="3"/>
  <c r="AM309" i="3"/>
  <c r="AL309" i="3"/>
  <c r="AK309" i="3"/>
  <c r="AJ309" i="3"/>
  <c r="AN309" i="3"/>
  <c r="AI309" i="3"/>
  <c r="AQ245" i="3"/>
  <c r="AO245" i="3"/>
  <c r="AT245" i="3"/>
  <c r="AR245" i="3"/>
  <c r="AS245" i="3"/>
  <c r="AP245" i="3"/>
  <c r="AR181" i="3"/>
  <c r="AP181" i="3"/>
  <c r="AT181" i="3"/>
  <c r="AS181" i="3"/>
  <c r="AQ181" i="3"/>
  <c r="AO181" i="3"/>
  <c r="BC53" i="3"/>
  <c r="BA53" i="3"/>
  <c r="BF53" i="3"/>
  <c r="BD53" i="3"/>
  <c r="BE53" i="3"/>
  <c r="BB53" i="3"/>
  <c r="AZ332" i="3"/>
  <c r="AX332" i="3"/>
  <c r="AW332" i="3"/>
  <c r="AY332" i="3"/>
  <c r="AU332" i="3"/>
  <c r="AV332" i="3"/>
  <c r="AM354" i="3"/>
  <c r="AN354" i="3"/>
  <c r="AL354" i="3"/>
  <c r="AJ354" i="3"/>
  <c r="AI354" i="3"/>
  <c r="AK354" i="3"/>
  <c r="AX266" i="3"/>
  <c r="AW266" i="3"/>
  <c r="AV266" i="3"/>
  <c r="AZ266" i="3"/>
  <c r="AY266" i="3"/>
  <c r="AU266" i="3"/>
  <c r="AL138" i="3"/>
  <c r="AM138" i="3"/>
  <c r="AK138" i="3"/>
  <c r="AJ138" i="3"/>
  <c r="AN138" i="3"/>
  <c r="AI138" i="3"/>
  <c r="AT130" i="3"/>
  <c r="AQ130" i="3"/>
  <c r="AP130" i="3"/>
  <c r="AO130" i="3"/>
  <c r="AS130" i="3"/>
  <c r="AR130" i="3"/>
  <c r="AZ15" i="3"/>
  <c r="AV15" i="3"/>
  <c r="AX15" i="3"/>
  <c r="AW15" i="3"/>
  <c r="AU15" i="3"/>
  <c r="AY15" i="3"/>
  <c r="BE350" i="3"/>
  <c r="BC350" i="3"/>
  <c r="BA350" i="3"/>
  <c r="BD350" i="3"/>
  <c r="BB350" i="3"/>
  <c r="BF350" i="3"/>
  <c r="AM254" i="3"/>
  <c r="AJ254" i="3"/>
  <c r="AI254" i="3"/>
  <c r="AN254" i="3"/>
  <c r="AK254" i="3"/>
  <c r="AL254" i="3"/>
  <c r="BC37" i="3"/>
  <c r="BF37" i="3"/>
  <c r="BD37" i="3"/>
  <c r="BE37" i="3"/>
  <c r="BB37" i="3"/>
  <c r="BA37" i="3"/>
  <c r="AC324" i="3"/>
  <c r="AH324" i="3"/>
  <c r="AG324" i="3"/>
  <c r="AD324" i="3"/>
  <c r="AE324" i="3"/>
  <c r="AF324" i="3"/>
  <c r="AQ122" i="3"/>
  <c r="AO122" i="3"/>
  <c r="AT122" i="3"/>
  <c r="AS122" i="3"/>
  <c r="AR122" i="3"/>
  <c r="AP122" i="3"/>
  <c r="AZ86" i="3"/>
  <c r="AW86" i="3"/>
  <c r="AV86" i="3"/>
  <c r="AY86" i="3"/>
  <c r="AX86" i="3"/>
  <c r="AU86" i="3"/>
  <c r="AZ221" i="3"/>
  <c r="AY221" i="3"/>
  <c r="AV221" i="3"/>
  <c r="AX221" i="3"/>
  <c r="AU221" i="3"/>
  <c r="AW221" i="3"/>
  <c r="AA271" i="3"/>
  <c r="W211" i="3"/>
  <c r="AS175" i="3"/>
  <c r="AB147" i="3"/>
  <c r="AW75" i="3"/>
  <c r="AO27" i="3"/>
  <c r="E26" i="4" s="1"/>
  <c r="AI118" i="3"/>
  <c r="AM118" i="3"/>
  <c r="AN118" i="3"/>
  <c r="AL118" i="3"/>
  <c r="AK118" i="3"/>
  <c r="AJ118" i="3"/>
  <c r="BF310" i="3"/>
  <c r="BE310" i="3"/>
  <c r="BD310" i="3"/>
  <c r="BB310" i="3"/>
  <c r="BC310" i="3"/>
  <c r="BA310" i="3"/>
  <c r="BD61" i="3"/>
  <c r="BF61" i="3"/>
  <c r="BE61" i="3"/>
  <c r="BC61" i="3"/>
  <c r="BB61" i="3"/>
  <c r="BA61" i="3"/>
  <c r="W47" i="3"/>
  <c r="AZ223" i="3"/>
  <c r="F56" i="4"/>
  <c r="F343" i="4"/>
  <c r="F283" i="4"/>
  <c r="E115" i="4"/>
  <c r="BA252" i="3"/>
  <c r="F243" i="4"/>
  <c r="AR357" i="3"/>
  <c r="AQ292" i="3"/>
  <c r="E291" i="4" s="1"/>
  <c r="AI306" i="3"/>
  <c r="AN306" i="3"/>
  <c r="AL306" i="3"/>
  <c r="AJ306" i="3"/>
  <c r="AM306" i="3"/>
  <c r="AK306" i="3"/>
  <c r="F6" i="4"/>
  <c r="Z291" i="3"/>
  <c r="AM119" i="3"/>
  <c r="AK119" i="3"/>
  <c r="AI119" i="3"/>
  <c r="AN119" i="3"/>
  <c r="AL119" i="3"/>
  <c r="AJ119" i="3"/>
  <c r="BC47" i="3"/>
  <c r="BF47" i="3"/>
  <c r="BD47" i="3"/>
  <c r="BE47" i="3"/>
  <c r="BB47" i="3"/>
  <c r="BA47" i="3"/>
  <c r="AN222" i="3"/>
  <c r="AM222" i="3"/>
  <c r="AJ222" i="3"/>
  <c r="AL222" i="3"/>
  <c r="AK222" i="3"/>
  <c r="AI222" i="3"/>
  <c r="AA102" i="3"/>
  <c r="W102" i="3"/>
  <c r="Z102" i="3"/>
  <c r="Y102" i="3"/>
  <c r="AB102" i="3"/>
  <c r="X102" i="3"/>
  <c r="AS330" i="3"/>
  <c r="AR330" i="3"/>
  <c r="AP330" i="3"/>
  <c r="AO330" i="3"/>
  <c r="AT330" i="3"/>
  <c r="AQ330" i="3"/>
  <c r="AV381" i="3"/>
  <c r="AX381" i="3"/>
  <c r="AW381" i="3"/>
  <c r="AU381" i="3"/>
  <c r="AZ381" i="3"/>
  <c r="AY381" i="3"/>
  <c r="AM301" i="3"/>
  <c r="AK301" i="3"/>
  <c r="AJ301" i="3"/>
  <c r="AN301" i="3"/>
  <c r="AL301" i="3"/>
  <c r="AI301" i="3"/>
  <c r="AH173" i="3"/>
  <c r="AF173" i="3"/>
  <c r="AE173" i="3"/>
  <c r="AD173" i="3"/>
  <c r="AG173" i="3"/>
  <c r="AC173" i="3"/>
  <c r="BC109" i="3"/>
  <c r="BF109" i="3"/>
  <c r="BD109" i="3"/>
  <c r="BA109" i="3"/>
  <c r="BE109" i="3"/>
  <c r="BB109" i="3"/>
  <c r="AU45" i="3"/>
  <c r="AZ45" i="3"/>
  <c r="AY45" i="3"/>
  <c r="AX45" i="3"/>
  <c r="AV45" i="3"/>
  <c r="AW45" i="3"/>
  <c r="AH356" i="3"/>
  <c r="AG356" i="3"/>
  <c r="AE356" i="3"/>
  <c r="AD356" i="3"/>
  <c r="AC356" i="3"/>
  <c r="AF356" i="3"/>
  <c r="W258" i="3"/>
  <c r="AB258" i="3"/>
  <c r="AA258" i="3"/>
  <c r="Z258" i="3"/>
  <c r="Y258" i="3"/>
  <c r="X258" i="3"/>
  <c r="AT194" i="3"/>
  <c r="AP194" i="3"/>
  <c r="AO194" i="3"/>
  <c r="AS194" i="3"/>
  <c r="AR194" i="3"/>
  <c r="AQ194" i="3"/>
  <c r="AD206" i="3"/>
  <c r="AH206" i="3"/>
  <c r="AG206" i="3"/>
  <c r="AF206" i="3"/>
  <c r="AE206" i="3"/>
  <c r="AC206" i="3"/>
  <c r="BC293" i="3"/>
  <c r="BF293" i="3"/>
  <c r="BE293" i="3"/>
  <c r="BA293" i="3"/>
  <c r="BD293" i="3"/>
  <c r="BB293" i="3"/>
  <c r="AX165" i="3"/>
  <c r="AU165" i="3"/>
  <c r="AW165" i="3"/>
  <c r="AY165" i="3"/>
  <c r="AZ165" i="3"/>
  <c r="AV165" i="3"/>
  <c r="AF186" i="3"/>
  <c r="AD186" i="3"/>
  <c r="AH186" i="3"/>
  <c r="AG186" i="3"/>
  <c r="AE186" i="3"/>
  <c r="AC186" i="3"/>
  <c r="AN71" i="3"/>
  <c r="AJ71" i="3"/>
  <c r="AM71" i="3"/>
  <c r="AL71" i="3"/>
  <c r="AK71" i="3"/>
  <c r="AI71" i="3"/>
  <c r="AU29" i="3"/>
  <c r="AZ29" i="3"/>
  <c r="AY29" i="3"/>
  <c r="AX29" i="3"/>
  <c r="AV29" i="3"/>
  <c r="AW29" i="3"/>
  <c r="AK322" i="3"/>
  <c r="AL322" i="3"/>
  <c r="AM322" i="3"/>
  <c r="AI322" i="3"/>
  <c r="AJ322" i="3"/>
  <c r="AN322" i="3"/>
  <c r="AQ347" i="3"/>
  <c r="AG317" i="3"/>
  <c r="AD317" i="3"/>
  <c r="AC317" i="3"/>
  <c r="AH317" i="3"/>
  <c r="AF317" i="3"/>
  <c r="AE317" i="3"/>
  <c r="BA265" i="3"/>
  <c r="AR367" i="3"/>
  <c r="AP367" i="3"/>
  <c r="AO367" i="3"/>
  <c r="AT367" i="3"/>
  <c r="AQ367" i="3"/>
  <c r="AS367" i="3"/>
  <c r="BB351" i="3"/>
  <c r="BD351" i="3"/>
  <c r="BA351" i="3"/>
  <c r="BF351" i="3"/>
  <c r="BE351" i="3"/>
  <c r="BC351" i="3"/>
  <c r="BE335" i="3"/>
  <c r="BD335" i="3"/>
  <c r="BB335" i="3"/>
  <c r="BA335" i="3"/>
  <c r="BF335" i="3"/>
  <c r="BC335" i="3"/>
  <c r="AG319" i="3"/>
  <c r="AD319" i="3"/>
  <c r="AC319" i="3"/>
  <c r="AH319" i="3"/>
  <c r="AE319" i="3"/>
  <c r="AF319" i="3"/>
  <c r="AP263" i="3"/>
  <c r="AT263" i="3"/>
  <c r="AR263" i="3"/>
  <c r="AQ263" i="3"/>
  <c r="AO263" i="3"/>
  <c r="AS263" i="3"/>
  <c r="AH243" i="3"/>
  <c r="AU111" i="3"/>
  <c r="AY111" i="3"/>
  <c r="AX111" i="3"/>
  <c r="AW111" i="3"/>
  <c r="AV111" i="3"/>
  <c r="AZ111" i="3"/>
  <c r="AC51" i="3"/>
  <c r="AN365" i="3"/>
  <c r="AI365" i="3"/>
  <c r="AM365" i="3"/>
  <c r="AJ365" i="3"/>
  <c r="AL365" i="3"/>
  <c r="AK365" i="3"/>
  <c r="AU101" i="3"/>
  <c r="AY101" i="3"/>
  <c r="AZ101" i="3"/>
  <c r="AX101" i="3"/>
  <c r="AW101" i="3"/>
  <c r="AV101" i="3"/>
  <c r="AR250" i="3"/>
  <c r="AQ250" i="3"/>
  <c r="AT250" i="3"/>
  <c r="AS250" i="3"/>
  <c r="AP250" i="3"/>
  <c r="AO250" i="3"/>
  <c r="W285" i="3"/>
  <c r="AB285" i="3"/>
  <c r="AA285" i="3"/>
  <c r="X285" i="3"/>
  <c r="Y285" i="3"/>
  <c r="Z285" i="3"/>
  <c r="X93" i="3"/>
  <c r="AB93" i="3"/>
  <c r="W93" i="3"/>
  <c r="AA93" i="3"/>
  <c r="Y93" i="3"/>
  <c r="Z93" i="3"/>
  <c r="AF178" i="3"/>
  <c r="AD178" i="3"/>
  <c r="AH178" i="3"/>
  <c r="AE178" i="3"/>
  <c r="AC178" i="3"/>
  <c r="AG178" i="3"/>
  <c r="AY253" i="3"/>
  <c r="AV253" i="3"/>
  <c r="AU253" i="3"/>
  <c r="AZ253" i="3"/>
  <c r="AX253" i="3"/>
  <c r="AW253" i="3"/>
  <c r="BE300" i="3"/>
  <c r="BD300" i="3"/>
  <c r="BB300" i="3"/>
  <c r="BF300" i="3"/>
  <c r="BC300" i="3"/>
  <c r="BA300" i="3"/>
  <c r="AF180" i="3"/>
  <c r="E83" i="4"/>
  <c r="AK347" i="3"/>
  <c r="F346" i="4" s="1"/>
  <c r="AU299" i="3"/>
  <c r="AI247" i="3"/>
  <c r="AM247" i="3"/>
  <c r="AL247" i="3"/>
  <c r="AJ247" i="3"/>
  <c r="AN247" i="3"/>
  <c r="AK247" i="3"/>
  <c r="BC223" i="3"/>
  <c r="AS179" i="3"/>
  <c r="AL87" i="3"/>
  <c r="AU51" i="3"/>
  <c r="BC349" i="3"/>
  <c r="BA349" i="3"/>
  <c r="BE349" i="3"/>
  <c r="BF349" i="3"/>
  <c r="BB349" i="3"/>
  <c r="BD349" i="3"/>
  <c r="AL157" i="3"/>
  <c r="AK157" i="3"/>
  <c r="AJ157" i="3"/>
  <c r="AI157" i="3"/>
  <c r="AN157" i="3"/>
  <c r="AM157" i="3"/>
  <c r="BA316" i="3"/>
  <c r="BF316" i="3"/>
  <c r="BE316" i="3"/>
  <c r="BB316" i="3"/>
  <c r="BD316" i="3"/>
  <c r="BC316" i="3"/>
  <c r="BC114" i="3"/>
  <c r="BF114" i="3"/>
  <c r="BE114" i="3"/>
  <c r="BD114" i="3"/>
  <c r="BB114" i="3"/>
  <c r="BA114" i="3"/>
  <c r="Z189" i="3"/>
  <c r="AA189" i="3"/>
  <c r="X189" i="3"/>
  <c r="W189" i="3"/>
  <c r="AB189" i="3"/>
  <c r="Y189" i="3"/>
  <c r="AY308" i="3"/>
  <c r="AX308" i="3"/>
  <c r="AW308" i="3"/>
  <c r="AV308" i="3"/>
  <c r="AZ308" i="3"/>
  <c r="AU308" i="3"/>
  <c r="AO371" i="3"/>
  <c r="AI363" i="3"/>
  <c r="AT355" i="3"/>
  <c r="AT283" i="3"/>
  <c r="AP267" i="3"/>
  <c r="AQ171" i="3"/>
  <c r="AG131" i="3"/>
  <c r="AQ115" i="3"/>
  <c r="X99" i="3"/>
  <c r="AR79" i="3"/>
  <c r="AO79" i="3"/>
  <c r="AT79" i="3"/>
  <c r="AS79" i="3"/>
  <c r="AP79" i="3"/>
  <c r="AQ79" i="3"/>
  <c r="AT51" i="3"/>
  <c r="AN44" i="3"/>
  <c r="AI127" i="3"/>
  <c r="AX318" i="3"/>
  <c r="AW318" i="3"/>
  <c r="AV318" i="3"/>
  <c r="AU318" i="3"/>
  <c r="AY318" i="3"/>
  <c r="AZ318" i="3"/>
  <c r="AT150" i="3"/>
  <c r="AP150" i="3"/>
  <c r="AR150" i="3"/>
  <c r="AQ150" i="3"/>
  <c r="AO150" i="3"/>
  <c r="AS150" i="3"/>
  <c r="AQ358" i="3"/>
  <c r="AP358" i="3"/>
  <c r="AO358" i="3"/>
  <c r="AT358" i="3"/>
  <c r="AS358" i="3"/>
  <c r="AR358" i="3"/>
  <c r="AN341" i="3"/>
  <c r="AL341" i="3"/>
  <c r="AK341" i="3"/>
  <c r="AI341" i="3"/>
  <c r="AJ341" i="3"/>
  <c r="AM341" i="3"/>
  <c r="W277" i="3"/>
  <c r="AA277" i="3"/>
  <c r="X277" i="3"/>
  <c r="Y277" i="3"/>
  <c r="Z277" i="3"/>
  <c r="AB277" i="3"/>
  <c r="BF149" i="3"/>
  <c r="BB149" i="3"/>
  <c r="BE149" i="3"/>
  <c r="BD149" i="3"/>
  <c r="BA149" i="3"/>
  <c r="BC149" i="3"/>
  <c r="AV85" i="3"/>
  <c r="AZ85" i="3"/>
  <c r="AY85" i="3"/>
  <c r="AX85" i="3"/>
  <c r="AW85" i="3"/>
  <c r="AU85" i="3"/>
  <c r="AJ386" i="3"/>
  <c r="AK386" i="3"/>
  <c r="AI386" i="3"/>
  <c r="AN386" i="3"/>
  <c r="AM386" i="3"/>
  <c r="AL386" i="3"/>
  <c r="AW234" i="3"/>
  <c r="AV234" i="3"/>
  <c r="AZ234" i="3"/>
  <c r="AY234" i="3"/>
  <c r="AX234" i="3"/>
  <c r="AU234" i="3"/>
  <c r="AA170" i="3"/>
  <c r="Z170" i="3"/>
  <c r="W170" i="3"/>
  <c r="AB170" i="3"/>
  <c r="X170" i="3"/>
  <c r="Y170" i="3"/>
  <c r="AL262" i="3"/>
  <c r="AK262" i="3"/>
  <c r="AN262" i="3"/>
  <c r="AJ262" i="3"/>
  <c r="AM262" i="3"/>
  <c r="AI262" i="3"/>
  <c r="AX326" i="3"/>
  <c r="AW326" i="3"/>
  <c r="AV326" i="3"/>
  <c r="AU326" i="3"/>
  <c r="AY326" i="3"/>
  <c r="AZ326" i="3"/>
  <c r="AX261" i="3"/>
  <c r="AZ261" i="3"/>
  <c r="AV261" i="3"/>
  <c r="AU261" i="3"/>
  <c r="AY261" i="3"/>
  <c r="AW261" i="3"/>
  <c r="AH282" i="3"/>
  <c r="AG282" i="3"/>
  <c r="AE282" i="3"/>
  <c r="AF282" i="3"/>
  <c r="AD282" i="3"/>
  <c r="AC282" i="3"/>
  <c r="AZ90" i="3"/>
  <c r="AW90" i="3"/>
  <c r="AV90" i="3"/>
  <c r="AY90" i="3"/>
  <c r="AX90" i="3"/>
  <c r="AU90" i="3"/>
  <c r="AH357" i="3"/>
  <c r="AM236" i="3"/>
  <c r="Y171" i="3"/>
  <c r="W127" i="3"/>
  <c r="AM32" i="3"/>
  <c r="W125" i="3"/>
  <c r="AA125" i="3"/>
  <c r="AB125" i="3"/>
  <c r="Z125" i="3"/>
  <c r="Y125" i="3"/>
  <c r="X125" i="3"/>
  <c r="BE274" i="3"/>
  <c r="BC274" i="3"/>
  <c r="BB274" i="3"/>
  <c r="BD274" i="3"/>
  <c r="BA274" i="3"/>
  <c r="BF274" i="3"/>
  <c r="AH288" i="3"/>
  <c r="AG288" i="3"/>
  <c r="AF288" i="3"/>
  <c r="AE288" i="3"/>
  <c r="AC288" i="3"/>
  <c r="AD288" i="3"/>
  <c r="Z160" i="3"/>
  <c r="Y160" i="3"/>
  <c r="X160" i="3"/>
  <c r="W160" i="3"/>
  <c r="AB160" i="3"/>
  <c r="AA160" i="3"/>
  <c r="BD32" i="3"/>
  <c r="BC32" i="3"/>
  <c r="BB32" i="3"/>
  <c r="BA32" i="3"/>
  <c r="BE32" i="3"/>
  <c r="BF32" i="3"/>
  <c r="W242" i="3"/>
  <c r="AA242" i="3"/>
  <c r="Z242" i="3"/>
  <c r="X242" i="3"/>
  <c r="AB242" i="3"/>
  <c r="Y242" i="3"/>
  <c r="AT202" i="3"/>
  <c r="AP202" i="3"/>
  <c r="AO202" i="3"/>
  <c r="AS202" i="3"/>
  <c r="AR202" i="3"/>
  <c r="AQ202" i="3"/>
  <c r="AU37" i="3"/>
  <c r="AZ37" i="3"/>
  <c r="AY37" i="3"/>
  <c r="AX37" i="3"/>
  <c r="AV37" i="3"/>
  <c r="AW37" i="3"/>
  <c r="W196" i="3"/>
  <c r="F195" i="4" s="1"/>
  <c r="AV28" i="3"/>
  <c r="E27" i="4" s="1"/>
  <c r="BD13" i="3"/>
  <c r="BF13" i="3"/>
  <c r="BE13" i="3"/>
  <c r="BC13" i="3"/>
  <c r="BB13" i="3"/>
  <c r="BA13" i="3"/>
  <c r="AF363" i="3"/>
  <c r="BA347" i="3"/>
  <c r="BD331" i="3"/>
  <c r="AB283" i="3"/>
  <c r="X251" i="3"/>
  <c r="AQ239" i="3"/>
  <c r="AR239" i="3"/>
  <c r="AP239" i="3"/>
  <c r="AO239" i="3"/>
  <c r="AT239" i="3"/>
  <c r="AS239" i="3"/>
  <c r="BD227" i="3"/>
  <c r="AY211" i="3"/>
  <c r="BF183" i="3"/>
  <c r="BD183" i="3"/>
  <c r="BC183" i="3"/>
  <c r="BB183" i="3"/>
  <c r="BE183" i="3"/>
  <c r="BA183" i="3"/>
  <c r="AP155" i="3"/>
  <c r="W115" i="3"/>
  <c r="AN79" i="3"/>
  <c r="AJ79" i="3"/>
  <c r="AM79" i="3"/>
  <c r="AL79" i="3"/>
  <c r="AK79" i="3"/>
  <c r="AI79" i="3"/>
  <c r="AC7" i="3"/>
  <c r="E6" i="4" s="1"/>
  <c r="AL142" i="3"/>
  <c r="AK142" i="3"/>
  <c r="AM142" i="3"/>
  <c r="AN142" i="3"/>
  <c r="AJ142" i="3"/>
  <c r="AI142" i="3"/>
  <c r="BA342" i="3"/>
  <c r="BF342" i="3"/>
  <c r="BE342" i="3"/>
  <c r="BB342" i="3"/>
  <c r="BD342" i="3"/>
  <c r="BC342" i="3"/>
  <c r="AP214" i="3"/>
  <c r="AR214" i="3"/>
  <c r="AT214" i="3"/>
  <c r="AQ214" i="3"/>
  <c r="AO214" i="3"/>
  <c r="AS214" i="3"/>
  <c r="AM269" i="3"/>
  <c r="AK269" i="3"/>
  <c r="AN269" i="3"/>
  <c r="AJ269" i="3"/>
  <c r="AL269" i="3"/>
  <c r="AI269" i="3"/>
  <c r="AH141" i="3"/>
  <c r="AD141" i="3"/>
  <c r="AE141" i="3"/>
  <c r="AF141" i="3"/>
  <c r="AG141" i="3"/>
  <c r="AC141" i="3"/>
  <c r="BD77" i="3"/>
  <c r="BF77" i="3"/>
  <c r="BE77" i="3"/>
  <c r="BC77" i="3"/>
  <c r="BB77" i="3"/>
  <c r="BA77" i="3"/>
  <c r="AJ13" i="3"/>
  <c r="AN13" i="3"/>
  <c r="AK13" i="3"/>
  <c r="AL13" i="3"/>
  <c r="AI13" i="3"/>
  <c r="AM13" i="3"/>
  <c r="AH290" i="3"/>
  <c r="AG290" i="3"/>
  <c r="AF290" i="3"/>
  <c r="AE290" i="3"/>
  <c r="AD290" i="3"/>
  <c r="AC290" i="3"/>
  <c r="AZ98" i="3"/>
  <c r="AW98" i="3"/>
  <c r="AV98" i="3"/>
  <c r="AU98" i="3"/>
  <c r="AX98" i="3"/>
  <c r="AY98" i="3"/>
  <c r="AQ286" i="3"/>
  <c r="AP286" i="3"/>
  <c r="AO286" i="3"/>
  <c r="AR286" i="3"/>
  <c r="AT286" i="3"/>
  <c r="AS286" i="3"/>
  <c r="AP197" i="3"/>
  <c r="AT197" i="3"/>
  <c r="AS197" i="3"/>
  <c r="AR197" i="3"/>
  <c r="AQ197" i="3"/>
  <c r="AO197" i="3"/>
  <c r="AH218" i="3"/>
  <c r="AF218" i="3"/>
  <c r="AE218" i="3"/>
  <c r="AG218" i="3"/>
  <c r="AD218" i="3"/>
  <c r="AC218" i="3"/>
  <c r="AW12" i="3"/>
  <c r="AT166" i="3"/>
  <c r="AQ166" i="3"/>
  <c r="AP166" i="3"/>
  <c r="AS166" i="3"/>
  <c r="AR166" i="3"/>
  <c r="AO166" i="3"/>
  <c r="BB362" i="3"/>
  <c r="BF362" i="3"/>
  <c r="BE362" i="3"/>
  <c r="BC362" i="3"/>
  <c r="BA362" i="3"/>
  <c r="BD362" i="3"/>
  <c r="AC296" i="3"/>
  <c r="E295" i="4" s="1"/>
  <c r="Z136" i="3"/>
  <c r="AD124" i="3"/>
  <c r="BE112" i="3"/>
  <c r="BA363" i="3"/>
  <c r="AY331" i="3"/>
  <c r="AI299" i="3"/>
  <c r="BA291" i="3"/>
  <c r="AS271" i="3"/>
  <c r="AQ271" i="3"/>
  <c r="AP271" i="3"/>
  <c r="AR271" i="3"/>
  <c r="AT271" i="3"/>
  <c r="AO271" i="3"/>
  <c r="AG251" i="3"/>
  <c r="BB215" i="3"/>
  <c r="BD215" i="3"/>
  <c r="BF215" i="3"/>
  <c r="BE215" i="3"/>
  <c r="BC215" i="3"/>
  <c r="BA215" i="3"/>
  <c r="BF199" i="3"/>
  <c r="BB199" i="3"/>
  <c r="BA199" i="3"/>
  <c r="BE199" i="3"/>
  <c r="BD199" i="3"/>
  <c r="BC199" i="3"/>
  <c r="AE171" i="3"/>
  <c r="AR147" i="3"/>
  <c r="W111" i="3"/>
  <c r="AA111" i="3"/>
  <c r="AB111" i="3"/>
  <c r="Z111" i="3"/>
  <c r="Y111" i="3"/>
  <c r="X111" i="3"/>
  <c r="BA35" i="3"/>
  <c r="Y27" i="3"/>
  <c r="AQ126" i="3"/>
  <c r="AO126" i="3"/>
  <c r="AT126" i="3"/>
  <c r="AS126" i="3"/>
  <c r="AR126" i="3"/>
  <c r="AP126" i="3"/>
  <c r="AA372" i="3"/>
  <c r="X372" i="3"/>
  <c r="Y372" i="3"/>
  <c r="W372" i="3"/>
  <c r="AB372" i="3"/>
  <c r="Z372" i="3"/>
  <c r="AT154" i="3"/>
  <c r="AP154" i="3"/>
  <c r="AQ154" i="3"/>
  <c r="AR154" i="3"/>
  <c r="AS154" i="3"/>
  <c r="AO154" i="3"/>
  <c r="BC56" i="3"/>
  <c r="AS331" i="3"/>
  <c r="AU275" i="3"/>
  <c r="AK115" i="3"/>
  <c r="AV88" i="3"/>
  <c r="AB380" i="3"/>
  <c r="Y380" i="3"/>
  <c r="AA380" i="3"/>
  <c r="Z380" i="3"/>
  <c r="X380" i="3"/>
  <c r="W380" i="3"/>
  <c r="BB146" i="3"/>
  <c r="BF146" i="3"/>
  <c r="BA146" i="3"/>
  <c r="BE146" i="3"/>
  <c r="BC146" i="3"/>
  <c r="BD146" i="3"/>
  <c r="AV156" i="3"/>
  <c r="AF21" i="3"/>
  <c r="AD21" i="3"/>
  <c r="AC21" i="3"/>
  <c r="AH21" i="3"/>
  <c r="AG21" i="3"/>
  <c r="AE21" i="3"/>
  <c r="AO363" i="3"/>
  <c r="AH355" i="3"/>
  <c r="AX307" i="3"/>
  <c r="AR291" i="3"/>
  <c r="AP275" i="3"/>
  <c r="Y227" i="3"/>
  <c r="BB219" i="3"/>
  <c r="AC195" i="3"/>
  <c r="AF163" i="3"/>
  <c r="AQ131" i="3"/>
  <c r="AY107" i="3"/>
  <c r="F106" i="4" s="1"/>
  <c r="AF75" i="3"/>
  <c r="AS55" i="3"/>
  <c r="AR55" i="3"/>
  <c r="AQ55" i="3"/>
  <c r="AP55" i="3"/>
  <c r="AT55" i="3"/>
  <c r="AO55" i="3"/>
  <c r="AS35" i="3"/>
  <c r="AR12" i="3"/>
  <c r="F11" i="4" s="1"/>
  <c r="BB171" i="3"/>
  <c r="W238" i="3"/>
  <c r="AA238" i="3"/>
  <c r="Z238" i="3"/>
  <c r="Y238" i="3"/>
  <c r="X238" i="3"/>
  <c r="AB238" i="3"/>
  <c r="AQ38" i="3"/>
  <c r="AT38" i="3"/>
  <c r="AR38" i="3"/>
  <c r="AS38" i="3"/>
  <c r="AP38" i="3"/>
  <c r="AO38" i="3"/>
  <c r="AA294" i="3"/>
  <c r="X294" i="3"/>
  <c r="Z294" i="3"/>
  <c r="Y294" i="3"/>
  <c r="W294" i="3"/>
  <c r="AB294" i="3"/>
  <c r="BC309" i="3"/>
  <c r="BB309" i="3"/>
  <c r="BA309" i="3"/>
  <c r="BF309" i="3"/>
  <c r="BD309" i="3"/>
  <c r="BE309" i="3"/>
  <c r="AY245" i="3"/>
  <c r="AU245" i="3"/>
  <c r="AZ245" i="3"/>
  <c r="AX245" i="3"/>
  <c r="AW245" i="3"/>
  <c r="AV245" i="3"/>
  <c r="AU117" i="3"/>
  <c r="AY117" i="3"/>
  <c r="AV117" i="3"/>
  <c r="AZ117" i="3"/>
  <c r="AX117" i="3"/>
  <c r="AW117" i="3"/>
  <c r="AM53" i="3"/>
  <c r="AK53" i="3"/>
  <c r="AJ53" i="3"/>
  <c r="AI53" i="3"/>
  <c r="AN53" i="3"/>
  <c r="AL53" i="3"/>
  <c r="AL364" i="3"/>
  <c r="AK364" i="3"/>
  <c r="AJ364" i="3"/>
  <c r="AM364" i="3"/>
  <c r="AI364" i="3"/>
  <c r="AN364" i="3"/>
  <c r="AH354" i="3"/>
  <c r="AE354" i="3"/>
  <c r="AG354" i="3"/>
  <c r="AD354" i="3"/>
  <c r="AC354" i="3"/>
  <c r="AF354" i="3"/>
  <c r="BB266" i="3"/>
  <c r="BF266" i="3"/>
  <c r="BA266" i="3"/>
  <c r="BC266" i="3"/>
  <c r="BE266" i="3"/>
  <c r="BD266" i="3"/>
  <c r="AT138" i="3"/>
  <c r="AP138" i="3"/>
  <c r="AQ138" i="3"/>
  <c r="AR138" i="3"/>
  <c r="AS138" i="3"/>
  <c r="AO138" i="3"/>
  <c r="BB130" i="3"/>
  <c r="BF130" i="3"/>
  <c r="BE130" i="3"/>
  <c r="BC130" i="3"/>
  <c r="BD130" i="3"/>
  <c r="BA130" i="3"/>
  <c r="AR15" i="3"/>
  <c r="AT15" i="3"/>
  <c r="AS15" i="3"/>
  <c r="AQ15" i="3"/>
  <c r="AP15" i="3"/>
  <c r="AO15" i="3"/>
  <c r="AR94" i="3"/>
  <c r="AO94" i="3"/>
  <c r="AT94" i="3"/>
  <c r="AS94" i="3"/>
  <c r="AQ94" i="3"/>
  <c r="AP94" i="3"/>
  <c r="AR254" i="3"/>
  <c r="AQ254" i="3"/>
  <c r="AP254" i="3"/>
  <c r="AO254" i="3"/>
  <c r="AT254" i="3"/>
  <c r="AS254" i="3"/>
  <c r="W37" i="3"/>
  <c r="AB37" i="3"/>
  <c r="AA37" i="3"/>
  <c r="Z37" i="3"/>
  <c r="X37" i="3"/>
  <c r="Y37" i="3"/>
  <c r="BA324" i="3"/>
  <c r="BF324" i="3"/>
  <c r="BE324" i="3"/>
  <c r="BB324" i="3"/>
  <c r="BD324" i="3"/>
  <c r="BC324" i="3"/>
  <c r="AY122" i="3"/>
  <c r="AW122" i="3"/>
  <c r="AU122" i="3"/>
  <c r="AX122" i="3"/>
  <c r="AV122" i="3"/>
  <c r="AZ122" i="3"/>
  <c r="AB334" i="3"/>
  <c r="Z334" i="3"/>
  <c r="Y334" i="3"/>
  <c r="AA334" i="3"/>
  <c r="X334" i="3"/>
  <c r="W334" i="3"/>
  <c r="AU246" i="3"/>
  <c r="AY246" i="3"/>
  <c r="AV246" i="3"/>
  <c r="AX246" i="3"/>
  <c r="AZ246" i="3"/>
  <c r="AW246" i="3"/>
  <c r="AB221" i="3"/>
  <c r="AA221" i="3"/>
  <c r="X221" i="3"/>
  <c r="Z221" i="3"/>
  <c r="W221" i="3"/>
  <c r="Y221" i="3"/>
  <c r="AN383" i="3"/>
  <c r="Y211" i="3"/>
  <c r="AP27" i="3"/>
  <c r="AQ118" i="3"/>
  <c r="AR118" i="3"/>
  <c r="AP118" i="3"/>
  <c r="AO118" i="3"/>
  <c r="AT118" i="3"/>
  <c r="AS118" i="3"/>
  <c r="AH310" i="3"/>
  <c r="AG310" i="3"/>
  <c r="AF310" i="3"/>
  <c r="AD310" i="3"/>
  <c r="AE310" i="3"/>
  <c r="AC310" i="3"/>
  <c r="X210" i="3"/>
  <c r="W210" i="3"/>
  <c r="AB210" i="3"/>
  <c r="Y210" i="3"/>
  <c r="AA210" i="3"/>
  <c r="Z210" i="3"/>
  <c r="AI95" i="3"/>
  <c r="AJ23" i="3"/>
  <c r="AS191" i="3"/>
  <c r="BF63" i="3"/>
  <c r="F147" i="4"/>
  <c r="F9" i="4"/>
  <c r="G9" i="4" s="1"/>
  <c r="J9" i="4" s="1"/>
  <c r="E112" i="4"/>
  <c r="F208" i="4"/>
  <c r="AI278" i="3"/>
  <c r="AM278" i="3"/>
  <c r="AJ278" i="3"/>
  <c r="AL278" i="3"/>
  <c r="AN278" i="3"/>
  <c r="AK278" i="3"/>
  <c r="AU252" i="3"/>
  <c r="X291" i="3"/>
  <c r="AZ175" i="3"/>
  <c r="AX175" i="3"/>
  <c r="AV175" i="3"/>
  <c r="AU175" i="3"/>
  <c r="AY175" i="3"/>
  <c r="AW175" i="3"/>
  <c r="AE39" i="3"/>
  <c r="AH39" i="3"/>
  <c r="AF39" i="3"/>
  <c r="AG39" i="3"/>
  <c r="AD39" i="3"/>
  <c r="AC39" i="3"/>
  <c r="AT366" i="3"/>
  <c r="AS366" i="3"/>
  <c r="AR366" i="3"/>
  <c r="AQ366" i="3"/>
  <c r="AP366" i="3"/>
  <c r="AO366" i="3"/>
  <c r="AP222" i="3"/>
  <c r="AR222" i="3"/>
  <c r="AT222" i="3"/>
  <c r="AS222" i="3"/>
  <c r="AQ222" i="3"/>
  <c r="AO222" i="3"/>
  <c r="BD30" i="3"/>
  <c r="BC30" i="3"/>
  <c r="BB30" i="3"/>
  <c r="BF30" i="3"/>
  <c r="BE30" i="3"/>
  <c r="BA30" i="3"/>
  <c r="AZ330" i="3"/>
  <c r="AX330" i="3"/>
  <c r="AW330" i="3"/>
  <c r="AU330" i="3"/>
  <c r="AV330" i="3"/>
  <c r="AY330" i="3"/>
  <c r="AF381" i="3"/>
  <c r="AC381" i="3"/>
  <c r="AH381" i="3"/>
  <c r="AG381" i="3"/>
  <c r="AD381" i="3"/>
  <c r="AE381" i="3"/>
  <c r="BC301" i="3"/>
  <c r="BA301" i="3"/>
  <c r="BF301" i="3"/>
  <c r="BE301" i="3"/>
  <c r="BD301" i="3"/>
  <c r="BB301" i="3"/>
  <c r="AJ173" i="3"/>
  <c r="AN173" i="3"/>
  <c r="AM173" i="3"/>
  <c r="AL173" i="3"/>
  <c r="AK173" i="3"/>
  <c r="AI173" i="3"/>
  <c r="W109" i="3"/>
  <c r="AA109" i="3"/>
  <c r="Z109" i="3"/>
  <c r="X109" i="3"/>
  <c r="AB109" i="3"/>
  <c r="Y109" i="3"/>
  <c r="AH308" i="3"/>
  <c r="AG308" i="3"/>
  <c r="AF308" i="3"/>
  <c r="AD308" i="3"/>
  <c r="AE308" i="3"/>
  <c r="AC308" i="3"/>
  <c r="AM356" i="3"/>
  <c r="AI356" i="3"/>
  <c r="AN356" i="3"/>
  <c r="AK356" i="3"/>
  <c r="AL356" i="3"/>
  <c r="AJ356" i="3"/>
  <c r="BC258" i="3"/>
  <c r="BA258" i="3"/>
  <c r="BF258" i="3"/>
  <c r="BD258" i="3"/>
  <c r="BE258" i="3"/>
  <c r="BB258" i="3"/>
  <c r="Y314" i="3"/>
  <c r="AB314" i="3"/>
  <c r="AA314" i="3"/>
  <c r="X314" i="3"/>
  <c r="Z314" i="3"/>
  <c r="W314" i="3"/>
  <c r="AR293" i="3"/>
  <c r="AO293" i="3"/>
  <c r="AT293" i="3"/>
  <c r="AP293" i="3"/>
  <c r="AS293" i="3"/>
  <c r="AQ293" i="3"/>
  <c r="BF165" i="3"/>
  <c r="BC165" i="3"/>
  <c r="BB165" i="3"/>
  <c r="BE165" i="3"/>
  <c r="BD165" i="3"/>
  <c r="BA165" i="3"/>
  <c r="AN186" i="3"/>
  <c r="AL186" i="3"/>
  <c r="AJ186" i="3"/>
  <c r="AI186" i="3"/>
  <c r="AM186" i="3"/>
  <c r="AK186" i="3"/>
  <c r="AR71" i="3"/>
  <c r="AO71" i="3"/>
  <c r="AT71" i="3"/>
  <c r="AS71" i="3"/>
  <c r="AP71" i="3"/>
  <c r="AQ71" i="3"/>
  <c r="W29" i="3"/>
  <c r="AB29" i="3"/>
  <c r="AA29" i="3"/>
  <c r="Z29" i="3"/>
  <c r="X29" i="3"/>
  <c r="Y29" i="3"/>
  <c r="AS322" i="3"/>
  <c r="AP322" i="3"/>
  <c r="AO322" i="3"/>
  <c r="AT322" i="3"/>
  <c r="AR322" i="3"/>
  <c r="AQ322" i="3"/>
  <c r="AU39" i="3"/>
  <c r="AZ39" i="3"/>
  <c r="AY39" i="3"/>
  <c r="AX39" i="3"/>
  <c r="AV39" i="3"/>
  <c r="AW39" i="3"/>
  <c r="BE317" i="3"/>
  <c r="BB317" i="3"/>
  <c r="BA317" i="3"/>
  <c r="BF317" i="3"/>
  <c r="BC317" i="3"/>
  <c r="BD317" i="3"/>
  <c r="AT370" i="3"/>
  <c r="AS370" i="3"/>
  <c r="AR370" i="3"/>
  <c r="AQ370" i="3"/>
  <c r="AO370" i="3"/>
  <c r="AP370" i="3"/>
  <c r="F344" i="4"/>
  <c r="AS383" i="3"/>
  <c r="AT383" i="3"/>
  <c r="AP383" i="3"/>
  <c r="AO383" i="3"/>
  <c r="AQ383" i="3"/>
  <c r="AR383" i="3"/>
  <c r="AM359" i="3"/>
  <c r="AL359" i="3"/>
  <c r="AK359" i="3"/>
  <c r="AI359" i="3"/>
  <c r="AN359" i="3"/>
  <c r="AJ359" i="3"/>
  <c r="AG343" i="3"/>
  <c r="AF343" i="3"/>
  <c r="AD343" i="3"/>
  <c r="AC343" i="3"/>
  <c r="AH343" i="3"/>
  <c r="AE343" i="3"/>
  <c r="Y327" i="3"/>
  <c r="Z327" i="3"/>
  <c r="AB327" i="3"/>
  <c r="AA327" i="3"/>
  <c r="X327" i="3"/>
  <c r="W327" i="3"/>
  <c r="AU311" i="3"/>
  <c r="AZ311" i="3"/>
  <c r="AX311" i="3"/>
  <c r="AV311" i="3"/>
  <c r="AY311" i="3"/>
  <c r="AW311" i="3"/>
  <c r="BD299" i="3"/>
  <c r="AJ291" i="3"/>
  <c r="AJ175" i="3"/>
  <c r="AN175" i="3"/>
  <c r="AM175" i="3"/>
  <c r="AL175" i="3"/>
  <c r="AI175" i="3"/>
  <c r="AK175" i="3"/>
  <c r="AV79" i="3"/>
  <c r="AZ79" i="3"/>
  <c r="AY79" i="3"/>
  <c r="AX79" i="3"/>
  <c r="AW79" i="3"/>
  <c r="AU79" i="3"/>
  <c r="Z365" i="3"/>
  <c r="Y365" i="3"/>
  <c r="X365" i="3"/>
  <c r="AB365" i="3"/>
  <c r="AA365" i="3"/>
  <c r="W365" i="3"/>
  <c r="AU250" i="3"/>
  <c r="AZ250" i="3"/>
  <c r="AY250" i="3"/>
  <c r="AW250" i="3"/>
  <c r="AV250" i="3"/>
  <c r="AX250" i="3"/>
  <c r="AE285" i="3"/>
  <c r="AD285" i="3"/>
  <c r="AC285" i="3"/>
  <c r="AF285" i="3"/>
  <c r="AH285" i="3"/>
  <c r="AG285" i="3"/>
  <c r="AF93" i="3"/>
  <c r="AC93" i="3"/>
  <c r="AH93" i="3"/>
  <c r="AG93" i="3"/>
  <c r="AE93" i="3"/>
  <c r="AD93" i="3"/>
  <c r="AN178" i="3"/>
  <c r="AL178" i="3"/>
  <c r="AJ178" i="3"/>
  <c r="AI178" i="3"/>
  <c r="AM178" i="3"/>
  <c r="AK178" i="3"/>
  <c r="AA253" i="3"/>
  <c r="X253" i="3"/>
  <c r="W253" i="3"/>
  <c r="AB253" i="3"/>
  <c r="Z253" i="3"/>
  <c r="Y253" i="3"/>
  <c r="E383" i="4"/>
  <c r="G383" i="4" s="1"/>
  <c r="J383" i="4" s="1"/>
  <c r="K383" i="4" s="1"/>
  <c r="AN52" i="3"/>
  <c r="Z135" i="3"/>
  <c r="W135" i="3"/>
  <c r="AA135" i="3"/>
  <c r="AB135" i="3"/>
  <c r="Y135" i="3"/>
  <c r="X135" i="3"/>
  <c r="BE371" i="3"/>
  <c r="AX355" i="3"/>
  <c r="W295" i="3"/>
  <c r="AB295" i="3"/>
  <c r="AA295" i="3"/>
  <c r="X295" i="3"/>
  <c r="Y295" i="3"/>
  <c r="Z295" i="3"/>
  <c r="Z199" i="3"/>
  <c r="AA199" i="3"/>
  <c r="Y199" i="3"/>
  <c r="X199" i="3"/>
  <c r="AB199" i="3"/>
  <c r="W199" i="3"/>
  <c r="AT179" i="3"/>
  <c r="AH63" i="3"/>
  <c r="AP23" i="3"/>
  <c r="Y280" i="3"/>
  <c r="W349" i="3"/>
  <c r="AA349" i="3"/>
  <c r="Y349" i="3"/>
  <c r="AB349" i="3"/>
  <c r="Z349" i="3"/>
  <c r="X349" i="3"/>
  <c r="AP157" i="3"/>
  <c r="AT157" i="3"/>
  <c r="AO157" i="3"/>
  <c r="AS157" i="3"/>
  <c r="AQ157" i="3"/>
  <c r="AR157" i="3"/>
  <c r="AL190" i="3"/>
  <c r="AJ190" i="3"/>
  <c r="AN190" i="3"/>
  <c r="AM190" i="3"/>
  <c r="AK190" i="3"/>
  <c r="AI190" i="3"/>
  <c r="AE114" i="3"/>
  <c r="AH114" i="3"/>
  <c r="AG114" i="3"/>
  <c r="AF114" i="3"/>
  <c r="AD114" i="3"/>
  <c r="AC114" i="3"/>
  <c r="AH189" i="3"/>
  <c r="AD189" i="3"/>
  <c r="AC189" i="3"/>
  <c r="AG189" i="3"/>
  <c r="AF189" i="3"/>
  <c r="AE189" i="3"/>
  <c r="AE292" i="3"/>
  <c r="AH167" i="3"/>
  <c r="AE167" i="3"/>
  <c r="AD167" i="3"/>
  <c r="AG167" i="3"/>
  <c r="AC167" i="3"/>
  <c r="AF167" i="3"/>
  <c r="AS371" i="3"/>
  <c r="W311" i="3"/>
  <c r="AB311" i="3"/>
  <c r="Z311" i="3"/>
  <c r="X311" i="3"/>
  <c r="AA311" i="3"/>
  <c r="Y311" i="3"/>
  <c r="AM295" i="3"/>
  <c r="AJ295" i="3"/>
  <c r="AN295" i="3"/>
  <c r="AL295" i="3"/>
  <c r="AK295" i="3"/>
  <c r="AI295" i="3"/>
  <c r="AM279" i="3"/>
  <c r="AL279" i="3"/>
  <c r="AK279" i="3"/>
  <c r="AI279" i="3"/>
  <c r="AN279" i="3"/>
  <c r="AJ279" i="3"/>
  <c r="AL263" i="3"/>
  <c r="AN263" i="3"/>
  <c r="AM263" i="3"/>
  <c r="AK263" i="3"/>
  <c r="AI263" i="3"/>
  <c r="AJ263" i="3"/>
  <c r="AE247" i="3"/>
  <c r="AG247" i="3"/>
  <c r="AF247" i="3"/>
  <c r="AD247" i="3"/>
  <c r="AC247" i="3"/>
  <c r="AH247" i="3"/>
  <c r="AC231" i="3"/>
  <c r="AH231" i="3"/>
  <c r="AF231" i="3"/>
  <c r="AE231" i="3"/>
  <c r="AD231" i="3"/>
  <c r="AG231" i="3"/>
  <c r="AQ111" i="3"/>
  <c r="AT111" i="3"/>
  <c r="AS111" i="3"/>
  <c r="AR111" i="3"/>
  <c r="AP111" i="3"/>
  <c r="AO111" i="3"/>
  <c r="AF71" i="3"/>
  <c r="AD71" i="3"/>
  <c r="AC71" i="3"/>
  <c r="AH71" i="3"/>
  <c r="AE71" i="3"/>
  <c r="AG71" i="3"/>
  <c r="AO51" i="3"/>
  <c r="BD43" i="3"/>
  <c r="AK127" i="3"/>
  <c r="BA318" i="3"/>
  <c r="BF318" i="3"/>
  <c r="BE318" i="3"/>
  <c r="BB318" i="3"/>
  <c r="BC318" i="3"/>
  <c r="BD318" i="3"/>
  <c r="AX150" i="3"/>
  <c r="AV150" i="3"/>
  <c r="AZ150" i="3"/>
  <c r="AW150" i="3"/>
  <c r="AY150" i="3"/>
  <c r="AU150" i="3"/>
  <c r="AY358" i="3"/>
  <c r="AX358" i="3"/>
  <c r="AW358" i="3"/>
  <c r="AU358" i="3"/>
  <c r="AZ358" i="3"/>
  <c r="AV358" i="3"/>
  <c r="AO341" i="3"/>
  <c r="AT341" i="3"/>
  <c r="AS341" i="3"/>
  <c r="AP341" i="3"/>
  <c r="AQ341" i="3"/>
  <c r="AR341" i="3"/>
  <c r="AE277" i="3"/>
  <c r="AD277" i="3"/>
  <c r="AC277" i="3"/>
  <c r="AF277" i="3"/>
  <c r="AG277" i="3"/>
  <c r="AH277" i="3"/>
  <c r="Z149" i="3"/>
  <c r="AA149" i="3"/>
  <c r="Y149" i="3"/>
  <c r="X149" i="3"/>
  <c r="AB149" i="3"/>
  <c r="W149" i="3"/>
  <c r="AB21" i="3"/>
  <c r="AA21" i="3"/>
  <c r="X21" i="3"/>
  <c r="Z21" i="3"/>
  <c r="Y21" i="3"/>
  <c r="W21" i="3"/>
  <c r="AR386" i="3"/>
  <c r="AO386" i="3"/>
  <c r="AT386" i="3"/>
  <c r="AS386" i="3"/>
  <c r="AQ386" i="3"/>
  <c r="AP386" i="3"/>
  <c r="BF234" i="3"/>
  <c r="BE234" i="3"/>
  <c r="BD234" i="3"/>
  <c r="BB234" i="3"/>
  <c r="BC234" i="3"/>
  <c r="BA234" i="3"/>
  <c r="AL170" i="3"/>
  <c r="AI170" i="3"/>
  <c r="AJ170" i="3"/>
  <c r="AN170" i="3"/>
  <c r="AK170" i="3"/>
  <c r="AM170" i="3"/>
  <c r="AY162" i="3"/>
  <c r="AX162" i="3"/>
  <c r="AW162" i="3"/>
  <c r="AV162" i="3"/>
  <c r="AU162" i="3"/>
  <c r="AZ162" i="3"/>
  <c r="AT262" i="3"/>
  <c r="AP262" i="3"/>
  <c r="AR262" i="3"/>
  <c r="AQ262" i="3"/>
  <c r="AS262" i="3"/>
  <c r="AO262" i="3"/>
  <c r="BA326" i="3"/>
  <c r="BF326" i="3"/>
  <c r="BE326" i="3"/>
  <c r="BB326" i="3"/>
  <c r="BC326" i="3"/>
  <c r="BD326" i="3"/>
  <c r="AA261" i="3"/>
  <c r="X261" i="3"/>
  <c r="W261" i="3"/>
  <c r="AB261" i="3"/>
  <c r="Y261" i="3"/>
  <c r="Z261" i="3"/>
  <c r="AI282" i="3"/>
  <c r="AN282" i="3"/>
  <c r="AM282" i="3"/>
  <c r="AJ282" i="3"/>
  <c r="AK282" i="3"/>
  <c r="AL282" i="3"/>
  <c r="AC357" i="3"/>
  <c r="AJ236" i="3"/>
  <c r="E235" i="4" s="1"/>
  <c r="AK67" i="3"/>
  <c r="F170" i="4"/>
  <c r="BC125" i="3"/>
  <c r="BA125" i="3"/>
  <c r="BE125" i="3"/>
  <c r="BD125" i="3"/>
  <c r="BB125" i="3"/>
  <c r="BF125" i="3"/>
  <c r="AG274" i="3"/>
  <c r="AE274" i="3"/>
  <c r="AD274" i="3"/>
  <c r="AH274" i="3"/>
  <c r="AF274" i="3"/>
  <c r="AC274" i="3"/>
  <c r="AI288" i="3"/>
  <c r="AN288" i="3"/>
  <c r="AM288" i="3"/>
  <c r="AJ288" i="3"/>
  <c r="AL288" i="3"/>
  <c r="AK288" i="3"/>
  <c r="AD160" i="3"/>
  <c r="AH160" i="3"/>
  <c r="AC160" i="3"/>
  <c r="AG160" i="3"/>
  <c r="AE160" i="3"/>
  <c r="AF160" i="3"/>
  <c r="AF32" i="3"/>
  <c r="AE32" i="3"/>
  <c r="AD32" i="3"/>
  <c r="F31" i="4" s="1"/>
  <c r="AG32" i="3"/>
  <c r="AH32" i="3"/>
  <c r="AC32" i="3"/>
  <c r="AL130" i="3"/>
  <c r="AI130" i="3"/>
  <c r="AM130" i="3"/>
  <c r="AN130" i="3"/>
  <c r="AK130" i="3"/>
  <c r="AJ130" i="3"/>
  <c r="X73" i="3"/>
  <c r="AH88" i="3"/>
  <c r="BC347" i="3"/>
  <c r="BE331" i="3"/>
  <c r="W299" i="3"/>
  <c r="F282" i="4"/>
  <c r="BE227" i="3"/>
  <c r="AU195" i="3"/>
  <c r="Z151" i="3"/>
  <c r="W151" i="3"/>
  <c r="F150" i="4" s="1"/>
  <c r="AB151" i="3"/>
  <c r="AA151" i="3"/>
  <c r="X151" i="3"/>
  <c r="Y151" i="3"/>
  <c r="AM111" i="3"/>
  <c r="AI111" i="3"/>
  <c r="AN111" i="3"/>
  <c r="AL111" i="3"/>
  <c r="AK111" i="3"/>
  <c r="AJ111" i="3"/>
  <c r="X71" i="3"/>
  <c r="AB71" i="3"/>
  <c r="AA71" i="3"/>
  <c r="Z71" i="3"/>
  <c r="Y71" i="3"/>
  <c r="W71" i="3"/>
  <c r="AC35" i="3"/>
  <c r="AQ302" i="3"/>
  <c r="AO302" i="3"/>
  <c r="AT302" i="3"/>
  <c r="AP302" i="3"/>
  <c r="AR302" i="3"/>
  <c r="AS302" i="3"/>
  <c r="AT142" i="3"/>
  <c r="AP142" i="3"/>
  <c r="AR142" i="3"/>
  <c r="AQ142" i="3"/>
  <c r="AO142" i="3"/>
  <c r="AS142" i="3"/>
  <c r="AK342" i="3"/>
  <c r="AJ342" i="3"/>
  <c r="AL342" i="3"/>
  <c r="AN342" i="3"/>
  <c r="AM342" i="3"/>
  <c r="AI342" i="3"/>
  <c r="BE333" i="3"/>
  <c r="BD333" i="3"/>
  <c r="BB333" i="3"/>
  <c r="BA333" i="3"/>
  <c r="BF333" i="3"/>
  <c r="BC333" i="3"/>
  <c r="BC269" i="3"/>
  <c r="BA269" i="3"/>
  <c r="BD269" i="3"/>
  <c r="BB269" i="3"/>
  <c r="BE269" i="3"/>
  <c r="BF269" i="3"/>
  <c r="AL141" i="3"/>
  <c r="AK141" i="3"/>
  <c r="AJ141" i="3"/>
  <c r="AI141" i="3"/>
  <c r="AM141" i="3"/>
  <c r="AN141" i="3"/>
  <c r="X77" i="3"/>
  <c r="AB77" i="3"/>
  <c r="AA77" i="3"/>
  <c r="Z77" i="3"/>
  <c r="Y77" i="3"/>
  <c r="W77" i="3"/>
  <c r="AH378" i="3"/>
  <c r="AG378" i="3"/>
  <c r="AF378" i="3"/>
  <c r="AC378" i="3"/>
  <c r="AE378" i="3"/>
  <c r="AD378" i="3"/>
  <c r="AI290" i="3"/>
  <c r="AN290" i="3"/>
  <c r="AM290" i="3"/>
  <c r="AJ290" i="3"/>
  <c r="AK290" i="3"/>
  <c r="AL290" i="3"/>
  <c r="AB98" i="3"/>
  <c r="Y98" i="3"/>
  <c r="X98" i="3"/>
  <c r="AA98" i="3"/>
  <c r="W98" i="3"/>
  <c r="Z98" i="3"/>
  <c r="AV182" i="3"/>
  <c r="AZ182" i="3"/>
  <c r="AY182" i="3"/>
  <c r="AX182" i="3"/>
  <c r="AW182" i="3"/>
  <c r="AU182" i="3"/>
  <c r="AX197" i="3"/>
  <c r="AY197" i="3"/>
  <c r="AV197" i="3"/>
  <c r="AZ197" i="3"/>
  <c r="AW197" i="3"/>
  <c r="AU197" i="3"/>
  <c r="AN218" i="3"/>
  <c r="AM218" i="3"/>
  <c r="AJ218" i="3"/>
  <c r="AL218" i="3"/>
  <c r="AK218" i="3"/>
  <c r="AI218" i="3"/>
  <c r="AQ18" i="3"/>
  <c r="E17" i="4" s="1"/>
  <c r="AZ67" i="3"/>
  <c r="AY166" i="3"/>
  <c r="AX166" i="3"/>
  <c r="AZ166" i="3"/>
  <c r="AU166" i="3"/>
  <c r="AW166" i="3"/>
  <c r="AV166" i="3"/>
  <c r="AD362" i="3"/>
  <c r="AE362" i="3"/>
  <c r="AC362" i="3"/>
  <c r="AF362" i="3"/>
  <c r="AH362" i="3"/>
  <c r="AG362" i="3"/>
  <c r="E120" i="4"/>
  <c r="AK324" i="3"/>
  <c r="AL324" i="3"/>
  <c r="AN324" i="3"/>
  <c r="AM324" i="3"/>
  <c r="AJ324" i="3"/>
  <c r="AI324" i="3"/>
  <c r="AE296" i="3"/>
  <c r="Y292" i="3"/>
  <c r="AA136" i="3"/>
  <c r="AF120" i="3"/>
  <c r="AX347" i="3"/>
  <c r="AZ331" i="3"/>
  <c r="AY243" i="3"/>
  <c r="AO211" i="3"/>
  <c r="AQ103" i="3"/>
  <c r="AR103" i="3"/>
  <c r="AP103" i="3"/>
  <c r="AT103" i="3"/>
  <c r="AS103" i="3"/>
  <c r="AO103" i="3"/>
  <c r="AW325" i="3"/>
  <c r="AX325" i="3"/>
  <c r="AZ325" i="3"/>
  <c r="AY325" i="3"/>
  <c r="AV325" i="3"/>
  <c r="AU325" i="3"/>
  <c r="AI372" i="3"/>
  <c r="AN372" i="3"/>
  <c r="AJ372" i="3"/>
  <c r="AK372" i="3"/>
  <c r="AM372" i="3"/>
  <c r="AL372" i="3"/>
  <c r="AX154" i="3"/>
  <c r="AW154" i="3"/>
  <c r="AV154" i="3"/>
  <c r="AU154" i="3"/>
  <c r="AZ154" i="3"/>
  <c r="AY154" i="3"/>
  <c r="AJ195" i="3"/>
  <c r="AJ380" i="3"/>
  <c r="AM380" i="3"/>
  <c r="AL380" i="3"/>
  <c r="AK380" i="3"/>
  <c r="AN380" i="3"/>
  <c r="AI380" i="3"/>
  <c r="AD146" i="3"/>
  <c r="AH146" i="3"/>
  <c r="AF146" i="3"/>
  <c r="AG146" i="3"/>
  <c r="AC146" i="3"/>
  <c r="AE146" i="3"/>
  <c r="AD266" i="3"/>
  <c r="AH266" i="3"/>
  <c r="AF266" i="3"/>
  <c r="AG266" i="3"/>
  <c r="AC266" i="3"/>
  <c r="AE266" i="3"/>
  <c r="AY371" i="3"/>
  <c r="AF355" i="3"/>
  <c r="Y347" i="3"/>
  <c r="AO335" i="3"/>
  <c r="AT335" i="3"/>
  <c r="AS335" i="3"/>
  <c r="AP335" i="3"/>
  <c r="AR335" i="3"/>
  <c r="AQ335" i="3"/>
  <c r="AZ307" i="3"/>
  <c r="AT215" i="3"/>
  <c r="AR215" i="3"/>
  <c r="AQ215" i="3"/>
  <c r="AS215" i="3"/>
  <c r="AP215" i="3"/>
  <c r="AO215" i="3"/>
  <c r="AS131" i="3"/>
  <c r="AB83" i="3"/>
  <c r="AC67" i="3"/>
  <c r="Y43" i="3"/>
  <c r="AT35" i="3"/>
  <c r="AF38" i="3"/>
  <c r="AE38" i="3"/>
  <c r="AD38" i="3"/>
  <c r="AC38" i="3"/>
  <c r="AH38" i="3"/>
  <c r="AG38" i="3"/>
  <c r="BC171" i="3"/>
  <c r="AU238" i="3"/>
  <c r="AY238" i="3"/>
  <c r="AV238" i="3"/>
  <c r="AX238" i="3"/>
  <c r="AW238" i="3"/>
  <c r="AZ238" i="3"/>
  <c r="AY38" i="3"/>
  <c r="AV38" i="3"/>
  <c r="AU38" i="3"/>
  <c r="AZ38" i="3"/>
  <c r="AX38" i="3"/>
  <c r="AW38" i="3"/>
  <c r="Z158" i="3"/>
  <c r="AA158" i="3"/>
  <c r="W158" i="3"/>
  <c r="AB158" i="3"/>
  <c r="X158" i="3"/>
  <c r="Y158" i="3"/>
  <c r="AT309" i="3"/>
  <c r="AS309" i="3"/>
  <c r="AR309" i="3"/>
  <c r="AP309" i="3"/>
  <c r="AQ309" i="3"/>
  <c r="AO309" i="3"/>
  <c r="AA245" i="3"/>
  <c r="W245" i="3"/>
  <c r="AB245" i="3"/>
  <c r="Y245" i="3"/>
  <c r="Z245" i="3"/>
  <c r="X245" i="3"/>
  <c r="BC117" i="3"/>
  <c r="BF117" i="3"/>
  <c r="BE117" i="3"/>
  <c r="BD117" i="3"/>
  <c r="BB117" i="3"/>
  <c r="BA117" i="3"/>
  <c r="AS53" i="3"/>
  <c r="AR53" i="3"/>
  <c r="AQ53" i="3"/>
  <c r="AP53" i="3"/>
  <c r="AT53" i="3"/>
  <c r="AO53" i="3"/>
  <c r="BB364" i="3"/>
  <c r="BA364" i="3"/>
  <c r="BE364" i="3"/>
  <c r="BD364" i="3"/>
  <c r="BC364" i="3"/>
  <c r="BF364" i="3"/>
  <c r="AX354" i="3"/>
  <c r="AU354" i="3"/>
  <c r="AZ354" i="3"/>
  <c r="AY354" i="3"/>
  <c r="AW354" i="3"/>
  <c r="AV354" i="3"/>
  <c r="Z202" i="3"/>
  <c r="AB202" i="3"/>
  <c r="Y202" i="3"/>
  <c r="X202" i="3"/>
  <c r="W202" i="3"/>
  <c r="AA202" i="3"/>
  <c r="BB138" i="3"/>
  <c r="BF138" i="3"/>
  <c r="BA138" i="3"/>
  <c r="BE138" i="3"/>
  <c r="BC138" i="3"/>
  <c r="BD138" i="3"/>
  <c r="AA130" i="3"/>
  <c r="Z130" i="3"/>
  <c r="Y130" i="3"/>
  <c r="W130" i="3"/>
  <c r="AB130" i="3"/>
  <c r="X130" i="3"/>
  <c r="AF15" i="3"/>
  <c r="AC15" i="3"/>
  <c r="AD15" i="3"/>
  <c r="AH15" i="3"/>
  <c r="AG15" i="3"/>
  <c r="AE15" i="3"/>
  <c r="AZ94" i="3"/>
  <c r="AW94" i="3"/>
  <c r="AV94" i="3"/>
  <c r="AY94" i="3"/>
  <c r="AX94" i="3"/>
  <c r="AU94" i="3"/>
  <c r="W254" i="3"/>
  <c r="AB254" i="3"/>
  <c r="AA254" i="3"/>
  <c r="Z254" i="3"/>
  <c r="X254" i="3"/>
  <c r="Y254" i="3"/>
  <c r="AE37" i="3"/>
  <c r="AH37" i="3"/>
  <c r="AF37" i="3"/>
  <c r="AG37" i="3"/>
  <c r="AD37" i="3"/>
  <c r="AC37" i="3"/>
  <c r="AK338" i="3"/>
  <c r="AJ338" i="3"/>
  <c r="AL338" i="3"/>
  <c r="AI338" i="3"/>
  <c r="AM338" i="3"/>
  <c r="AN338" i="3"/>
  <c r="AG122" i="3"/>
  <c r="AE122" i="3"/>
  <c r="AH122" i="3"/>
  <c r="AF122" i="3"/>
  <c r="AD122" i="3"/>
  <c r="AC122" i="3"/>
  <c r="F115" i="4"/>
  <c r="AC334" i="3"/>
  <c r="AH334" i="3"/>
  <c r="AG334" i="3"/>
  <c r="AD334" i="3"/>
  <c r="AE334" i="3"/>
  <c r="AF334" i="3"/>
  <c r="W246" i="3"/>
  <c r="AA246" i="3"/>
  <c r="Z246" i="3"/>
  <c r="Y246" i="3"/>
  <c r="X246" i="3"/>
  <c r="AB246" i="3"/>
  <c r="AD221" i="3"/>
  <c r="AF221" i="3"/>
  <c r="AH221" i="3"/>
  <c r="AG221" i="3"/>
  <c r="AE221" i="3"/>
  <c r="AC221" i="3"/>
  <c r="AU242" i="3"/>
  <c r="AY242" i="3"/>
  <c r="AZ242" i="3"/>
  <c r="AX242" i="3"/>
  <c r="AV242" i="3"/>
  <c r="AW242" i="3"/>
  <c r="AC299" i="3"/>
  <c r="Z211" i="3"/>
  <c r="AX75" i="3"/>
  <c r="AQ27" i="3"/>
  <c r="BC118" i="3"/>
  <c r="BB118" i="3"/>
  <c r="BA118" i="3"/>
  <c r="BF118" i="3"/>
  <c r="BE118" i="3"/>
  <c r="BD118" i="3"/>
  <c r="AI310" i="3"/>
  <c r="AN310" i="3"/>
  <c r="AL310" i="3"/>
  <c r="AJ310" i="3"/>
  <c r="AM310" i="3"/>
  <c r="AK310" i="3"/>
  <c r="AV210" i="3"/>
  <c r="AU210" i="3"/>
  <c r="AZ210" i="3"/>
  <c r="AX210" i="3"/>
  <c r="AW210" i="3"/>
  <c r="AY210" i="3"/>
  <c r="F376" i="4"/>
  <c r="E197" i="4"/>
  <c r="F69" i="4"/>
  <c r="F167" i="4"/>
  <c r="AY170" i="3"/>
  <c r="AX170" i="3"/>
  <c r="AV170" i="3"/>
  <c r="AU170" i="3"/>
  <c r="AW170" i="3"/>
  <c r="AZ170" i="3"/>
  <c r="AZ362" i="3"/>
  <c r="AW362" i="3"/>
  <c r="AV362" i="3"/>
  <c r="AU362" i="3"/>
  <c r="AX362" i="3"/>
  <c r="AY362" i="3"/>
  <c r="F303" i="4"/>
  <c r="AB86" i="3"/>
  <c r="Y86" i="3"/>
  <c r="X86" i="3"/>
  <c r="AA86" i="3"/>
  <c r="Z86" i="3"/>
  <c r="W86" i="3"/>
  <c r="Z355" i="3"/>
  <c r="BF167" i="3"/>
  <c r="BC167" i="3"/>
  <c r="BB167" i="3"/>
  <c r="BA167" i="3"/>
  <c r="BD167" i="3"/>
  <c r="BE167" i="3"/>
  <c r="BC31" i="3"/>
  <c r="BF31" i="3"/>
  <c r="BD31" i="3"/>
  <c r="BE31" i="3"/>
  <c r="BB31" i="3"/>
  <c r="BA31" i="3"/>
  <c r="AF78" i="3"/>
  <c r="AH78" i="3"/>
  <c r="AG78" i="3"/>
  <c r="AE78" i="3"/>
  <c r="AD78" i="3"/>
  <c r="AC78" i="3"/>
  <c r="W23" i="3"/>
  <c r="AB23" i="3"/>
  <c r="AA23" i="3"/>
  <c r="Z23" i="3"/>
  <c r="X23" i="3"/>
  <c r="Y23" i="3"/>
  <c r="AV366" i="3"/>
  <c r="AZ366" i="3"/>
  <c r="AY366" i="3"/>
  <c r="AX366" i="3"/>
  <c r="AU366" i="3"/>
  <c r="AW366" i="3"/>
  <c r="AX222" i="3"/>
  <c r="AV222" i="3"/>
  <c r="AU222" i="3"/>
  <c r="AZ222" i="3"/>
  <c r="AW222" i="3"/>
  <c r="AY222" i="3"/>
  <c r="AA30" i="3"/>
  <c r="X30" i="3"/>
  <c r="W30" i="3"/>
  <c r="AB30" i="3"/>
  <c r="Z30" i="3"/>
  <c r="Y30" i="3"/>
  <c r="BA330" i="3"/>
  <c r="BF330" i="3"/>
  <c r="BE330" i="3"/>
  <c r="BB330" i="3"/>
  <c r="BC330" i="3"/>
  <c r="BD330" i="3"/>
  <c r="AN381" i="3"/>
  <c r="AK381" i="3"/>
  <c r="AI381" i="3"/>
  <c r="AM381" i="3"/>
  <c r="AL381" i="3"/>
  <c r="AJ381" i="3"/>
  <c r="AS301" i="3"/>
  <c r="AR301" i="3"/>
  <c r="AP301" i="3"/>
  <c r="AT301" i="3"/>
  <c r="AQ301" i="3"/>
  <c r="AO301" i="3"/>
  <c r="AZ173" i="3"/>
  <c r="AX173" i="3"/>
  <c r="AV173" i="3"/>
  <c r="AU173" i="3"/>
  <c r="AY173" i="3"/>
  <c r="AW173" i="3"/>
  <c r="AE109" i="3"/>
  <c r="AH109" i="3"/>
  <c r="AF109" i="3"/>
  <c r="AD109" i="3"/>
  <c r="AC109" i="3"/>
  <c r="AG109" i="3"/>
  <c r="BF308" i="3"/>
  <c r="BE308" i="3"/>
  <c r="BD308" i="3"/>
  <c r="BB308" i="3"/>
  <c r="BA308" i="3"/>
  <c r="BC308" i="3"/>
  <c r="BE346" i="3"/>
  <c r="BA346" i="3"/>
  <c r="BB346" i="3"/>
  <c r="BC346" i="3"/>
  <c r="BF346" i="3"/>
  <c r="BD346" i="3"/>
  <c r="AE258" i="3"/>
  <c r="AG258" i="3"/>
  <c r="AD258" i="3"/>
  <c r="AH258" i="3"/>
  <c r="AF258" i="3"/>
  <c r="AC258" i="3"/>
  <c r="AW314" i="3"/>
  <c r="AZ314" i="3"/>
  <c r="AY314" i="3"/>
  <c r="AX314" i="3"/>
  <c r="AV314" i="3"/>
  <c r="AU314" i="3"/>
  <c r="AU293" i="3"/>
  <c r="AZ293" i="3"/>
  <c r="AY293" i="3"/>
  <c r="AX293" i="3"/>
  <c r="AW293" i="3"/>
  <c r="AV293" i="3"/>
  <c r="AT186" i="3"/>
  <c r="AR186" i="3"/>
  <c r="AQ186" i="3"/>
  <c r="AP186" i="3"/>
  <c r="AO186" i="3"/>
  <c r="AS186" i="3"/>
  <c r="F51" i="4"/>
  <c r="AV174" i="3"/>
  <c r="AZ174" i="3"/>
  <c r="AY174" i="3"/>
  <c r="AX174" i="3"/>
  <c r="AU174" i="3"/>
  <c r="AW174" i="3"/>
  <c r="AE29" i="3"/>
  <c r="AH29" i="3"/>
  <c r="AF29" i="3"/>
  <c r="AG29" i="3"/>
  <c r="AD29" i="3"/>
  <c r="AC29" i="3"/>
  <c r="BC39" i="3"/>
  <c r="BF39" i="3"/>
  <c r="BD39" i="3"/>
  <c r="BE39" i="3"/>
  <c r="BB39" i="3"/>
  <c r="BA39" i="3"/>
  <c r="AL317" i="3"/>
  <c r="AK317" i="3"/>
  <c r="AJ317" i="3"/>
  <c r="AI317" i="3"/>
  <c r="AM317" i="3"/>
  <c r="AN317" i="3"/>
  <c r="AT162" i="3"/>
  <c r="AP162" i="3"/>
  <c r="AQ162" i="3"/>
  <c r="AR162" i="3"/>
  <c r="AS162" i="3"/>
  <c r="AO162" i="3"/>
  <c r="AB342" i="3"/>
  <c r="Z342" i="3"/>
  <c r="Y342" i="3"/>
  <c r="AA342" i="3"/>
  <c r="W342" i="3"/>
  <c r="X342" i="3"/>
  <c r="AR98" i="3"/>
  <c r="AO98" i="3"/>
  <c r="AT98" i="3"/>
  <c r="AS98" i="3"/>
  <c r="AQ98" i="3"/>
  <c r="AP98" i="3"/>
  <c r="BB265" i="3"/>
  <c r="AK291" i="3"/>
  <c r="AB231" i="3"/>
  <c r="Z231" i="3"/>
  <c r="W231" i="3"/>
  <c r="Y231" i="3"/>
  <c r="AA231" i="3"/>
  <c r="X231" i="3"/>
  <c r="AM167" i="3"/>
  <c r="AL167" i="3"/>
  <c r="AJ167" i="3"/>
  <c r="AI167" i="3"/>
  <c r="AN167" i="3"/>
  <c r="AK167" i="3"/>
  <c r="F138" i="4"/>
  <c r="AU47" i="3"/>
  <c r="AZ47" i="3"/>
  <c r="AY47" i="3"/>
  <c r="AX47" i="3"/>
  <c r="AV47" i="3"/>
  <c r="AW47" i="3"/>
  <c r="AT22" i="3"/>
  <c r="AR22" i="3"/>
  <c r="AS22" i="3"/>
  <c r="AQ22" i="3"/>
  <c r="AP22" i="3"/>
  <c r="AO22" i="3"/>
  <c r="AX365" i="3"/>
  <c r="AW365" i="3"/>
  <c r="AV365" i="3"/>
  <c r="AZ365" i="3"/>
  <c r="AY365" i="3"/>
  <c r="AU365" i="3"/>
  <c r="BC250" i="3"/>
  <c r="BF250" i="3"/>
  <c r="BE250" i="3"/>
  <c r="BD250" i="3"/>
  <c r="BA250" i="3"/>
  <c r="BB250" i="3"/>
  <c r="BC285" i="3"/>
  <c r="BB285" i="3"/>
  <c r="BA285" i="3"/>
  <c r="BD285" i="3"/>
  <c r="BE285" i="3"/>
  <c r="BF285" i="3"/>
  <c r="AN93" i="3"/>
  <c r="AK93" i="3"/>
  <c r="AJ93" i="3"/>
  <c r="AI93" i="3"/>
  <c r="AL93" i="3"/>
  <c r="AM93" i="3"/>
  <c r="X178" i="3"/>
  <c r="AB178" i="3"/>
  <c r="AA178" i="3"/>
  <c r="Z178" i="3"/>
  <c r="Y178" i="3"/>
  <c r="W178" i="3"/>
  <c r="AF253" i="3"/>
  <c r="AE253" i="3"/>
  <c r="AH253" i="3"/>
  <c r="AD253" i="3"/>
  <c r="AG253" i="3"/>
  <c r="AC253" i="3"/>
  <c r="AX189" i="3"/>
  <c r="AY189" i="3"/>
  <c r="AV189" i="3"/>
  <c r="AZ189" i="3"/>
  <c r="AW189" i="3"/>
  <c r="AU189" i="3"/>
  <c r="AI52" i="3"/>
  <c r="F27" i="4"/>
  <c r="AM12" i="3"/>
  <c r="AZ355" i="3"/>
  <c r="AO343" i="3"/>
  <c r="AT343" i="3"/>
  <c r="AS343" i="3"/>
  <c r="AP343" i="3"/>
  <c r="AR343" i="3"/>
  <c r="AQ343" i="3"/>
  <c r="AY207" i="3"/>
  <c r="AV207" i="3"/>
  <c r="AW207" i="3"/>
  <c r="AU207" i="3"/>
  <c r="AX207" i="3"/>
  <c r="AZ207" i="3"/>
  <c r="BF143" i="3"/>
  <c r="BB143" i="3"/>
  <c r="BC143" i="3"/>
  <c r="BD143" i="3"/>
  <c r="BE143" i="3"/>
  <c r="BA143" i="3"/>
  <c r="AE349" i="3"/>
  <c r="AC349" i="3"/>
  <c r="AG349" i="3"/>
  <c r="AD349" i="3"/>
  <c r="AH349" i="3"/>
  <c r="AF349" i="3"/>
  <c r="AX157" i="3"/>
  <c r="AZ157" i="3"/>
  <c r="AV157" i="3"/>
  <c r="AU157" i="3"/>
  <c r="AY157" i="3"/>
  <c r="AW157" i="3"/>
  <c r="AT190" i="3"/>
  <c r="AP190" i="3"/>
  <c r="AR190" i="3"/>
  <c r="AO190" i="3"/>
  <c r="AS190" i="3"/>
  <c r="AQ190" i="3"/>
  <c r="BA19" i="3"/>
  <c r="AP189" i="3"/>
  <c r="AT189" i="3"/>
  <c r="AS189" i="3"/>
  <c r="AR189" i="3"/>
  <c r="AQ189" i="3"/>
  <c r="AO189" i="3"/>
  <c r="Z146" i="3"/>
  <c r="AB146" i="3"/>
  <c r="AA146" i="3"/>
  <c r="Y146" i="3"/>
  <c r="W146" i="3"/>
  <c r="X146" i="3"/>
  <c r="AH197" i="3"/>
  <c r="AD197" i="3"/>
  <c r="AC197" i="3"/>
  <c r="AG197" i="3"/>
  <c r="AF197" i="3"/>
  <c r="AE197" i="3"/>
  <c r="AF292" i="3"/>
  <c r="AT359" i="3"/>
  <c r="AS359" i="3"/>
  <c r="AQ359" i="3"/>
  <c r="AP359" i="3"/>
  <c r="AO359" i="3"/>
  <c r="AR359" i="3"/>
  <c r="AG323" i="3"/>
  <c r="BC303" i="3"/>
  <c r="BA303" i="3"/>
  <c r="BF303" i="3"/>
  <c r="BB303" i="3"/>
  <c r="BD303" i="3"/>
  <c r="BE303" i="3"/>
  <c r="BC287" i="3"/>
  <c r="BB287" i="3"/>
  <c r="BA287" i="3"/>
  <c r="BD287" i="3"/>
  <c r="BF287" i="3"/>
  <c r="BE287" i="3"/>
  <c r="BC271" i="3"/>
  <c r="BA271" i="3"/>
  <c r="BD271" i="3"/>
  <c r="BF271" i="3"/>
  <c r="BE271" i="3"/>
  <c r="BB271" i="3"/>
  <c r="BD255" i="3"/>
  <c r="BC255" i="3"/>
  <c r="BF255" i="3"/>
  <c r="BE255" i="3"/>
  <c r="BB255" i="3"/>
  <c r="BA255" i="3"/>
  <c r="AY239" i="3"/>
  <c r="AU239" i="3"/>
  <c r="AZ239" i="3"/>
  <c r="AW239" i="3"/>
  <c r="AX239" i="3"/>
  <c r="AV239" i="3"/>
  <c r="AA179" i="3"/>
  <c r="AU103" i="3"/>
  <c r="AY103" i="3"/>
  <c r="AV103" i="3"/>
  <c r="AW103" i="3"/>
  <c r="AX103" i="3"/>
  <c r="AZ103" i="3"/>
  <c r="AP51" i="3"/>
  <c r="AV19" i="3"/>
  <c r="AE110" i="3"/>
  <c r="AG110" i="3"/>
  <c r="AD110" i="3"/>
  <c r="AH110" i="3"/>
  <c r="AF110" i="3"/>
  <c r="AC110" i="3"/>
  <c r="AC318" i="3"/>
  <c r="AH318" i="3"/>
  <c r="AG318" i="3"/>
  <c r="AD318" i="3"/>
  <c r="AF318" i="3"/>
  <c r="AE318" i="3"/>
  <c r="AR78" i="3"/>
  <c r="AS78" i="3"/>
  <c r="AQ78" i="3"/>
  <c r="AP78" i="3"/>
  <c r="AO78" i="3"/>
  <c r="AT78" i="3"/>
  <c r="AO230" i="3"/>
  <c r="AT230" i="3"/>
  <c r="AS230" i="3"/>
  <c r="AQ230" i="3"/>
  <c r="AP230" i="3"/>
  <c r="AR230" i="3"/>
  <c r="Y341" i="3"/>
  <c r="X341" i="3"/>
  <c r="Z341" i="3"/>
  <c r="AB341" i="3"/>
  <c r="AA341" i="3"/>
  <c r="W341" i="3"/>
  <c r="AJ213" i="3"/>
  <c r="AI213" i="3"/>
  <c r="AN213" i="3"/>
  <c r="AK213" i="3"/>
  <c r="AL213" i="3"/>
  <c r="AM213" i="3"/>
  <c r="AL149" i="3"/>
  <c r="AK149" i="3"/>
  <c r="AJ149" i="3"/>
  <c r="AI149" i="3"/>
  <c r="AN149" i="3"/>
  <c r="AM149" i="3"/>
  <c r="AJ21" i="3"/>
  <c r="AI21" i="3"/>
  <c r="AN21" i="3"/>
  <c r="AM21" i="3"/>
  <c r="AL21" i="3"/>
  <c r="AK21" i="3"/>
  <c r="AQ306" i="3"/>
  <c r="AP306" i="3"/>
  <c r="AO306" i="3"/>
  <c r="AT306" i="3"/>
  <c r="AR306" i="3"/>
  <c r="AS306" i="3"/>
  <c r="AG234" i="3"/>
  <c r="AF234" i="3"/>
  <c r="AD234" i="3"/>
  <c r="AC234" i="3"/>
  <c r="AH234" i="3"/>
  <c r="AE234" i="3"/>
  <c r="AA106" i="3"/>
  <c r="W106" i="3"/>
  <c r="AB106" i="3"/>
  <c r="Y106" i="3"/>
  <c r="Z106" i="3"/>
  <c r="X106" i="3"/>
  <c r="BB162" i="3"/>
  <c r="BF162" i="3"/>
  <c r="BC162" i="3"/>
  <c r="BD162" i="3"/>
  <c r="BE162" i="3"/>
  <c r="BA162" i="3"/>
  <c r="Z326" i="3"/>
  <c r="Y326" i="3"/>
  <c r="AB326" i="3"/>
  <c r="AA326" i="3"/>
  <c r="W326" i="3"/>
  <c r="X326" i="3"/>
  <c r="AF261" i="3"/>
  <c r="AE261" i="3"/>
  <c r="AH261" i="3"/>
  <c r="AG261" i="3"/>
  <c r="AD261" i="3"/>
  <c r="AC261" i="3"/>
  <c r="AQ282" i="3"/>
  <c r="AP282" i="3"/>
  <c r="AO282" i="3"/>
  <c r="AR282" i="3"/>
  <c r="AT282" i="3"/>
  <c r="AS282" i="3"/>
  <c r="AD357" i="3"/>
  <c r="F356" i="4" s="1"/>
  <c r="AL236" i="3"/>
  <c r="AE125" i="3"/>
  <c r="AC125" i="3"/>
  <c r="AF125" i="3"/>
  <c r="AD125" i="3"/>
  <c r="AH125" i="3"/>
  <c r="AG125" i="3"/>
  <c r="AI274" i="3"/>
  <c r="AM274" i="3"/>
  <c r="AJ274" i="3"/>
  <c r="AL274" i="3"/>
  <c r="AN274" i="3"/>
  <c r="AK274" i="3"/>
  <c r="BF288" i="3"/>
  <c r="BE288" i="3"/>
  <c r="BD288" i="3"/>
  <c r="BC288" i="3"/>
  <c r="BB288" i="3"/>
  <c r="BA288" i="3"/>
  <c r="AL160" i="3"/>
  <c r="AN160" i="3"/>
  <c r="AJ160" i="3"/>
  <c r="AI160" i="3"/>
  <c r="AK160" i="3"/>
  <c r="AM160" i="3"/>
  <c r="W359" i="3"/>
  <c r="AA359" i="3"/>
  <c r="Z359" i="3"/>
  <c r="Y359" i="3"/>
  <c r="X359" i="3"/>
  <c r="AB359" i="3"/>
  <c r="BC343" i="3"/>
  <c r="BF343" i="3"/>
  <c r="BD343" i="3"/>
  <c r="BB343" i="3"/>
  <c r="BE343" i="3"/>
  <c r="BA343" i="3"/>
  <c r="BE327" i="3"/>
  <c r="BD327" i="3"/>
  <c r="BB327" i="3"/>
  <c r="BA327" i="3"/>
  <c r="BF327" i="3"/>
  <c r="BC327" i="3"/>
  <c r="AM311" i="3"/>
  <c r="AL311" i="3"/>
  <c r="AK311" i="3"/>
  <c r="AJ311" i="3"/>
  <c r="AN311" i="3"/>
  <c r="AI311" i="3"/>
  <c r="AE295" i="3"/>
  <c r="AG295" i="3"/>
  <c r="AF295" i="3"/>
  <c r="AD295" i="3"/>
  <c r="AC295" i="3"/>
  <c r="AH295" i="3"/>
  <c r="AE279" i="3"/>
  <c r="AD279" i="3"/>
  <c r="AC279" i="3"/>
  <c r="AF279" i="3"/>
  <c r="AH279" i="3"/>
  <c r="AG279" i="3"/>
  <c r="AH263" i="3"/>
  <c r="AD263" i="3"/>
  <c r="AG263" i="3"/>
  <c r="AC263" i="3"/>
  <c r="AE263" i="3"/>
  <c r="AF263" i="3"/>
  <c r="AA207" i="3"/>
  <c r="X207" i="3"/>
  <c r="AB207" i="3"/>
  <c r="Z207" i="3"/>
  <c r="Y207" i="3"/>
  <c r="W207" i="3"/>
  <c r="AL143" i="3"/>
  <c r="AN143" i="3"/>
  <c r="AM143" i="3"/>
  <c r="AK143" i="3"/>
  <c r="AI143" i="3"/>
  <c r="AJ143" i="3"/>
  <c r="AE103" i="3"/>
  <c r="AG103" i="3"/>
  <c r="AF103" i="3"/>
  <c r="AD103" i="3"/>
  <c r="AC103" i="3"/>
  <c r="AH103" i="3"/>
  <c r="BB83" i="3"/>
  <c r="AV63" i="3"/>
  <c r="AZ63" i="3"/>
  <c r="AY63" i="3"/>
  <c r="AX63" i="3"/>
  <c r="AW63" i="3"/>
  <c r="AU63" i="3"/>
  <c r="AW43" i="3"/>
  <c r="AF69" i="3"/>
  <c r="AH69" i="3"/>
  <c r="AG69" i="3"/>
  <c r="AE69" i="3"/>
  <c r="AC69" i="3"/>
  <c r="AD69" i="3"/>
  <c r="F122" i="4"/>
  <c r="AA302" i="3"/>
  <c r="Y302" i="3"/>
  <c r="X302" i="3"/>
  <c r="Z302" i="3"/>
  <c r="W302" i="3"/>
  <c r="AB302" i="3"/>
  <c r="AD142" i="3"/>
  <c r="AH142" i="3"/>
  <c r="AG142" i="3"/>
  <c r="AF142" i="3"/>
  <c r="AE142" i="3"/>
  <c r="AC142" i="3"/>
  <c r="AS342" i="3"/>
  <c r="AR342" i="3"/>
  <c r="AP342" i="3"/>
  <c r="AO342" i="3"/>
  <c r="AT342" i="3"/>
  <c r="AQ342" i="3"/>
  <c r="Y333" i="3"/>
  <c r="X333" i="3"/>
  <c r="Z333" i="3"/>
  <c r="W333" i="3"/>
  <c r="AA333" i="3"/>
  <c r="AB333" i="3"/>
  <c r="AS269" i="3"/>
  <c r="AT269" i="3"/>
  <c r="AO269" i="3"/>
  <c r="AR269" i="3"/>
  <c r="AP269" i="3"/>
  <c r="AQ269" i="3"/>
  <c r="AX141" i="3"/>
  <c r="AZ141" i="3"/>
  <c r="AV141" i="3"/>
  <c r="AU141" i="3"/>
  <c r="AY141" i="3"/>
  <c r="AW141" i="3"/>
  <c r="AF77" i="3"/>
  <c r="AH77" i="3"/>
  <c r="AG77" i="3"/>
  <c r="AE77" i="3"/>
  <c r="AC77" i="3"/>
  <c r="AD77" i="3"/>
  <c r="AR378" i="3"/>
  <c r="AQ378" i="3"/>
  <c r="AP378" i="3"/>
  <c r="AO378" i="3"/>
  <c r="AT378" i="3"/>
  <c r="AS378" i="3"/>
  <c r="AQ290" i="3"/>
  <c r="AP290" i="3"/>
  <c r="AO290" i="3"/>
  <c r="AR290" i="3"/>
  <c r="AT290" i="3"/>
  <c r="AS290" i="3"/>
  <c r="AG98" i="3"/>
  <c r="AF98" i="3"/>
  <c r="AH98" i="3"/>
  <c r="AE98" i="3"/>
  <c r="AD98" i="3"/>
  <c r="AC98" i="3"/>
  <c r="BD182" i="3"/>
  <c r="BB182" i="3"/>
  <c r="BF182" i="3"/>
  <c r="BE182" i="3"/>
  <c r="BC182" i="3"/>
  <c r="BA182" i="3"/>
  <c r="Z197" i="3"/>
  <c r="AA197" i="3"/>
  <c r="X197" i="3"/>
  <c r="W197" i="3"/>
  <c r="Y197" i="3"/>
  <c r="AB197" i="3"/>
  <c r="AP218" i="3"/>
  <c r="AR218" i="3"/>
  <c r="AT218" i="3"/>
  <c r="AS218" i="3"/>
  <c r="AQ218" i="3"/>
  <c r="AO218" i="3"/>
  <c r="AL163" i="3"/>
  <c r="AV67" i="3"/>
  <c r="AG348" i="3"/>
  <c r="AC348" i="3"/>
  <c r="AF348" i="3"/>
  <c r="AE348" i="3"/>
  <c r="AH348" i="3"/>
  <c r="AD348" i="3"/>
  <c r="AL362" i="3"/>
  <c r="AN362" i="3"/>
  <c r="AM362" i="3"/>
  <c r="AK362" i="3"/>
  <c r="AI362" i="3"/>
  <c r="AJ362" i="3"/>
  <c r="AG296" i="3"/>
  <c r="Z292" i="3"/>
  <c r="AF152" i="3"/>
  <c r="BC363" i="3"/>
  <c r="AA239" i="3"/>
  <c r="W239" i="3"/>
  <c r="AB239" i="3"/>
  <c r="Y239" i="3"/>
  <c r="Z239" i="3"/>
  <c r="X239" i="3"/>
  <c r="AT147" i="3"/>
  <c r="AV115" i="3"/>
  <c r="BF35" i="3"/>
  <c r="F34" i="4" s="1"/>
  <c r="W9" i="3"/>
  <c r="F8" i="4" s="1"/>
  <c r="AR47" i="3"/>
  <c r="AQ47" i="3"/>
  <c r="AP47" i="3"/>
  <c r="AT47" i="3"/>
  <c r="AS47" i="3"/>
  <c r="AO47" i="3"/>
  <c r="BE325" i="3"/>
  <c r="BB325" i="3"/>
  <c r="BA325" i="3"/>
  <c r="BF325" i="3"/>
  <c r="BC325" i="3"/>
  <c r="BD325" i="3"/>
  <c r="BD372" i="3"/>
  <c r="BE372" i="3"/>
  <c r="BC372" i="3"/>
  <c r="BB372" i="3"/>
  <c r="BA372" i="3"/>
  <c r="BF372" i="3"/>
  <c r="AD154" i="3"/>
  <c r="AH154" i="3"/>
  <c r="AF154" i="3"/>
  <c r="AG154" i="3"/>
  <c r="AE154" i="3"/>
  <c r="AC154" i="3"/>
  <c r="AO331" i="3"/>
  <c r="AN115" i="3"/>
  <c r="BE380" i="3"/>
  <c r="BF380" i="3"/>
  <c r="BB380" i="3"/>
  <c r="BD380" i="3"/>
  <c r="BC380" i="3"/>
  <c r="BA380" i="3"/>
  <c r="AL146" i="3"/>
  <c r="AM146" i="3"/>
  <c r="AK146" i="3"/>
  <c r="AJ146" i="3"/>
  <c r="AN146" i="3"/>
  <c r="AI146" i="3"/>
  <c r="F328" i="4"/>
  <c r="Y152" i="3"/>
  <c r="AU59" i="3"/>
  <c r="AO59" i="3"/>
  <c r="AF383" i="3"/>
  <c r="AC383" i="3"/>
  <c r="AE383" i="3"/>
  <c r="AH383" i="3"/>
  <c r="AG383" i="3"/>
  <c r="AD383" i="3"/>
  <c r="AQ363" i="3"/>
  <c r="AS275" i="3"/>
  <c r="AQ259" i="3"/>
  <c r="E258" i="4" s="1"/>
  <c r="AA243" i="3"/>
  <c r="AE163" i="3"/>
  <c r="AH115" i="3"/>
  <c r="W103" i="3"/>
  <c r="AA103" i="3"/>
  <c r="Z103" i="3"/>
  <c r="AB103" i="3"/>
  <c r="Y103" i="3"/>
  <c r="X103" i="3"/>
  <c r="X83" i="3"/>
  <c r="AD67" i="3"/>
  <c r="X43" i="3"/>
  <c r="AZ382" i="3"/>
  <c r="AW382" i="3"/>
  <c r="AY382" i="3"/>
  <c r="AX382" i="3"/>
  <c r="AV382" i="3"/>
  <c r="AU382" i="3"/>
  <c r="BC238" i="3"/>
  <c r="BF238" i="3"/>
  <c r="BE238" i="3"/>
  <c r="BD238" i="3"/>
  <c r="BA238" i="3"/>
  <c r="BB238" i="3"/>
  <c r="BD38" i="3"/>
  <c r="BC38" i="3"/>
  <c r="BB38" i="3"/>
  <c r="BA38" i="3"/>
  <c r="BF38" i="3"/>
  <c r="BE38" i="3"/>
  <c r="AT158" i="3"/>
  <c r="AP158" i="3"/>
  <c r="AR158" i="3"/>
  <c r="AQ158" i="3"/>
  <c r="AO158" i="3"/>
  <c r="AS158" i="3"/>
  <c r="AU309" i="3"/>
  <c r="AZ309" i="3"/>
  <c r="AX309" i="3"/>
  <c r="AV309" i="3"/>
  <c r="AW309" i="3"/>
  <c r="AY309" i="3"/>
  <c r="AE245" i="3"/>
  <c r="AD245" i="3"/>
  <c r="AC245" i="3"/>
  <c r="AG245" i="3"/>
  <c r="AF245" i="3"/>
  <c r="AH245" i="3"/>
  <c r="W117" i="3"/>
  <c r="AA117" i="3"/>
  <c r="Z117" i="3"/>
  <c r="Y117" i="3"/>
  <c r="X117" i="3"/>
  <c r="AB117" i="3"/>
  <c r="AC332" i="3"/>
  <c r="AH332" i="3"/>
  <c r="AG332" i="3"/>
  <c r="AD332" i="3"/>
  <c r="AF332" i="3"/>
  <c r="AE332" i="3"/>
  <c r="AB364" i="3"/>
  <c r="AA364" i="3"/>
  <c r="Y364" i="3"/>
  <c r="X364" i="3"/>
  <c r="W364" i="3"/>
  <c r="Z364" i="3"/>
  <c r="BF354" i="3"/>
  <c r="BE354" i="3"/>
  <c r="BC354" i="3"/>
  <c r="BB354" i="3"/>
  <c r="BA354" i="3"/>
  <c r="BD354" i="3"/>
  <c r="AX202" i="3"/>
  <c r="AZ202" i="3"/>
  <c r="AW202" i="3"/>
  <c r="AU202" i="3"/>
  <c r="AV202" i="3"/>
  <c r="AY202" i="3"/>
  <c r="AD138" i="3"/>
  <c r="AH138" i="3"/>
  <c r="AF138" i="3"/>
  <c r="AG138" i="3"/>
  <c r="AE138" i="3"/>
  <c r="AC138" i="3"/>
  <c r="AJ15" i="3"/>
  <c r="AN15" i="3"/>
  <c r="AM15" i="3"/>
  <c r="AL15" i="3"/>
  <c r="AK15" i="3"/>
  <c r="AI15" i="3"/>
  <c r="AG94" i="3"/>
  <c r="AF94" i="3"/>
  <c r="AH94" i="3"/>
  <c r="AE94" i="3"/>
  <c r="AD94" i="3"/>
  <c r="AC94" i="3"/>
  <c r="AK229" i="3"/>
  <c r="AJ229" i="3"/>
  <c r="AN229" i="3"/>
  <c r="AM229" i="3"/>
  <c r="AL229" i="3"/>
  <c r="AI229" i="3"/>
  <c r="AM37" i="3"/>
  <c r="AJ37" i="3"/>
  <c r="AI37" i="3"/>
  <c r="AN37" i="3"/>
  <c r="AL37" i="3"/>
  <c r="AK37" i="3"/>
  <c r="AC338" i="3"/>
  <c r="AH338" i="3"/>
  <c r="AG338" i="3"/>
  <c r="AD338" i="3"/>
  <c r="AF338" i="3"/>
  <c r="AE338" i="3"/>
  <c r="AZ334" i="3"/>
  <c r="AX334" i="3"/>
  <c r="AW334" i="3"/>
  <c r="AY334" i="3"/>
  <c r="AV334" i="3"/>
  <c r="AU334" i="3"/>
  <c r="BC246" i="3"/>
  <c r="BF246" i="3"/>
  <c r="BE246" i="3"/>
  <c r="BD246" i="3"/>
  <c r="BA246" i="3"/>
  <c r="BB246" i="3"/>
  <c r="BB221" i="3"/>
  <c r="BD221" i="3"/>
  <c r="BF221" i="3"/>
  <c r="BA221" i="3"/>
  <c r="BE221" i="3"/>
  <c r="BC221" i="3"/>
  <c r="BC242" i="3"/>
  <c r="BA242" i="3"/>
  <c r="BF242" i="3"/>
  <c r="BD242" i="3"/>
  <c r="BB242" i="3"/>
  <c r="BE242" i="3"/>
  <c r="AS319" i="3"/>
  <c r="AY118" i="3"/>
  <c r="AU118" i="3"/>
  <c r="AZ118" i="3"/>
  <c r="AX118" i="3"/>
  <c r="AW118" i="3"/>
  <c r="AV118" i="3"/>
  <c r="AQ310" i="3"/>
  <c r="AP310" i="3"/>
  <c r="AO310" i="3"/>
  <c r="AT310" i="3"/>
  <c r="AR310" i="3"/>
  <c r="AS310" i="3"/>
  <c r="BD210" i="3"/>
  <c r="BC210" i="3"/>
  <c r="BB210" i="3"/>
  <c r="BF210" i="3"/>
  <c r="BE210" i="3"/>
  <c r="BA210" i="3"/>
  <c r="AD183" i="3"/>
  <c r="F267" i="4"/>
  <c r="F107" i="4"/>
  <c r="AB64" i="3"/>
  <c r="X64" i="3"/>
  <c r="Z64" i="3"/>
  <c r="Y64" i="3"/>
  <c r="W64" i="3"/>
  <c r="F63" i="4" s="1"/>
  <c r="AA64" i="3"/>
  <c r="E81" i="4"/>
  <c r="G81" i="4" s="1"/>
  <c r="J81" i="4" s="1"/>
  <c r="K81" i="4" s="1"/>
  <c r="BD357" i="3"/>
  <c r="E303" i="4"/>
  <c r="E147" i="4"/>
  <c r="AK292" i="3"/>
  <c r="F291" i="4" s="1"/>
  <c r="E131" i="4"/>
  <c r="E25" i="4"/>
  <c r="E192" i="4"/>
  <c r="BC104" i="3"/>
  <c r="BB104" i="3"/>
  <c r="BF104" i="3"/>
  <c r="BE104" i="3"/>
  <c r="BD104" i="3"/>
  <c r="BA104" i="3"/>
  <c r="E297" i="4"/>
  <c r="G297" i="4" s="1"/>
  <c r="J297" i="4" s="1"/>
  <c r="K297" i="4" s="1"/>
  <c r="E24" i="4"/>
  <c r="AC52" i="3"/>
  <c r="F19" i="4"/>
  <c r="AU254" i="3"/>
  <c r="AZ254" i="3"/>
  <c r="AY254" i="3"/>
  <c r="AW254" i="3"/>
  <c r="AX254" i="3"/>
  <c r="AV254" i="3"/>
  <c r="F32" i="4"/>
  <c r="AE268" i="3"/>
  <c r="AB355" i="3"/>
  <c r="AP159" i="3"/>
  <c r="AT159" i="3"/>
  <c r="AR159" i="3"/>
  <c r="AS159" i="3"/>
  <c r="AQ159" i="3"/>
  <c r="AO159" i="3"/>
  <c r="E106" i="4"/>
  <c r="BC23" i="3"/>
  <c r="BF23" i="3"/>
  <c r="BD23" i="3"/>
  <c r="BE23" i="3"/>
  <c r="BB23" i="3"/>
  <c r="BA23" i="3"/>
  <c r="AA110" i="3"/>
  <c r="W110" i="3"/>
  <c r="F109" i="4" s="1"/>
  <c r="AB110" i="3"/>
  <c r="Z110" i="3"/>
  <c r="Y110" i="3"/>
  <c r="X110" i="3"/>
  <c r="AE23" i="3"/>
  <c r="AH23" i="3"/>
  <c r="AF23" i="3"/>
  <c r="AG23" i="3"/>
  <c r="AD23" i="3"/>
  <c r="AC23" i="3"/>
  <c r="AF366" i="3"/>
  <c r="AD366" i="3"/>
  <c r="AC366" i="3"/>
  <c r="AH366" i="3"/>
  <c r="AE366" i="3"/>
  <c r="AG366" i="3"/>
  <c r="BC102" i="3"/>
  <c r="BF102" i="3"/>
  <c r="BE102" i="3"/>
  <c r="BD102" i="3"/>
  <c r="BA102" i="3"/>
  <c r="BB102" i="3"/>
  <c r="AF30" i="3"/>
  <c r="AE30" i="3"/>
  <c r="AD30" i="3"/>
  <c r="AH30" i="3"/>
  <c r="AG30" i="3"/>
  <c r="AC30" i="3"/>
  <c r="BE270" i="3"/>
  <c r="BC270" i="3"/>
  <c r="BB270" i="3"/>
  <c r="BF270" i="3"/>
  <c r="BA270" i="3"/>
  <c r="BD270" i="3"/>
  <c r="AS381" i="3"/>
  <c r="AT381" i="3"/>
  <c r="AR381" i="3"/>
  <c r="AQ381" i="3"/>
  <c r="AP381" i="3"/>
  <c r="AO381" i="3"/>
  <c r="AY237" i="3"/>
  <c r="AU237" i="3"/>
  <c r="AZ237" i="3"/>
  <c r="AX237" i="3"/>
  <c r="AW237" i="3"/>
  <c r="AV237" i="3"/>
  <c r="AR173" i="3"/>
  <c r="AP173" i="3"/>
  <c r="AT173" i="3"/>
  <c r="AO173" i="3"/>
  <c r="AQ173" i="3"/>
  <c r="AS173" i="3"/>
  <c r="AM109" i="3"/>
  <c r="AI109" i="3"/>
  <c r="AK109" i="3"/>
  <c r="AN109" i="3"/>
  <c r="AL109" i="3"/>
  <c r="AJ109" i="3"/>
  <c r="AA308" i="3"/>
  <c r="Z308" i="3"/>
  <c r="Y308" i="3"/>
  <c r="X308" i="3"/>
  <c r="AB308" i="3"/>
  <c r="W308" i="3"/>
  <c r="F307" i="4" s="1"/>
  <c r="AG346" i="3"/>
  <c r="AC346" i="3"/>
  <c r="AH346" i="3"/>
  <c r="AD346" i="3"/>
  <c r="AF346" i="3"/>
  <c r="AE346" i="3"/>
  <c r="AM258" i="3"/>
  <c r="AJ258" i="3"/>
  <c r="AI258" i="3"/>
  <c r="AN258" i="3"/>
  <c r="AL258" i="3"/>
  <c r="AK258" i="3"/>
  <c r="BE314" i="3"/>
  <c r="BB314" i="3"/>
  <c r="BD314" i="3"/>
  <c r="BA314" i="3"/>
  <c r="BF314" i="3"/>
  <c r="BC314" i="3"/>
  <c r="W293" i="3"/>
  <c r="AB293" i="3"/>
  <c r="AA293" i="3"/>
  <c r="Z293" i="3"/>
  <c r="Y293" i="3"/>
  <c r="X293" i="3"/>
  <c r="BD174" i="3"/>
  <c r="BB174" i="3"/>
  <c r="BF174" i="3"/>
  <c r="BE174" i="3"/>
  <c r="BC174" i="3"/>
  <c r="BA174" i="3"/>
  <c r="AM29" i="3"/>
  <c r="AJ29" i="3"/>
  <c r="AI29" i="3"/>
  <c r="AN29" i="3"/>
  <c r="AK29" i="3"/>
  <c r="AL29" i="3"/>
  <c r="AQ278" i="3"/>
  <c r="AP278" i="3"/>
  <c r="AO278" i="3"/>
  <c r="AR278" i="3"/>
  <c r="AS278" i="3"/>
  <c r="AT278" i="3"/>
  <c r="AO317" i="3"/>
  <c r="AT317" i="3"/>
  <c r="AS317" i="3"/>
  <c r="AP317" i="3"/>
  <c r="AQ317" i="3"/>
  <c r="AR317" i="3"/>
  <c r="AQ238" i="3"/>
  <c r="AT238" i="3"/>
  <c r="AS238" i="3"/>
  <c r="AP238" i="3"/>
  <c r="AR238" i="3"/>
  <c r="AO238" i="3"/>
  <c r="AF62" i="3"/>
  <c r="AH62" i="3"/>
  <c r="AG62" i="3"/>
  <c r="AE62" i="3"/>
  <c r="AD62" i="3"/>
  <c r="AC62" i="3"/>
  <c r="BF355" i="3"/>
  <c r="F354" i="4" s="1"/>
  <c r="AT279" i="3"/>
  <c r="AS279" i="3"/>
  <c r="AQ279" i="3"/>
  <c r="AR279" i="3"/>
  <c r="AP279" i="3"/>
  <c r="AO279" i="3"/>
  <c r="BC67" i="3"/>
  <c r="AX23" i="3"/>
  <c r="BE122" i="3"/>
  <c r="BC122" i="3"/>
  <c r="BF122" i="3"/>
  <c r="BD122" i="3"/>
  <c r="BB122" i="3"/>
  <c r="BA122" i="3"/>
  <c r="AE223" i="3"/>
  <c r="AV22" i="3"/>
  <c r="AU22" i="3"/>
  <c r="AZ22" i="3"/>
  <c r="AY22" i="3"/>
  <c r="AX22" i="3"/>
  <c r="AW22" i="3"/>
  <c r="AP365" i="3"/>
  <c r="AO365" i="3"/>
  <c r="AT365" i="3"/>
  <c r="AS365" i="3"/>
  <c r="AR365" i="3"/>
  <c r="AQ365" i="3"/>
  <c r="AB374" i="3"/>
  <c r="AA374" i="3"/>
  <c r="X374" i="3"/>
  <c r="Z374" i="3"/>
  <c r="Y374" i="3"/>
  <c r="W374" i="3"/>
  <c r="AM285" i="3"/>
  <c r="AL285" i="3"/>
  <c r="AK285" i="3"/>
  <c r="AJ285" i="3"/>
  <c r="AI285" i="3"/>
  <c r="AN285" i="3"/>
  <c r="AT178" i="3"/>
  <c r="AR178" i="3"/>
  <c r="AQ178" i="3"/>
  <c r="AP178" i="3"/>
  <c r="AS178" i="3"/>
  <c r="AO178" i="3"/>
  <c r="F275" i="4"/>
  <c r="AJ48" i="3"/>
  <c r="AN223" i="3"/>
  <c r="BD253" i="3"/>
  <c r="BC253" i="3"/>
  <c r="BA253" i="3"/>
  <c r="BE253" i="3"/>
  <c r="BF253" i="3"/>
  <c r="BB253" i="3"/>
  <c r="AS88" i="3"/>
  <c r="AM331" i="3"/>
  <c r="Z263" i="3"/>
  <c r="W263" i="3"/>
  <c r="AB263" i="3"/>
  <c r="Y263" i="3"/>
  <c r="X263" i="3"/>
  <c r="AA263" i="3"/>
  <c r="F202" i="4"/>
  <c r="AE111" i="3"/>
  <c r="AC111" i="3"/>
  <c r="AH111" i="3"/>
  <c r="AG111" i="3"/>
  <c r="AF111" i="3"/>
  <c r="AD111" i="3"/>
  <c r="AM349" i="3"/>
  <c r="AK349" i="3"/>
  <c r="AI349" i="3"/>
  <c r="AL349" i="3"/>
  <c r="AJ349" i="3"/>
  <c r="AN349" i="3"/>
  <c r="Z316" i="3"/>
  <c r="Y316" i="3"/>
  <c r="X316" i="3"/>
  <c r="W316" i="3"/>
  <c r="AA316" i="3"/>
  <c r="AB316" i="3"/>
  <c r="AX190" i="3"/>
  <c r="AU190" i="3"/>
  <c r="AZ190" i="3"/>
  <c r="AY190" i="3"/>
  <c r="AW190" i="3"/>
  <c r="AV190" i="3"/>
  <c r="F235" i="4"/>
  <c r="AZ92" i="3"/>
  <c r="BB19" i="3"/>
  <c r="AI350" i="3"/>
  <c r="AM350" i="3"/>
  <c r="AK350" i="3"/>
  <c r="AN350" i="3"/>
  <c r="AL350" i="3"/>
  <c r="AJ350" i="3"/>
  <c r="AQ46" i="3"/>
  <c r="AT46" i="3"/>
  <c r="AR46" i="3"/>
  <c r="AO46" i="3"/>
  <c r="AP46" i="3"/>
  <c r="AS46" i="3"/>
  <c r="AW333" i="3"/>
  <c r="AV333" i="3"/>
  <c r="AX333" i="3"/>
  <c r="AZ333" i="3"/>
  <c r="AU333" i="3"/>
  <c r="AY333" i="3"/>
  <c r="E128" i="4"/>
  <c r="AG331" i="3"/>
  <c r="F234" i="4"/>
  <c r="W179" i="3"/>
  <c r="F178" i="4" s="1"/>
  <c r="BF159" i="3"/>
  <c r="BB159" i="3"/>
  <c r="BC159" i="3"/>
  <c r="BD159" i="3"/>
  <c r="BE159" i="3"/>
  <c r="BA159" i="3"/>
  <c r="AE131" i="3"/>
  <c r="BC43" i="3"/>
  <c r="AZ19" i="3"/>
  <c r="AR14" i="3"/>
  <c r="AQ14" i="3"/>
  <c r="AP14" i="3"/>
  <c r="AO14" i="3"/>
  <c r="AS14" i="3"/>
  <c r="AT14" i="3"/>
  <c r="AK318" i="3"/>
  <c r="AL318" i="3"/>
  <c r="AM318" i="3"/>
  <c r="AI318" i="3"/>
  <c r="AN318" i="3"/>
  <c r="AJ318" i="3"/>
  <c r="AZ78" i="3"/>
  <c r="AV78" i="3"/>
  <c r="AY78" i="3"/>
  <c r="AX78" i="3"/>
  <c r="AW78" i="3"/>
  <c r="AU78" i="3"/>
  <c r="Y230" i="3"/>
  <c r="X230" i="3"/>
  <c r="AB230" i="3"/>
  <c r="W230" i="3"/>
  <c r="AA230" i="3"/>
  <c r="Z230" i="3"/>
  <c r="BE341" i="3"/>
  <c r="BD341" i="3"/>
  <c r="BB341" i="3"/>
  <c r="BA341" i="3"/>
  <c r="BF341" i="3"/>
  <c r="BC341" i="3"/>
  <c r="BD213" i="3"/>
  <c r="BE213" i="3"/>
  <c r="BC213" i="3"/>
  <c r="BF213" i="3"/>
  <c r="BB213" i="3"/>
  <c r="BA213" i="3"/>
  <c r="AH149" i="3"/>
  <c r="AD149" i="3"/>
  <c r="AE149" i="3"/>
  <c r="AF149" i="3"/>
  <c r="AG149" i="3"/>
  <c r="AC149" i="3"/>
  <c r="AA300" i="3"/>
  <c r="Y300" i="3"/>
  <c r="X300" i="3"/>
  <c r="AB300" i="3"/>
  <c r="Z300" i="3"/>
  <c r="W300" i="3"/>
  <c r="AA306" i="3"/>
  <c r="Z306" i="3"/>
  <c r="Y306" i="3"/>
  <c r="X306" i="3"/>
  <c r="AB306" i="3"/>
  <c r="W306" i="3"/>
  <c r="AN234" i="3"/>
  <c r="AL234" i="3"/>
  <c r="AM234" i="3"/>
  <c r="AK234" i="3"/>
  <c r="AJ234" i="3"/>
  <c r="AI234" i="3"/>
  <c r="AE106" i="3"/>
  <c r="AG106" i="3"/>
  <c r="AF106" i="3"/>
  <c r="AD106" i="3"/>
  <c r="AH106" i="3"/>
  <c r="AC106" i="3"/>
  <c r="Z162" i="3"/>
  <c r="AB162" i="3"/>
  <c r="AA162" i="3"/>
  <c r="Y162" i="3"/>
  <c r="W162" i="3"/>
  <c r="X162" i="3"/>
  <c r="AA54" i="3"/>
  <c r="Y54" i="3"/>
  <c r="X54" i="3"/>
  <c r="W54" i="3"/>
  <c r="AB54" i="3"/>
  <c r="Z54" i="3"/>
  <c r="AS326" i="3"/>
  <c r="AP326" i="3"/>
  <c r="AO326" i="3"/>
  <c r="AT326" i="3"/>
  <c r="AR326" i="3"/>
  <c r="AQ326" i="3"/>
  <c r="AH133" i="3"/>
  <c r="AE133" i="3"/>
  <c r="AD133" i="3"/>
  <c r="AC133" i="3"/>
  <c r="AG133" i="3"/>
  <c r="AF133" i="3"/>
  <c r="AB90" i="3"/>
  <c r="Y90" i="3"/>
  <c r="X90" i="3"/>
  <c r="AA90" i="3"/>
  <c r="Z90" i="3"/>
  <c r="W90" i="3"/>
  <c r="AN236" i="3"/>
  <c r="AI67" i="3"/>
  <c r="Y127" i="3"/>
  <c r="AM125" i="3"/>
  <c r="AK125" i="3"/>
  <c r="AI125" i="3"/>
  <c r="AN125" i="3"/>
  <c r="AL125" i="3"/>
  <c r="AJ125" i="3"/>
  <c r="AN224" i="3"/>
  <c r="AM224" i="3"/>
  <c r="AJ224" i="3"/>
  <c r="AL224" i="3"/>
  <c r="AK224" i="3"/>
  <c r="AI224" i="3"/>
  <c r="AT160" i="3"/>
  <c r="AP160" i="3"/>
  <c r="AS160" i="3"/>
  <c r="AR160" i="3"/>
  <c r="AO160" i="3"/>
  <c r="AQ160" i="3"/>
  <c r="AX59" i="3"/>
  <c r="AR59" i="3"/>
  <c r="F58" i="4" s="1"/>
  <c r="AM351" i="3"/>
  <c r="AK351" i="3"/>
  <c r="AI351" i="3"/>
  <c r="AJ351" i="3"/>
  <c r="AL351" i="3"/>
  <c r="AN351" i="3"/>
  <c r="AN335" i="3"/>
  <c r="AL335" i="3"/>
  <c r="AK335" i="3"/>
  <c r="AJ335" i="3"/>
  <c r="AI335" i="3"/>
  <c r="AM335" i="3"/>
  <c r="BE319" i="3"/>
  <c r="BB319" i="3"/>
  <c r="BA319" i="3"/>
  <c r="BF319" i="3"/>
  <c r="BD319" i="3"/>
  <c r="BC319" i="3"/>
  <c r="AU303" i="3"/>
  <c r="AZ303" i="3"/>
  <c r="AX303" i="3"/>
  <c r="AY303" i="3"/>
  <c r="AW303" i="3"/>
  <c r="AV303" i="3"/>
  <c r="AU287" i="3"/>
  <c r="AZ287" i="3"/>
  <c r="AY287" i="3"/>
  <c r="AV287" i="3"/>
  <c r="AW287" i="3"/>
  <c r="AX287" i="3"/>
  <c r="AU271" i="3"/>
  <c r="AY271" i="3"/>
  <c r="AV271" i="3"/>
  <c r="AX271" i="3"/>
  <c r="AW271" i="3"/>
  <c r="AZ271" i="3"/>
  <c r="AY255" i="3"/>
  <c r="AV255" i="3"/>
  <c r="AU255" i="3"/>
  <c r="AZ255" i="3"/>
  <c r="AW255" i="3"/>
  <c r="AX255" i="3"/>
  <c r="BF135" i="3"/>
  <c r="BC135" i="3"/>
  <c r="BB135" i="3"/>
  <c r="BA135" i="3"/>
  <c r="BE135" i="3"/>
  <c r="BD135" i="3"/>
  <c r="Y115" i="3"/>
  <c r="BD95" i="3"/>
  <c r="BA95" i="3"/>
  <c r="BB95" i="3"/>
  <c r="BF95" i="3"/>
  <c r="BC95" i="3"/>
  <c r="BE95" i="3"/>
  <c r="AE55" i="3"/>
  <c r="AC55" i="3"/>
  <c r="AH55" i="3"/>
  <c r="AF55" i="3"/>
  <c r="AG55" i="3"/>
  <c r="AD55" i="3"/>
  <c r="F54" i="4" s="1"/>
  <c r="AY302" i="3"/>
  <c r="AW302" i="3"/>
  <c r="AV302" i="3"/>
  <c r="AZ302" i="3"/>
  <c r="AX302" i="3"/>
  <c r="AU302" i="3"/>
  <c r="BB142" i="3"/>
  <c r="BF142" i="3"/>
  <c r="BC142" i="3"/>
  <c r="BA142" i="3"/>
  <c r="BE142" i="3"/>
  <c r="BD142" i="3"/>
  <c r="AZ342" i="3"/>
  <c r="AX342" i="3"/>
  <c r="AW342" i="3"/>
  <c r="AV342" i="3"/>
  <c r="AY342" i="3"/>
  <c r="AU342" i="3"/>
  <c r="AG333" i="3"/>
  <c r="AF333" i="3"/>
  <c r="AD333" i="3"/>
  <c r="AC333" i="3"/>
  <c r="AH333" i="3"/>
  <c r="AE333" i="3"/>
  <c r="AP205" i="3"/>
  <c r="AT205" i="3"/>
  <c r="AR205" i="3"/>
  <c r="AQ205" i="3"/>
  <c r="AO205" i="3"/>
  <c r="AS205" i="3"/>
  <c r="AP141" i="3"/>
  <c r="AT141" i="3"/>
  <c r="AO141" i="3"/>
  <c r="AS141" i="3"/>
  <c r="AQ141" i="3"/>
  <c r="AR141" i="3"/>
  <c r="AN77" i="3"/>
  <c r="AJ77" i="3"/>
  <c r="AL77" i="3"/>
  <c r="AK77" i="3"/>
  <c r="AI77" i="3"/>
  <c r="AM77" i="3"/>
  <c r="AZ378" i="3"/>
  <c r="AY378" i="3"/>
  <c r="AX378" i="3"/>
  <c r="AU378" i="3"/>
  <c r="AW378" i="3"/>
  <c r="AV378" i="3"/>
  <c r="AL226" i="3"/>
  <c r="AN226" i="3"/>
  <c r="AJ226" i="3"/>
  <c r="AM226" i="3"/>
  <c r="AK226" i="3"/>
  <c r="AI226" i="3"/>
  <c r="BE98" i="3"/>
  <c r="BD98" i="3"/>
  <c r="BF98" i="3"/>
  <c r="BC98" i="3"/>
  <c r="BB98" i="3"/>
  <c r="BA98" i="3"/>
  <c r="AA286" i="3"/>
  <c r="Z286" i="3"/>
  <c r="Y286" i="3"/>
  <c r="X286" i="3"/>
  <c r="W286" i="3"/>
  <c r="AB286" i="3"/>
  <c r="AF182" i="3"/>
  <c r="AD182" i="3"/>
  <c r="AH182" i="3"/>
  <c r="AG182" i="3"/>
  <c r="AE182" i="3"/>
  <c r="AC182" i="3"/>
  <c r="AV69" i="3"/>
  <c r="AZ69" i="3"/>
  <c r="AW69" i="3"/>
  <c r="AU69" i="3"/>
  <c r="AX69" i="3"/>
  <c r="AY69" i="3"/>
  <c r="Z218" i="3"/>
  <c r="X218" i="3"/>
  <c r="W218" i="3"/>
  <c r="AB218" i="3"/>
  <c r="AA218" i="3"/>
  <c r="Y218" i="3"/>
  <c r="AI348" i="3"/>
  <c r="AM348" i="3"/>
  <c r="AK348" i="3"/>
  <c r="AN348" i="3"/>
  <c r="AJ348" i="3"/>
  <c r="AL348" i="3"/>
  <c r="AB362" i="3"/>
  <c r="Z362" i="3"/>
  <c r="Y362" i="3"/>
  <c r="X362" i="3"/>
  <c r="W362" i="3"/>
  <c r="AA362" i="3"/>
  <c r="BD363" i="3"/>
  <c r="AT287" i="3"/>
  <c r="AS287" i="3"/>
  <c r="AR287" i="3"/>
  <c r="AQ287" i="3"/>
  <c r="AP287" i="3"/>
  <c r="AO287" i="3"/>
  <c r="AW163" i="3"/>
  <c r="AW115" i="3"/>
  <c r="AA91" i="3"/>
  <c r="X51" i="3"/>
  <c r="AM47" i="3"/>
  <c r="AJ47" i="3"/>
  <c r="AI47" i="3"/>
  <c r="AN47" i="3"/>
  <c r="AL47" i="3"/>
  <c r="AK47" i="3"/>
  <c r="AG325" i="3"/>
  <c r="AD325" i="3"/>
  <c r="AC325" i="3"/>
  <c r="AH325" i="3"/>
  <c r="AF325" i="3"/>
  <c r="AE325" i="3"/>
  <c r="AV370" i="3"/>
  <c r="AU370" i="3"/>
  <c r="AZ370" i="3"/>
  <c r="AX370" i="3"/>
  <c r="AW370" i="3"/>
  <c r="AY370" i="3"/>
  <c r="BB154" i="3"/>
  <c r="BF154" i="3"/>
  <c r="BA154" i="3"/>
  <c r="BE154" i="3"/>
  <c r="BC154" i="3"/>
  <c r="BD154" i="3"/>
  <c r="AI115" i="3"/>
  <c r="AY46" i="3"/>
  <c r="AV46" i="3"/>
  <c r="AU46" i="3"/>
  <c r="AZ46" i="3"/>
  <c r="AX46" i="3"/>
  <c r="AW46" i="3"/>
  <c r="AG380" i="3"/>
  <c r="AC380" i="3"/>
  <c r="AF380" i="3"/>
  <c r="AH380" i="3"/>
  <c r="AE380" i="3"/>
  <c r="AD380" i="3"/>
  <c r="AJ94" i="3"/>
  <c r="AN94" i="3"/>
  <c r="AL94" i="3"/>
  <c r="AK94" i="3"/>
  <c r="AI94" i="3"/>
  <c r="AM94" i="3"/>
  <c r="AE303" i="3"/>
  <c r="AC303" i="3"/>
  <c r="AH303" i="3"/>
  <c r="AG303" i="3"/>
  <c r="AF303" i="3"/>
  <c r="AD303" i="3"/>
  <c r="AM287" i="3"/>
  <c r="AL287" i="3"/>
  <c r="AK287" i="3"/>
  <c r="AJ287" i="3"/>
  <c r="AI287" i="3"/>
  <c r="AN287" i="3"/>
  <c r="AE271" i="3"/>
  <c r="AC271" i="3"/>
  <c r="AF271" i="3"/>
  <c r="AH271" i="3"/>
  <c r="AG271" i="3"/>
  <c r="AD271" i="3"/>
  <c r="AI255" i="3"/>
  <c r="AN255" i="3"/>
  <c r="AM255" i="3"/>
  <c r="AL255" i="3"/>
  <c r="AJ255" i="3"/>
  <c r="AK255" i="3"/>
  <c r="AI239" i="3"/>
  <c r="AM239" i="3"/>
  <c r="AL239" i="3"/>
  <c r="AN239" i="3"/>
  <c r="AJ239" i="3"/>
  <c r="AK239" i="3"/>
  <c r="AJ183" i="3"/>
  <c r="AN183" i="3"/>
  <c r="AM183" i="3"/>
  <c r="AL183" i="3"/>
  <c r="AK183" i="3"/>
  <c r="AI183" i="3"/>
  <c r="AP131" i="3"/>
  <c r="E130" i="4" s="1"/>
  <c r="AE115" i="3"/>
  <c r="AS95" i="3"/>
  <c r="AR95" i="3"/>
  <c r="AO95" i="3"/>
  <c r="AT95" i="3"/>
  <c r="AP95" i="3"/>
  <c r="AQ95" i="3"/>
  <c r="E74" i="4"/>
  <c r="AE67" i="3"/>
  <c r="AG382" i="3"/>
  <c r="AE382" i="3"/>
  <c r="AD382" i="3"/>
  <c r="AC382" i="3"/>
  <c r="AH382" i="3"/>
  <c r="AF382" i="3"/>
  <c r="AE238" i="3"/>
  <c r="AH238" i="3"/>
  <c r="AF238" i="3"/>
  <c r="AG238" i="3"/>
  <c r="AC238" i="3"/>
  <c r="AD238" i="3"/>
  <c r="AA38" i="3"/>
  <c r="X38" i="3"/>
  <c r="W38" i="3"/>
  <c r="F37" i="4" s="1"/>
  <c r="AB38" i="3"/>
  <c r="Z38" i="3"/>
  <c r="Y38" i="3"/>
  <c r="AL158" i="3"/>
  <c r="AK158" i="3"/>
  <c r="AM158" i="3"/>
  <c r="AN158" i="3"/>
  <c r="AJ158" i="3"/>
  <c r="AI158" i="3"/>
  <c r="W309" i="3"/>
  <c r="AB309" i="3"/>
  <c r="Z309" i="3"/>
  <c r="X309" i="3"/>
  <c r="AA309" i="3"/>
  <c r="Y309" i="3"/>
  <c r="AB181" i="3"/>
  <c r="Z181" i="3"/>
  <c r="X181" i="3"/>
  <c r="W181" i="3"/>
  <c r="AA181" i="3"/>
  <c r="Y181" i="3"/>
  <c r="AM117" i="3"/>
  <c r="AI117" i="3"/>
  <c r="AK117" i="3"/>
  <c r="AJ117" i="3"/>
  <c r="AN117" i="3"/>
  <c r="AL117" i="3"/>
  <c r="AK332" i="3"/>
  <c r="AJ332" i="3"/>
  <c r="AL332" i="3"/>
  <c r="AM332" i="3"/>
  <c r="AI332" i="3"/>
  <c r="AN332" i="3"/>
  <c r="AD364" i="3"/>
  <c r="AC364" i="3"/>
  <c r="AF364" i="3"/>
  <c r="AE364" i="3"/>
  <c r="AH364" i="3"/>
  <c r="AG364" i="3"/>
  <c r="Z354" i="3"/>
  <c r="W354" i="3"/>
  <c r="AB354" i="3"/>
  <c r="Y354" i="3"/>
  <c r="X354" i="3"/>
  <c r="AA354" i="3"/>
  <c r="BB202" i="3"/>
  <c r="BF202" i="3"/>
  <c r="BE202" i="3"/>
  <c r="BD202" i="3"/>
  <c r="BC202" i="3"/>
  <c r="BA202" i="3"/>
  <c r="AQ350" i="3"/>
  <c r="AO350" i="3"/>
  <c r="AS350" i="3"/>
  <c r="AP350" i="3"/>
  <c r="AT350" i="3"/>
  <c r="AR350" i="3"/>
  <c r="AB94" i="3"/>
  <c r="Y94" i="3"/>
  <c r="X94" i="3"/>
  <c r="Z94" i="3"/>
  <c r="W94" i="3"/>
  <c r="AA94" i="3"/>
  <c r="BA229" i="3"/>
  <c r="BF229" i="3"/>
  <c r="BD229" i="3"/>
  <c r="BB229" i="3"/>
  <c r="BE229" i="3"/>
  <c r="BC229" i="3"/>
  <c r="AR37" i="3"/>
  <c r="AQ37" i="3"/>
  <c r="AP37" i="3"/>
  <c r="AS37" i="3"/>
  <c r="AO37" i="3"/>
  <c r="AT37" i="3"/>
  <c r="AZ338" i="3"/>
  <c r="AX338" i="3"/>
  <c r="AW338" i="3"/>
  <c r="AY338" i="3"/>
  <c r="AV338" i="3"/>
  <c r="AU338" i="3"/>
  <c r="BA334" i="3"/>
  <c r="BF334" i="3"/>
  <c r="BE334" i="3"/>
  <c r="BB334" i="3"/>
  <c r="BC334" i="3"/>
  <c r="BD334" i="3"/>
  <c r="AE246" i="3"/>
  <c r="AH246" i="3"/>
  <c r="AF246" i="3"/>
  <c r="AC246" i="3"/>
  <c r="AG246" i="3"/>
  <c r="AD246" i="3"/>
  <c r="AE242" i="3"/>
  <c r="AF242" i="3"/>
  <c r="AD242" i="3"/>
  <c r="AC242" i="3"/>
  <c r="AH242" i="3"/>
  <c r="AG242" i="3"/>
  <c r="AZ75" i="3"/>
  <c r="AA118" i="3"/>
  <c r="W118" i="3"/>
  <c r="AB118" i="3"/>
  <c r="Z118" i="3"/>
  <c r="Y118" i="3"/>
  <c r="X118" i="3"/>
  <c r="AN61" i="3"/>
  <c r="AJ61" i="3"/>
  <c r="AL61" i="3"/>
  <c r="AK61" i="3"/>
  <c r="AI61" i="3"/>
  <c r="AM61" i="3"/>
  <c r="AF210" i="3"/>
  <c r="AE210" i="3"/>
  <c r="AC210" i="3"/>
  <c r="AH210" i="3"/>
  <c r="AG210" i="3"/>
  <c r="AD210" i="3"/>
  <c r="G6" i="4" l="1"/>
  <c r="J6" i="4" s="1"/>
  <c r="K6" i="4" s="1"/>
  <c r="G139" i="4"/>
  <c r="J139" i="4" s="1"/>
  <c r="K139" i="4" s="1"/>
  <c r="G33" i="4"/>
  <c r="J33" i="4" s="1"/>
  <c r="K33" i="4" s="1"/>
  <c r="G328" i="4"/>
  <c r="J328" i="4" s="1"/>
  <c r="K328" i="4" s="1"/>
  <c r="G147" i="4"/>
  <c r="J147" i="4" s="1"/>
  <c r="K147" i="4" s="1"/>
  <c r="G303" i="4"/>
  <c r="J303" i="4" s="1"/>
  <c r="K303" i="4" s="1"/>
  <c r="G104" i="4"/>
  <c r="J104" i="4" s="1"/>
  <c r="K104" i="4" s="1"/>
  <c r="G39" i="4"/>
  <c r="J39" i="4" s="1"/>
  <c r="K39" i="4" s="1"/>
  <c r="G24" i="4"/>
  <c r="J24" i="4" s="1"/>
  <c r="K24" i="4" s="1"/>
  <c r="F123" i="4"/>
  <c r="E186" i="4"/>
  <c r="G8" i="4"/>
  <c r="J8" i="4" s="1"/>
  <c r="K8" i="4" s="1"/>
  <c r="F181" i="4"/>
  <c r="E54" i="4"/>
  <c r="F89" i="4"/>
  <c r="E132" i="4"/>
  <c r="E51" i="4"/>
  <c r="F66" i="4"/>
  <c r="E250" i="4"/>
  <c r="F86" i="4"/>
  <c r="G86" i="4" s="1"/>
  <c r="J86" i="4" s="1"/>
  <c r="K86" i="4" s="1"/>
  <c r="F98" i="4"/>
  <c r="E96" i="4"/>
  <c r="G304" i="4"/>
  <c r="J304" i="4" s="1"/>
  <c r="K304" i="4" s="1"/>
  <c r="E80" i="4"/>
  <c r="G80" i="4" s="1"/>
  <c r="J80" i="4" s="1"/>
  <c r="K80" i="4" s="1"/>
  <c r="G43" i="4"/>
  <c r="J43" i="4" s="1"/>
  <c r="K43" i="4" s="1"/>
  <c r="F77" i="4"/>
  <c r="E62" i="4"/>
  <c r="E18" i="4"/>
  <c r="G376" i="4"/>
  <c r="J376" i="4" s="1"/>
  <c r="K376" i="4" s="1"/>
  <c r="F198" i="4"/>
  <c r="G27" i="4"/>
  <c r="J27" i="4" s="1"/>
  <c r="K27" i="4" s="1"/>
  <c r="F250" i="4"/>
  <c r="G250" i="4" s="1"/>
  <c r="J250" i="4" s="1"/>
  <c r="K250" i="4" s="1"/>
  <c r="F179" i="4"/>
  <c r="G176" i="4"/>
  <c r="J176" i="4" s="1"/>
  <c r="K176" i="4" s="1"/>
  <c r="E135" i="4"/>
  <c r="E271" i="4"/>
  <c r="E335" i="4"/>
  <c r="E184" i="4"/>
  <c r="G184" i="4" s="1"/>
  <c r="J184" i="4" s="1"/>
  <c r="K184" i="4" s="1"/>
  <c r="G288" i="4"/>
  <c r="J288" i="4" s="1"/>
  <c r="K288" i="4" s="1"/>
  <c r="E19" i="4"/>
  <c r="G19" i="4" s="1"/>
  <c r="J19" i="4" s="1"/>
  <c r="K19" i="4" s="1"/>
  <c r="F312" i="4"/>
  <c r="E282" i="4"/>
  <c r="E47" i="4"/>
  <c r="G47" i="4" s="1"/>
  <c r="J47" i="4" s="1"/>
  <c r="K47" i="4" s="1"/>
  <c r="F158" i="4"/>
  <c r="G112" i="4"/>
  <c r="J112" i="4" s="1"/>
  <c r="K112" i="4" s="1"/>
  <c r="E370" i="4"/>
  <c r="F50" i="4"/>
  <c r="E242" i="4"/>
  <c r="G242" i="4" s="1"/>
  <c r="J242" i="4" s="1"/>
  <c r="K242" i="4" s="1"/>
  <c r="F334" i="4"/>
  <c r="F12" i="4"/>
  <c r="F61" i="4"/>
  <c r="F242" i="4"/>
  <c r="E88" i="4"/>
  <c r="E65" i="4"/>
  <c r="F90" i="4"/>
  <c r="G90" i="4" s="1"/>
  <c r="J90" i="4" s="1"/>
  <c r="K90" i="4" s="1"/>
  <c r="E183" i="4"/>
  <c r="G183" i="4" s="1"/>
  <c r="J183" i="4" s="1"/>
  <c r="K183" i="4" s="1"/>
  <c r="E320" i="4"/>
  <c r="E378" i="4"/>
  <c r="E90" i="4"/>
  <c r="F322" i="4"/>
  <c r="E372" i="4"/>
  <c r="E240" i="4"/>
  <c r="E32" i="4"/>
  <c r="G32" i="4" s="1"/>
  <c r="J32" i="4" s="1"/>
  <c r="K32" i="4" s="1"/>
  <c r="F258" i="4"/>
  <c r="G258" i="4" s="1"/>
  <c r="J258" i="4" s="1"/>
  <c r="K258" i="4" s="1"/>
  <c r="E72" i="4"/>
  <c r="E71" i="4"/>
  <c r="G71" i="4" s="1"/>
  <c r="J71" i="4" s="1"/>
  <c r="K71" i="4" s="1"/>
  <c r="E122" i="4"/>
  <c r="F319" i="4"/>
  <c r="G120" i="4"/>
  <c r="J120" i="4" s="1"/>
  <c r="K120" i="4" s="1"/>
  <c r="E94" i="4"/>
  <c r="G272" i="4"/>
  <c r="J272" i="4" s="1"/>
  <c r="K272" i="4" s="1"/>
  <c r="F53" i="4"/>
  <c r="G128" i="4"/>
  <c r="J128" i="4" s="1"/>
  <c r="K128" i="4" s="1"/>
  <c r="E218" i="4"/>
  <c r="G218" i="4" s="1"/>
  <c r="J218" i="4" s="1"/>
  <c r="K218" i="4" s="1"/>
  <c r="F290" i="4"/>
  <c r="F7" i="4"/>
  <c r="E280" i="4"/>
  <c r="E160" i="4"/>
  <c r="G160" i="4" s="1"/>
  <c r="J160" i="4" s="1"/>
  <c r="K160" i="4" s="1"/>
  <c r="F151" i="4"/>
  <c r="F271" i="4"/>
  <c r="G271" i="4" s="1"/>
  <c r="J271" i="4" s="1"/>
  <c r="K271" i="4" s="1"/>
  <c r="F368" i="4"/>
  <c r="F247" i="4"/>
  <c r="E58" i="4"/>
  <c r="E13" i="4"/>
  <c r="G227" i="4"/>
  <c r="J227" i="4" s="1"/>
  <c r="K227" i="4" s="1"/>
  <c r="E368" i="4"/>
  <c r="F280" i="4"/>
  <c r="F41" i="4"/>
  <c r="G41" i="4" s="1"/>
  <c r="J41" i="4" s="1"/>
  <c r="K41" i="4" s="1"/>
  <c r="F240" i="4"/>
  <c r="F263" i="4"/>
  <c r="F350" i="4"/>
  <c r="E182" i="4"/>
  <c r="F82" i="4"/>
  <c r="G344" i="4"/>
  <c r="J344" i="4" s="1"/>
  <c r="K344" i="4" s="1"/>
  <c r="E312" i="4"/>
  <c r="G312" i="4" s="1"/>
  <c r="J312" i="4" s="1"/>
  <c r="K312" i="4" s="1"/>
  <c r="F191" i="4"/>
  <c r="G191" i="4" s="1"/>
  <c r="J191" i="4" s="1"/>
  <c r="K191" i="4" s="1"/>
  <c r="E336" i="4"/>
  <c r="E211" i="4"/>
  <c r="E232" i="4"/>
  <c r="G232" i="4" s="1"/>
  <c r="J232" i="4" s="1"/>
  <c r="K232" i="4" s="1"/>
  <c r="E322" i="4"/>
  <c r="E311" i="4"/>
  <c r="G311" i="4" s="1"/>
  <c r="J311" i="4" s="1"/>
  <c r="K311" i="4" s="1"/>
  <c r="G123" i="4"/>
  <c r="J123" i="4" s="1"/>
  <c r="K123" i="4" s="1"/>
  <c r="G18" i="4"/>
  <c r="J18" i="4" s="1"/>
  <c r="K18" i="4" s="1"/>
  <c r="G320" i="4"/>
  <c r="J320" i="4" s="1"/>
  <c r="K320" i="4" s="1"/>
  <c r="G378" i="4"/>
  <c r="J378" i="4" s="1"/>
  <c r="K378" i="4" s="1"/>
  <c r="F302" i="4"/>
  <c r="E102" i="4"/>
  <c r="F141" i="4"/>
  <c r="E254" i="4"/>
  <c r="E286" i="4"/>
  <c r="F182" i="4"/>
  <c r="F301" i="4"/>
  <c r="F206" i="4"/>
  <c r="G235" i="4"/>
  <c r="J235" i="4" s="1"/>
  <c r="K235" i="4" s="1"/>
  <c r="E362" i="4"/>
  <c r="F101" i="4"/>
  <c r="E67" i="4"/>
  <c r="G67" i="4" s="1"/>
  <c r="J67" i="4" s="1"/>
  <c r="K67" i="4" s="1"/>
  <c r="G135" i="4"/>
  <c r="J135" i="4" s="1"/>
  <c r="K135" i="4" s="1"/>
  <c r="G152" i="4"/>
  <c r="J152" i="4" s="1"/>
  <c r="K152" i="4" s="1"/>
  <c r="E57" i="4"/>
  <c r="G57" i="4" s="1"/>
  <c r="J57" i="4" s="1"/>
  <c r="K57" i="4" s="1"/>
  <c r="G239" i="4"/>
  <c r="J239" i="4" s="1"/>
  <c r="K239" i="4" s="1"/>
  <c r="G224" i="4"/>
  <c r="J224" i="4" s="1"/>
  <c r="K224" i="4" s="1"/>
  <c r="G168" i="4"/>
  <c r="J168" i="4" s="1"/>
  <c r="K168" i="4" s="1"/>
  <c r="E237" i="4"/>
  <c r="E238" i="4"/>
  <c r="F286" i="4"/>
  <c r="F361" i="4"/>
  <c r="F292" i="4"/>
  <c r="E330" i="4"/>
  <c r="E273" i="4"/>
  <c r="F20" i="4"/>
  <c r="E70" i="4"/>
  <c r="F270" i="4"/>
  <c r="E222" i="4"/>
  <c r="E118" i="4"/>
  <c r="F190" i="4"/>
  <c r="G138" i="4"/>
  <c r="J138" i="4" s="1"/>
  <c r="K138" i="4" s="1"/>
  <c r="F274" i="4"/>
  <c r="E274" i="4"/>
  <c r="G48" i="4"/>
  <c r="J48" i="4" s="1"/>
  <c r="K48" i="4" s="1"/>
  <c r="F366" i="4"/>
  <c r="E150" i="4"/>
  <c r="G150" i="4" s="1"/>
  <c r="J150" i="4" s="1"/>
  <c r="K150" i="4" s="1"/>
  <c r="G127" i="4"/>
  <c r="J127" i="4" s="1"/>
  <c r="K127" i="4" s="1"/>
  <c r="G248" i="4"/>
  <c r="J248" i="4" s="1"/>
  <c r="K248" i="4" s="1"/>
  <c r="G200" i="4"/>
  <c r="J200" i="4" s="1"/>
  <c r="K200" i="4" s="1"/>
  <c r="E199" i="4"/>
  <c r="G199" i="4" s="1"/>
  <c r="J199" i="4" s="1"/>
  <c r="K199" i="4" s="1"/>
  <c r="E195" i="4"/>
  <c r="G195" i="4" s="1"/>
  <c r="J195" i="4" s="1"/>
  <c r="K195" i="4" s="1"/>
  <c r="G26" i="4"/>
  <c r="J26" i="4" s="1"/>
  <c r="K26" i="4" s="1"/>
  <c r="E249" i="4"/>
  <c r="F94" i="4"/>
  <c r="F254" i="4"/>
  <c r="G254" i="4" s="1"/>
  <c r="J254" i="4" s="1"/>
  <c r="K254" i="4" s="1"/>
  <c r="E46" i="4"/>
  <c r="G46" i="4" s="1"/>
  <c r="J46" i="4" s="1"/>
  <c r="K46" i="4" s="1"/>
  <c r="E82" i="4"/>
  <c r="E142" i="4"/>
  <c r="E233" i="4"/>
  <c r="F317" i="4"/>
  <c r="F145" i="4"/>
  <c r="E189" i="4"/>
  <c r="E251" i="4"/>
  <c r="G251" i="4" s="1"/>
  <c r="J251" i="4" s="1"/>
  <c r="K251" i="4" s="1"/>
  <c r="F114" i="4"/>
  <c r="E281" i="4"/>
  <c r="E346" i="4"/>
  <c r="G346" i="4" s="1"/>
  <c r="J346" i="4" s="1"/>
  <c r="K346" i="4" s="1"/>
  <c r="F118" i="4"/>
  <c r="F214" i="4"/>
  <c r="F349" i="4"/>
  <c r="E95" i="4"/>
  <c r="F362" i="4"/>
  <c r="E103" i="4"/>
  <c r="G103" i="4" s="1"/>
  <c r="J103" i="4" s="1"/>
  <c r="K103" i="4" s="1"/>
  <c r="F251" i="4"/>
  <c r="E329" i="4"/>
  <c r="E76" i="4"/>
  <c r="G197" i="4"/>
  <c r="J197" i="4" s="1"/>
  <c r="K197" i="4" s="1"/>
  <c r="F157" i="4"/>
  <c r="E226" i="4"/>
  <c r="G226" i="4" s="1"/>
  <c r="J226" i="4" s="1"/>
  <c r="K226" i="4" s="1"/>
  <c r="E264" i="4"/>
  <c r="G264" i="4" s="1"/>
  <c r="J264" i="4" s="1"/>
  <c r="K264" i="4" s="1"/>
  <c r="E190" i="4"/>
  <c r="E340" i="4"/>
  <c r="F13" i="4"/>
  <c r="G13" i="4" s="1"/>
  <c r="J13" i="4" s="1"/>
  <c r="G215" i="4"/>
  <c r="J215" i="4" s="1"/>
  <c r="K215" i="4" s="1"/>
  <c r="E98" i="4"/>
  <c r="F330" i="4"/>
  <c r="E373" i="4"/>
  <c r="F103" i="4"/>
  <c r="E219" i="4"/>
  <c r="G219" i="4" s="1"/>
  <c r="J219" i="4" s="1"/>
  <c r="K219" i="4" s="1"/>
  <c r="G375" i="4"/>
  <c r="J375" i="4" s="1"/>
  <c r="K375" i="4" s="1"/>
  <c r="E15" i="4"/>
  <c r="G15" i="4" s="1"/>
  <c r="J15" i="4" s="1"/>
  <c r="G283" i="4"/>
  <c r="J283" i="4" s="1"/>
  <c r="K283" i="4" s="1"/>
  <c r="F91" i="4"/>
  <c r="G336" i="4"/>
  <c r="J336" i="4" s="1"/>
  <c r="K336" i="4" s="1"/>
  <c r="G49" i="4"/>
  <c r="J49" i="4" s="1"/>
  <c r="K49" i="4" s="1"/>
  <c r="F299" i="4"/>
  <c r="G131" i="4"/>
  <c r="J131" i="4" s="1"/>
  <c r="K131" i="4" s="1"/>
  <c r="E212" i="4"/>
  <c r="E154" i="4"/>
  <c r="G154" i="4" s="1"/>
  <c r="J154" i="4" s="1"/>
  <c r="K154" i="4" s="1"/>
  <c r="F173" i="4"/>
  <c r="E79" i="4"/>
  <c r="E30" i="4"/>
  <c r="G211" i="4"/>
  <c r="J211" i="4" s="1"/>
  <c r="K211" i="4" s="1"/>
  <c r="E266" i="4"/>
  <c r="G266" i="4" s="1"/>
  <c r="J266" i="4" s="1"/>
  <c r="K266" i="4" s="1"/>
  <c r="E16" i="4"/>
  <c r="G16" i="4" s="1"/>
  <c r="J16" i="4" s="1"/>
  <c r="K16" i="4" s="1"/>
  <c r="E91" i="4"/>
  <c r="G282" i="4"/>
  <c r="J282" i="4" s="1"/>
  <c r="K282" i="4" s="1"/>
  <c r="G359" i="4"/>
  <c r="J359" i="4" s="1"/>
  <c r="K359" i="4" s="1"/>
  <c r="G64" i="4"/>
  <c r="J64" i="4" s="1"/>
  <c r="K64" i="4" s="1"/>
  <c r="E110" i="4"/>
  <c r="G106" i="4"/>
  <c r="J106" i="4" s="1"/>
  <c r="K106" i="4" s="1"/>
  <c r="G119" i="4"/>
  <c r="J119" i="4" s="1"/>
  <c r="K119" i="4" s="1"/>
  <c r="F132" i="4"/>
  <c r="F371" i="4"/>
  <c r="F287" i="4"/>
  <c r="F46" i="4"/>
  <c r="F62" i="4"/>
  <c r="G62" i="4" s="1"/>
  <c r="J62" i="4" s="1"/>
  <c r="K62" i="4" s="1"/>
  <c r="E214" i="4"/>
  <c r="E158" i="4"/>
  <c r="G158" i="4" s="1"/>
  <c r="J158" i="4" s="1"/>
  <c r="K158" i="4" s="1"/>
  <c r="E111" i="4"/>
  <c r="G111" i="4" s="1"/>
  <c r="J111" i="4" s="1"/>
  <c r="K111" i="4" s="1"/>
  <c r="E325" i="4"/>
  <c r="G319" i="4"/>
  <c r="J319" i="4" s="1"/>
  <c r="K319" i="4" s="1"/>
  <c r="E384" i="4"/>
  <c r="G384" i="4" s="1"/>
  <c r="J384" i="4" s="1"/>
  <c r="K384" i="4" s="1"/>
  <c r="E99" i="4"/>
  <c r="G99" i="4" s="1"/>
  <c r="J99" i="4" s="1"/>
  <c r="K99" i="4" s="1"/>
  <c r="G175" i="4"/>
  <c r="J175" i="4" s="1"/>
  <c r="K175" i="4" s="1"/>
  <c r="F23" i="4"/>
  <c r="G23" i="4" s="1"/>
  <c r="J23" i="4" s="1"/>
  <c r="G65" i="4"/>
  <c r="J65" i="4" s="1"/>
  <c r="K65" i="4" s="1"/>
  <c r="E107" i="4"/>
  <c r="G107" i="4" s="1"/>
  <c r="J107" i="4" s="1"/>
  <c r="K107" i="4" s="1"/>
  <c r="E151" i="4"/>
  <c r="F279" i="4"/>
  <c r="G295" i="4"/>
  <c r="J295" i="4" s="1"/>
  <c r="K295" i="4" s="1"/>
  <c r="G10" i="4"/>
  <c r="J10" i="4" s="1"/>
  <c r="K10" i="4" s="1"/>
  <c r="F229" i="4"/>
  <c r="F340" i="4"/>
  <c r="G17" i="4"/>
  <c r="J17" i="4" s="1"/>
  <c r="K17" i="4" s="1"/>
  <c r="E290" i="4"/>
  <c r="G290" i="4" s="1"/>
  <c r="J290" i="4" s="1"/>
  <c r="K290" i="4" s="1"/>
  <c r="E174" i="4"/>
  <c r="E126" i="4"/>
  <c r="F130" i="4"/>
  <c r="G130" i="4" s="1"/>
  <c r="J130" i="4" s="1"/>
  <c r="K130" i="4" s="1"/>
  <c r="E11" i="4"/>
  <c r="G11" i="4" s="1"/>
  <c r="J11" i="4" s="1"/>
  <c r="K11" i="4" s="1"/>
  <c r="E44" i="4"/>
  <c r="E210" i="4"/>
  <c r="E134" i="4"/>
  <c r="G133" i="4"/>
  <c r="J133" i="4" s="1"/>
  <c r="K133" i="4" s="1"/>
  <c r="E63" i="4"/>
  <c r="G63" i="4" s="1"/>
  <c r="J63" i="4" s="1"/>
  <c r="K63" i="4" s="1"/>
  <c r="E75" i="4"/>
  <c r="G75" i="4" s="1"/>
  <c r="J75" i="4" s="1"/>
  <c r="K75" i="4" s="1"/>
  <c r="G96" i="4"/>
  <c r="J96" i="4" s="1"/>
  <c r="K96" i="4" s="1"/>
  <c r="G256" i="4"/>
  <c r="J256" i="4" s="1"/>
  <c r="K256" i="4" s="1"/>
  <c r="F79" i="4"/>
  <c r="F164" i="4"/>
  <c r="E100" i="4"/>
  <c r="G263" i="4"/>
  <c r="J263" i="4" s="1"/>
  <c r="K263" i="4" s="1"/>
  <c r="G35" i="4"/>
  <c r="J35" i="4" s="1"/>
  <c r="K35" i="4" s="1"/>
  <c r="G58" i="4"/>
  <c r="J58" i="4" s="1"/>
  <c r="K58" i="4" s="1"/>
  <c r="K9" i="4"/>
  <c r="E307" i="4"/>
  <c r="G307" i="4" s="1"/>
  <c r="J307" i="4" s="1"/>
  <c r="K307" i="4" s="1"/>
  <c r="F342" i="4"/>
  <c r="F68" i="4"/>
  <c r="E245" i="4"/>
  <c r="F180" i="4"/>
  <c r="E332" i="4"/>
  <c r="E337" i="4"/>
  <c r="E97" i="4"/>
  <c r="F341" i="4"/>
  <c r="E14" i="4"/>
  <c r="F308" i="4"/>
  <c r="E148" i="4"/>
  <c r="E22" i="4"/>
  <c r="E241" i="4"/>
  <c r="F353" i="4"/>
  <c r="E270" i="4"/>
  <c r="E379" i="4"/>
  <c r="E324" i="4"/>
  <c r="F262" i="4"/>
  <c r="G25" i="4"/>
  <c r="J25" i="4" s="1"/>
  <c r="E294" i="4"/>
  <c r="F230" i="4"/>
  <c r="F85" i="4"/>
  <c r="G367" i="4"/>
  <c r="J367" i="4" s="1"/>
  <c r="K367" i="4" s="1"/>
  <c r="E36" i="4"/>
  <c r="E159" i="4"/>
  <c r="E356" i="4"/>
  <c r="G356" i="4" s="1"/>
  <c r="J356" i="4" s="1"/>
  <c r="K356" i="4" s="1"/>
  <c r="E276" i="4"/>
  <c r="E230" i="4"/>
  <c r="E92" i="4"/>
  <c r="F326" i="4"/>
  <c r="E342" i="4"/>
  <c r="F220" i="4"/>
  <c r="E353" i="4"/>
  <c r="F159" i="4"/>
  <c r="E185" i="4"/>
  <c r="F210" i="4"/>
  <c r="E206" i="4"/>
  <c r="G206" i="4" s="1"/>
  <c r="J206" i="4" s="1"/>
  <c r="K206" i="4" s="1"/>
  <c r="E321" i="4"/>
  <c r="F329" i="4"/>
  <c r="F265" i="4"/>
  <c r="F45" i="4"/>
  <c r="E334" i="4"/>
  <c r="G334" i="4" s="1"/>
  <c r="J334" i="4" s="1"/>
  <c r="K334" i="4" s="1"/>
  <c r="E350" i="4"/>
  <c r="G350" i="4" s="1"/>
  <c r="J350" i="4" s="1"/>
  <c r="K350" i="4" s="1"/>
  <c r="E155" i="4"/>
  <c r="G155" i="4" s="1"/>
  <c r="J155" i="4" s="1"/>
  <c r="K155" i="4" s="1"/>
  <c r="F225" i="4"/>
  <c r="E213" i="4"/>
  <c r="F221" i="4"/>
  <c r="G202" i="4"/>
  <c r="J202" i="4" s="1"/>
  <c r="K202" i="4" s="1"/>
  <c r="F236" i="4"/>
  <c r="F146" i="4"/>
  <c r="F374" i="4"/>
  <c r="F345" i="4"/>
  <c r="E7" i="4"/>
  <c r="G7" i="4" s="1"/>
  <c r="J7" i="4" s="1"/>
  <c r="E259" i="4"/>
  <c r="G259" i="4" s="1"/>
  <c r="J259" i="4" s="1"/>
  <c r="K259" i="4" s="1"/>
  <c r="F331" i="4"/>
  <c r="E21" i="4"/>
  <c r="E87" i="4"/>
  <c r="F185" i="4"/>
  <c r="G267" i="4"/>
  <c r="J267" i="4" s="1"/>
  <c r="K267" i="4" s="1"/>
  <c r="E339" i="4"/>
  <c r="G339" i="4" s="1"/>
  <c r="J339" i="4" s="1"/>
  <c r="K339" i="4" s="1"/>
  <c r="F306" i="4"/>
  <c r="G231" i="4"/>
  <c r="J231" i="4" s="1"/>
  <c r="K231" i="4" s="1"/>
  <c r="E279" i="4"/>
  <c r="E310" i="4"/>
  <c r="F281" i="4"/>
  <c r="F321" i="4"/>
  <c r="G74" i="4"/>
  <c r="J74" i="4" s="1"/>
  <c r="K74" i="4" s="1"/>
  <c r="G54" i="4"/>
  <c r="J54" i="4" s="1"/>
  <c r="K54" i="4" s="1"/>
  <c r="E220" i="4"/>
  <c r="E217" i="4"/>
  <c r="E323" i="4"/>
  <c r="E298" i="4"/>
  <c r="G122" i="4"/>
  <c r="J122" i="4" s="1"/>
  <c r="K122" i="4" s="1"/>
  <c r="E205" i="4"/>
  <c r="E234" i="4"/>
  <c r="G234" i="4" s="1"/>
  <c r="J234" i="4" s="1"/>
  <c r="K234" i="4" s="1"/>
  <c r="E173" i="4"/>
  <c r="F309" i="4"/>
  <c r="F212" i="4"/>
  <c r="F60" i="4"/>
  <c r="E170" i="4"/>
  <c r="G170" i="4" s="1"/>
  <c r="J170" i="4" s="1"/>
  <c r="K170" i="4" s="1"/>
  <c r="E12" i="4"/>
  <c r="G12" i="4" s="1"/>
  <c r="J12" i="4" s="1"/>
  <c r="E292" i="4"/>
  <c r="F193" i="4"/>
  <c r="F377" i="4"/>
  <c r="F30" i="4"/>
  <c r="F365" i="4"/>
  <c r="F87" i="4"/>
  <c r="G351" i="4"/>
  <c r="J351" i="4" s="1"/>
  <c r="K351" i="4" s="1"/>
  <c r="E277" i="4"/>
  <c r="E193" i="4"/>
  <c r="E326" i="4"/>
  <c r="E357" i="4"/>
  <c r="G171" i="4"/>
  <c r="J171" i="4" s="1"/>
  <c r="K171" i="4" s="1"/>
  <c r="E166" i="4"/>
  <c r="E289" i="4"/>
  <c r="G291" i="4"/>
  <c r="J291" i="4" s="1"/>
  <c r="K291" i="4" s="1"/>
  <c r="F21" i="4"/>
  <c r="G182" i="4"/>
  <c r="J182" i="4" s="1"/>
  <c r="K182" i="4" s="1"/>
  <c r="F129" i="4"/>
  <c r="E188" i="4"/>
  <c r="E194" i="4"/>
  <c r="G194" i="4" s="1"/>
  <c r="J194" i="4" s="1"/>
  <c r="K194" i="4" s="1"/>
  <c r="F117" i="4"/>
  <c r="F285" i="4"/>
  <c r="F305" i="4"/>
  <c r="F315" i="4"/>
  <c r="E93" i="4"/>
  <c r="E382" i="4"/>
  <c r="E124" i="4"/>
  <c r="F22" i="4"/>
  <c r="F253" i="4"/>
  <c r="E37" i="4"/>
  <c r="G37" i="4" s="1"/>
  <c r="J37" i="4" s="1"/>
  <c r="K37" i="4" s="1"/>
  <c r="F76" i="4"/>
  <c r="G76" i="4" s="1"/>
  <c r="J76" i="4" s="1"/>
  <c r="K76" i="4" s="1"/>
  <c r="F134" i="4"/>
  <c r="F252" i="4"/>
  <c r="F333" i="4"/>
  <c r="E140" i="4"/>
  <c r="F188" i="4"/>
  <c r="E177" i="4"/>
  <c r="F92" i="4"/>
  <c r="F284" i="4"/>
  <c r="F257" i="4"/>
  <c r="E261" i="4"/>
  <c r="E385" i="4"/>
  <c r="F269" i="4"/>
  <c r="E221" i="4"/>
  <c r="G207" i="4"/>
  <c r="J207" i="4" s="1"/>
  <c r="K207" i="4" s="1"/>
  <c r="F137" i="4"/>
  <c r="F289" i="4"/>
  <c r="F273" i="4"/>
  <c r="G273" i="4" s="1"/>
  <c r="J273" i="4" s="1"/>
  <c r="K273" i="4" s="1"/>
  <c r="E225" i="4"/>
  <c r="F149" i="4"/>
  <c r="F223" i="4"/>
  <c r="F174" i="4"/>
  <c r="F121" i="4"/>
  <c r="E301" i="4"/>
  <c r="F52" i="4"/>
  <c r="E198" i="4"/>
  <c r="G198" i="4" s="1"/>
  <c r="J198" i="4" s="1"/>
  <c r="K198" i="4" s="1"/>
  <c r="G69" i="4"/>
  <c r="J69" i="4" s="1"/>
  <c r="K69" i="4" s="1"/>
  <c r="E146" i="4"/>
  <c r="F300" i="4"/>
  <c r="E306" i="4"/>
  <c r="F156" i="4"/>
  <c r="E268" i="4"/>
  <c r="F205" i="4"/>
  <c r="F161" i="4"/>
  <c r="E333" i="4"/>
  <c r="F97" i="4"/>
  <c r="F260" i="4"/>
  <c r="E246" i="4"/>
  <c r="F36" i="4"/>
  <c r="E316" i="4"/>
  <c r="F93" i="4"/>
  <c r="F217" i="4"/>
  <c r="F373" i="4"/>
  <c r="E381" i="4"/>
  <c r="E302" i="4"/>
  <c r="G302" i="4" s="1"/>
  <c r="J302" i="4" s="1"/>
  <c r="K302" i="4" s="1"/>
  <c r="E181" i="4"/>
  <c r="G181" i="4" s="1"/>
  <c r="J181" i="4" s="1"/>
  <c r="K181" i="4" s="1"/>
  <c r="E365" i="4"/>
  <c r="G365" i="4" s="1"/>
  <c r="J365" i="4" s="1"/>
  <c r="K365" i="4" s="1"/>
  <c r="E331" i="4"/>
  <c r="G331" i="4" s="1"/>
  <c r="J331" i="4" s="1"/>
  <c r="K331" i="4" s="1"/>
  <c r="F196" i="4"/>
  <c r="F332" i="4"/>
  <c r="E68" i="4"/>
  <c r="G68" i="4" s="1"/>
  <c r="J68" i="4" s="1"/>
  <c r="K68" i="4" s="1"/>
  <c r="E278" i="4"/>
  <c r="F358" i="4"/>
  <c r="E317" i="4"/>
  <c r="F177" i="4"/>
  <c r="E257" i="4"/>
  <c r="G257" i="4" s="1"/>
  <c r="J257" i="4" s="1"/>
  <c r="K257" i="4" s="1"/>
  <c r="E77" i="4"/>
  <c r="G77" i="4" s="1"/>
  <c r="J77" i="4" s="1"/>
  <c r="K77" i="4" s="1"/>
  <c r="F245" i="4"/>
  <c r="E121" i="4"/>
  <c r="E145" i="4"/>
  <c r="G145" i="4" s="1"/>
  <c r="J145" i="4" s="1"/>
  <c r="K145" i="4" s="1"/>
  <c r="E361" i="4"/>
  <c r="F298" i="4"/>
  <c r="F348" i="4"/>
  <c r="F294" i="4"/>
  <c r="F108" i="4"/>
  <c r="G247" i="4"/>
  <c r="J247" i="4" s="1"/>
  <c r="K247" i="4" s="1"/>
  <c r="F293" i="4"/>
  <c r="F237" i="4"/>
  <c r="F110" i="4"/>
  <c r="F169" i="4"/>
  <c r="F276" i="4"/>
  <c r="G322" i="4"/>
  <c r="J322" i="4" s="1"/>
  <c r="K322" i="4" s="1"/>
  <c r="G83" i="4"/>
  <c r="J83" i="4" s="1"/>
  <c r="K83" i="4" s="1"/>
  <c r="G115" i="4"/>
  <c r="J115" i="4" s="1"/>
  <c r="K115" i="4" s="1"/>
  <c r="F222" i="4"/>
  <c r="E156" i="4"/>
  <c r="G59" i="4"/>
  <c r="J59" i="4" s="1"/>
  <c r="K59" i="4" s="1"/>
  <c r="F228" i="4"/>
  <c r="E157" i="4"/>
  <c r="E114" i="4"/>
  <c r="F318" i="4"/>
  <c r="E178" i="4"/>
  <c r="G178" i="4" s="1"/>
  <c r="J178" i="4" s="1"/>
  <c r="K178" i="4" s="1"/>
  <c r="F370" i="4"/>
  <c r="G370" i="4" s="1"/>
  <c r="J370" i="4" s="1"/>
  <c r="K370" i="4" s="1"/>
  <c r="E299" i="4"/>
  <c r="E315" i="4"/>
  <c r="E78" i="4"/>
  <c r="E180" i="4"/>
  <c r="E308" i="4"/>
  <c r="F78" i="4"/>
  <c r="E89" i="4"/>
  <c r="E53" i="4"/>
  <c r="F261" i="4"/>
  <c r="F38" i="4"/>
  <c r="G144" i="4"/>
  <c r="J144" i="4" s="1"/>
  <c r="K144" i="4" s="1"/>
  <c r="E165" i="4"/>
  <c r="F140" i="4"/>
  <c r="F380" i="4"/>
  <c r="E101" i="4"/>
  <c r="G136" i="4"/>
  <c r="J136" i="4" s="1"/>
  <c r="K136" i="4" s="1"/>
  <c r="E358" i="4"/>
  <c r="G56" i="4"/>
  <c r="J56" i="4" s="1"/>
  <c r="K56" i="4" s="1"/>
  <c r="G352" i="4"/>
  <c r="J352" i="4" s="1"/>
  <c r="K352" i="4" s="1"/>
  <c r="G327" i="4"/>
  <c r="J327" i="4" s="1"/>
  <c r="K327" i="4" s="1"/>
  <c r="E360" i="4"/>
  <c r="G360" i="4" s="1"/>
  <c r="J360" i="4" s="1"/>
  <c r="K360" i="4" s="1"/>
  <c r="E161" i="4"/>
  <c r="F357" i="4"/>
  <c r="G275" i="4"/>
  <c r="J275" i="4" s="1"/>
  <c r="K275" i="4" s="1"/>
  <c r="E66" i="4"/>
  <c r="G66" i="4" s="1"/>
  <c r="J66" i="4" s="1"/>
  <c r="K66" i="4" s="1"/>
  <c r="E318" i="4"/>
  <c r="E305" i="4"/>
  <c r="E117" i="4"/>
  <c r="G117" i="4" s="1"/>
  <c r="J117" i="4" s="1"/>
  <c r="K117" i="4" s="1"/>
  <c r="E42" i="4"/>
  <c r="G42" i="4" s="1"/>
  <c r="J42" i="4" s="1"/>
  <c r="K42" i="4" s="1"/>
  <c r="F363" i="4"/>
  <c r="E29" i="4"/>
  <c r="G354" i="4"/>
  <c r="J354" i="4" s="1"/>
  <c r="K354" i="4" s="1"/>
  <c r="E262" i="4"/>
  <c r="G314" i="4"/>
  <c r="J314" i="4" s="1"/>
  <c r="K314" i="4" s="1"/>
  <c r="F325" i="4"/>
  <c r="F105" i="4"/>
  <c r="E109" i="4"/>
  <c r="G109" i="4" s="1"/>
  <c r="J109" i="4" s="1"/>
  <c r="K109" i="4" s="1"/>
  <c r="E196" i="4"/>
  <c r="G196" i="4" s="1"/>
  <c r="J196" i="4" s="1"/>
  <c r="K196" i="4" s="1"/>
  <c r="E348" i="4"/>
  <c r="E252" i="4"/>
  <c r="E28" i="4"/>
  <c r="F201" i="4"/>
  <c r="E34" i="4"/>
  <c r="G34" i="4" s="1"/>
  <c r="J34" i="4" s="1"/>
  <c r="K34" i="4" s="1"/>
  <c r="E113" i="4"/>
  <c r="E284" i="4"/>
  <c r="E380" i="4"/>
  <c r="G380" i="4" s="1"/>
  <c r="J380" i="4" s="1"/>
  <c r="K380" i="4" s="1"/>
  <c r="G240" i="4"/>
  <c r="J240" i="4" s="1"/>
  <c r="K240" i="4" s="1"/>
  <c r="F209" i="4"/>
  <c r="E20" i="4"/>
  <c r="E287" i="4"/>
  <c r="G287" i="4" s="1"/>
  <c r="J287" i="4" s="1"/>
  <c r="K287" i="4" s="1"/>
  <c r="F124" i="4"/>
  <c r="E355" i="4"/>
  <c r="E369" i="4"/>
  <c r="G203" i="4"/>
  <c r="J203" i="4" s="1"/>
  <c r="K203" i="4" s="1"/>
  <c r="E253" i="4"/>
  <c r="G253" i="4" s="1"/>
  <c r="J253" i="4" s="1"/>
  <c r="K253" i="4" s="1"/>
  <c r="F125" i="4"/>
  <c r="F165" i="4"/>
  <c r="E204" i="4"/>
  <c r="E229" i="4"/>
  <c r="F113" i="4"/>
  <c r="E201" i="4"/>
  <c r="E293" i="4"/>
  <c r="F153" i="4"/>
  <c r="F84" i="4"/>
  <c r="F382" i="4"/>
  <c r="F100" i="4"/>
  <c r="F277" i="4"/>
  <c r="E269" i="4"/>
  <c r="G269" i="4" s="1"/>
  <c r="J269" i="4" s="1"/>
  <c r="K269" i="4" s="1"/>
  <c r="G88" i="4"/>
  <c r="J88" i="4" s="1"/>
  <c r="K88" i="4" s="1"/>
  <c r="E223" i="4"/>
  <c r="G223" i="4" s="1"/>
  <c r="J223" i="4" s="1"/>
  <c r="K223" i="4" s="1"/>
  <c r="G296" i="4"/>
  <c r="J296" i="4" s="1"/>
  <c r="K296" i="4" s="1"/>
  <c r="F324" i="4"/>
  <c r="F246" i="4"/>
  <c r="G208" i="4"/>
  <c r="J208" i="4" s="1"/>
  <c r="K208" i="4" s="1"/>
  <c r="G335" i="4"/>
  <c r="J335" i="4" s="1"/>
  <c r="K335" i="4" s="1"/>
  <c r="E84" i="4"/>
  <c r="G255" i="4"/>
  <c r="J255" i="4" s="1"/>
  <c r="K255" i="4" s="1"/>
  <c r="F166" i="4"/>
  <c r="G179" i="4"/>
  <c r="J179" i="4" s="1"/>
  <c r="K179" i="4" s="1"/>
  <c r="E363" i="4"/>
  <c r="E141" i="4"/>
  <c r="F244" i="4"/>
  <c r="E265" i="4"/>
  <c r="F70" i="4"/>
  <c r="F310" i="4"/>
  <c r="F364" i="4"/>
  <c r="F28" i="4"/>
  <c r="E172" i="4"/>
  <c r="E341" i="4"/>
  <c r="F233" i="4"/>
  <c r="E364" i="4"/>
  <c r="F355" i="4"/>
  <c r="F14" i="4"/>
  <c r="E52" i="4"/>
  <c r="F381" i="4"/>
  <c r="E285" i="4"/>
  <c r="E60" i="4"/>
  <c r="G60" i="4" s="1"/>
  <c r="J60" i="4" s="1"/>
  <c r="K60" i="4" s="1"/>
  <c r="F95" i="4"/>
  <c r="G95" i="4" s="1"/>
  <c r="J95" i="4" s="1"/>
  <c r="K95" i="4" s="1"/>
  <c r="F278" i="4"/>
  <c r="E228" i="4"/>
  <c r="F213" i="4"/>
  <c r="G186" i="4"/>
  <c r="J186" i="4" s="1"/>
  <c r="K186" i="4" s="1"/>
  <c r="F347" i="4"/>
  <c r="F204" i="4"/>
  <c r="E236" i="4"/>
  <c r="G236" i="4" s="1"/>
  <c r="J236" i="4" s="1"/>
  <c r="K236" i="4" s="1"/>
  <c r="E129" i="4"/>
  <c r="G73" i="4"/>
  <c r="J73" i="4" s="1"/>
  <c r="K73" i="4" s="1"/>
  <c r="E164" i="4"/>
  <c r="G164" i="4" s="1"/>
  <c r="J164" i="4" s="1"/>
  <c r="K164" i="4" s="1"/>
  <c r="F44" i="4"/>
  <c r="E374" i="4"/>
  <c r="F323" i="4"/>
  <c r="G338" i="4"/>
  <c r="J338" i="4" s="1"/>
  <c r="K338" i="4" s="1"/>
  <c r="G72" i="4"/>
  <c r="J72" i="4" s="1"/>
  <c r="K72" i="4" s="1"/>
  <c r="E45" i="4"/>
  <c r="G45" i="4" s="1"/>
  <c r="J45" i="4" s="1"/>
  <c r="K45" i="4" s="1"/>
  <c r="G281" i="4"/>
  <c r="J281" i="4" s="1"/>
  <c r="K281" i="4" s="1"/>
  <c r="E116" i="4"/>
  <c r="E371" i="4"/>
  <c r="E366" i="4"/>
  <c r="G366" i="4" s="1"/>
  <c r="J366" i="4" s="1"/>
  <c r="K366" i="4" s="1"/>
  <c r="E349" i="4"/>
  <c r="G349" i="4" s="1"/>
  <c r="J349" i="4" s="1"/>
  <c r="K349" i="4" s="1"/>
  <c r="G51" i="4"/>
  <c r="J51" i="4" s="1"/>
  <c r="K51" i="4" s="1"/>
  <c r="F116" i="4"/>
  <c r="E61" i="4"/>
  <c r="G61" i="4" s="1"/>
  <c r="J61" i="4" s="1"/>
  <c r="K61" i="4" s="1"/>
  <c r="E209" i="4"/>
  <c r="E244" i="4"/>
  <c r="E260" i="4"/>
  <c r="E105" i="4"/>
  <c r="E345" i="4"/>
  <c r="G192" i="4"/>
  <c r="J192" i="4" s="1"/>
  <c r="K192" i="4" s="1"/>
  <c r="E137" i="4"/>
  <c r="F102" i="4"/>
  <c r="G102" i="4" s="1"/>
  <c r="J102" i="4" s="1"/>
  <c r="K102" i="4" s="1"/>
  <c r="E153" i="4"/>
  <c r="F238" i="4"/>
  <c r="G238" i="4" s="1"/>
  <c r="J238" i="4" s="1"/>
  <c r="K238" i="4" s="1"/>
  <c r="E347" i="4"/>
  <c r="E108" i="4"/>
  <c r="G108" i="4" s="1"/>
  <c r="J108" i="4" s="1"/>
  <c r="K108" i="4" s="1"/>
  <c r="F29" i="4"/>
  <c r="E377" i="4"/>
  <c r="E31" i="4"/>
  <c r="G31" i="4" s="1"/>
  <c r="J31" i="4" s="1"/>
  <c r="K31" i="4" s="1"/>
  <c r="F148" i="4"/>
  <c r="F313" i="4"/>
  <c r="E38" i="4"/>
  <c r="G38" i="4" s="1"/>
  <c r="J38" i="4" s="1"/>
  <c r="K38" i="4" s="1"/>
  <c r="E309" i="4"/>
  <c r="G309" i="4" s="1"/>
  <c r="J309" i="4" s="1"/>
  <c r="K309" i="4" s="1"/>
  <c r="F379" i="4"/>
  <c r="F241" i="4"/>
  <c r="F126" i="4"/>
  <c r="G126" i="4" s="1"/>
  <c r="J126" i="4" s="1"/>
  <c r="K126" i="4" s="1"/>
  <c r="E50" i="4"/>
  <c r="E169" i="4"/>
  <c r="G167" i="4"/>
  <c r="J167" i="4" s="1"/>
  <c r="K167" i="4" s="1"/>
  <c r="F249" i="4"/>
  <c r="G249" i="4" s="1"/>
  <c r="J249" i="4" s="1"/>
  <c r="K249" i="4" s="1"/>
  <c r="F316" i="4"/>
  <c r="E300" i="4"/>
  <c r="G300" i="4" s="1"/>
  <c r="J300" i="4" s="1"/>
  <c r="K300" i="4" s="1"/>
  <c r="E162" i="4"/>
  <c r="G162" i="4" s="1"/>
  <c r="J162" i="4" s="1"/>
  <c r="K162" i="4" s="1"/>
  <c r="E85" i="4"/>
  <c r="F268" i="4"/>
  <c r="F385" i="4"/>
  <c r="F189" i="4"/>
  <c r="G189" i="4" s="1"/>
  <c r="J189" i="4" s="1"/>
  <c r="K189" i="4" s="1"/>
  <c r="F142" i="4"/>
  <c r="G142" i="4" s="1"/>
  <c r="J142" i="4" s="1"/>
  <c r="K142" i="4" s="1"/>
  <c r="E55" i="4"/>
  <c r="G55" i="4" s="1"/>
  <c r="J55" i="4" s="1"/>
  <c r="K55" i="4" s="1"/>
  <c r="E313" i="4"/>
  <c r="G243" i="4"/>
  <c r="J243" i="4" s="1"/>
  <c r="K243" i="4" s="1"/>
  <c r="F172" i="4"/>
  <c r="G216" i="4"/>
  <c r="J216" i="4" s="1"/>
  <c r="K216" i="4" s="1"/>
  <c r="G40" i="4"/>
  <c r="J40" i="4" s="1"/>
  <c r="K40" i="4" s="1"/>
  <c r="G372" i="4"/>
  <c r="J372" i="4" s="1"/>
  <c r="K372" i="4" s="1"/>
  <c r="F337" i="4"/>
  <c r="G143" i="4"/>
  <c r="J143" i="4" s="1"/>
  <c r="K143" i="4" s="1"/>
  <c r="E149" i="4"/>
  <c r="G149" i="4" s="1"/>
  <c r="J149" i="4" s="1"/>
  <c r="K149" i="4" s="1"/>
  <c r="F369" i="4"/>
  <c r="E125" i="4"/>
  <c r="G161" i="4" l="1"/>
  <c r="J161" i="4" s="1"/>
  <c r="K161" i="4" s="1"/>
  <c r="G277" i="4"/>
  <c r="J277" i="4" s="1"/>
  <c r="K277" i="4" s="1"/>
  <c r="G286" i="4"/>
  <c r="J286" i="4" s="1"/>
  <c r="K286" i="4" s="1"/>
  <c r="G368" i="4"/>
  <c r="J368" i="4" s="1"/>
  <c r="K368" i="4" s="1"/>
  <c r="G94" i="4"/>
  <c r="J94" i="4" s="1"/>
  <c r="K94" i="4" s="1"/>
  <c r="G308" i="4"/>
  <c r="J308" i="4" s="1"/>
  <c r="K308" i="4" s="1"/>
  <c r="G180" i="4"/>
  <c r="J180" i="4" s="1"/>
  <c r="K180" i="4" s="1"/>
  <c r="G157" i="4"/>
  <c r="J157" i="4" s="1"/>
  <c r="K157" i="4" s="1"/>
  <c r="G279" i="4"/>
  <c r="J279" i="4" s="1"/>
  <c r="K279" i="4" s="1"/>
  <c r="G270" i="4"/>
  <c r="J270" i="4" s="1"/>
  <c r="K270" i="4" s="1"/>
  <c r="G98" i="4"/>
  <c r="J98" i="4" s="1"/>
  <c r="K98" i="4" s="1"/>
  <c r="G50" i="4"/>
  <c r="J50" i="4" s="1"/>
  <c r="K50" i="4" s="1"/>
  <c r="G262" i="4"/>
  <c r="J262" i="4" s="1"/>
  <c r="K262" i="4" s="1"/>
  <c r="G318" i="4"/>
  <c r="J318" i="4" s="1"/>
  <c r="K318" i="4" s="1"/>
  <c r="G174" i="4"/>
  <c r="J174" i="4" s="1"/>
  <c r="K174" i="4" s="1"/>
  <c r="G274" i="4"/>
  <c r="J274" i="4" s="1"/>
  <c r="K274" i="4" s="1"/>
  <c r="G114" i="4"/>
  <c r="J114" i="4" s="1"/>
  <c r="K114" i="4" s="1"/>
  <c r="G299" i="4"/>
  <c r="J299" i="4" s="1"/>
  <c r="K299" i="4" s="1"/>
  <c r="G82" i="4"/>
  <c r="J82" i="4" s="1"/>
  <c r="K82" i="4" s="1"/>
  <c r="G193" i="4"/>
  <c r="J193" i="4" s="1"/>
  <c r="K193" i="4" s="1"/>
  <c r="G79" i="4"/>
  <c r="J79" i="4" s="1"/>
  <c r="K79" i="4" s="1"/>
  <c r="G165" i="4"/>
  <c r="J165" i="4" s="1"/>
  <c r="K165" i="4" s="1"/>
  <c r="G252" i="4"/>
  <c r="J252" i="4" s="1"/>
  <c r="K252" i="4" s="1"/>
  <c r="G301" i="4"/>
  <c r="J301" i="4" s="1"/>
  <c r="K301" i="4" s="1"/>
  <c r="G315" i="4"/>
  <c r="J315" i="4" s="1"/>
  <c r="K315" i="4" s="1"/>
  <c r="G110" i="4"/>
  <c r="J110" i="4" s="1"/>
  <c r="K110" i="4" s="1"/>
  <c r="G361" i="4"/>
  <c r="J361" i="4" s="1"/>
  <c r="K361" i="4" s="1"/>
  <c r="G280" i="4"/>
  <c r="J280" i="4" s="1"/>
  <c r="K280" i="4" s="1"/>
  <c r="G348" i="4"/>
  <c r="J348" i="4" s="1"/>
  <c r="K348" i="4" s="1"/>
  <c r="G52" i="4"/>
  <c r="J52" i="4" s="1"/>
  <c r="K52" i="4" s="1"/>
  <c r="G298" i="4"/>
  <c r="J298" i="4" s="1"/>
  <c r="K298" i="4" s="1"/>
  <c r="G329" i="4"/>
  <c r="J329" i="4" s="1"/>
  <c r="K329" i="4" s="1"/>
  <c r="G237" i="4"/>
  <c r="J237" i="4" s="1"/>
  <c r="K237" i="4" s="1"/>
  <c r="G44" i="4"/>
  <c r="J44" i="4" s="1"/>
  <c r="K44" i="4" s="1"/>
  <c r="G53" i="4"/>
  <c r="J53" i="4" s="1"/>
  <c r="K53" i="4" s="1"/>
  <c r="G222" i="4"/>
  <c r="J222" i="4" s="1"/>
  <c r="K222" i="4" s="1"/>
  <c r="G91" i="4"/>
  <c r="J91" i="4" s="1"/>
  <c r="K91" i="4" s="1"/>
  <c r="G340" i="4"/>
  <c r="J340" i="4" s="1"/>
  <c r="K340" i="4" s="1"/>
  <c r="G233" i="4"/>
  <c r="J233" i="4" s="1"/>
  <c r="K233" i="4" s="1"/>
  <c r="G362" i="4"/>
  <c r="J362" i="4" s="1"/>
  <c r="K362" i="4" s="1"/>
  <c r="G30" i="4"/>
  <c r="J30" i="4" s="1"/>
  <c r="K30" i="4" s="1"/>
  <c r="G134" i="4"/>
  <c r="J134" i="4" s="1"/>
  <c r="K134" i="4" s="1"/>
  <c r="G151" i="4"/>
  <c r="J151" i="4" s="1"/>
  <c r="K151" i="4" s="1"/>
  <c r="G132" i="4"/>
  <c r="J132" i="4" s="1"/>
  <c r="K132" i="4" s="1"/>
  <c r="G116" i="4"/>
  <c r="J116" i="4" s="1"/>
  <c r="K116" i="4" s="1"/>
  <c r="G228" i="4"/>
  <c r="J228" i="4" s="1"/>
  <c r="K228" i="4" s="1"/>
  <c r="G113" i="4"/>
  <c r="J113" i="4" s="1"/>
  <c r="K113" i="4" s="1"/>
  <c r="G89" i="4"/>
  <c r="J89" i="4" s="1"/>
  <c r="K89" i="4" s="1"/>
  <c r="G146" i="4"/>
  <c r="J146" i="4" s="1"/>
  <c r="K146" i="4" s="1"/>
  <c r="G169" i="4"/>
  <c r="J169" i="4" s="1"/>
  <c r="K169" i="4" s="1"/>
  <c r="G229" i="4"/>
  <c r="J229" i="4" s="1"/>
  <c r="K229" i="4" s="1"/>
  <c r="G173" i="4"/>
  <c r="J173" i="4" s="1"/>
  <c r="K173" i="4" s="1"/>
  <c r="G220" i="4"/>
  <c r="J220" i="4" s="1"/>
  <c r="K220" i="4" s="1"/>
  <c r="G84" i="4"/>
  <c r="J84" i="4" s="1"/>
  <c r="K84" i="4" s="1"/>
  <c r="G204" i="4"/>
  <c r="J204" i="4" s="1"/>
  <c r="K204" i="4" s="1"/>
  <c r="G341" i="4"/>
  <c r="J341" i="4" s="1"/>
  <c r="K341" i="4" s="1"/>
  <c r="G141" i="4"/>
  <c r="J141" i="4" s="1"/>
  <c r="K141" i="4" s="1"/>
  <c r="G20" i="4"/>
  <c r="J20" i="4" s="1"/>
  <c r="K20" i="4" s="1"/>
  <c r="G212" i="4"/>
  <c r="J212" i="4" s="1"/>
  <c r="K212" i="4" s="1"/>
  <c r="G21" i="4"/>
  <c r="J21" i="4" s="1"/>
  <c r="K21" i="4" s="1"/>
  <c r="G153" i="4"/>
  <c r="J153" i="4" s="1"/>
  <c r="K153" i="4" s="1"/>
  <c r="G371" i="4"/>
  <c r="J371" i="4" s="1"/>
  <c r="K371" i="4" s="1"/>
  <c r="G374" i="4"/>
  <c r="J374" i="4" s="1"/>
  <c r="K374" i="4" s="1"/>
  <c r="G317" i="4"/>
  <c r="J317" i="4" s="1"/>
  <c r="K317" i="4" s="1"/>
  <c r="G213" i="4"/>
  <c r="J213" i="4" s="1"/>
  <c r="K213" i="4" s="1"/>
  <c r="G321" i="4"/>
  <c r="J321" i="4" s="1"/>
  <c r="K321" i="4" s="1"/>
  <c r="G342" i="4"/>
  <c r="J342" i="4" s="1"/>
  <c r="K342" i="4" s="1"/>
  <c r="G97" i="4"/>
  <c r="J97" i="4" s="1"/>
  <c r="K97" i="4" s="1"/>
  <c r="G190" i="4"/>
  <c r="J190" i="4" s="1"/>
  <c r="K190" i="4" s="1"/>
  <c r="G209" i="4"/>
  <c r="J209" i="4" s="1"/>
  <c r="K209" i="4" s="1"/>
  <c r="G201" i="4"/>
  <c r="J201" i="4" s="1"/>
  <c r="K201" i="4" s="1"/>
  <c r="G292" i="4"/>
  <c r="J292" i="4" s="1"/>
  <c r="K292" i="4" s="1"/>
  <c r="G205" i="4"/>
  <c r="J205" i="4" s="1"/>
  <c r="K205" i="4" s="1"/>
  <c r="G337" i="4"/>
  <c r="J337" i="4" s="1"/>
  <c r="K337" i="4" s="1"/>
  <c r="G330" i="4"/>
  <c r="J330" i="4" s="1"/>
  <c r="K330" i="4" s="1"/>
  <c r="G70" i="4"/>
  <c r="J70" i="4" s="1"/>
  <c r="K70" i="4" s="1"/>
  <c r="G210" i="4"/>
  <c r="J210" i="4" s="1"/>
  <c r="K210" i="4" s="1"/>
  <c r="G214" i="4"/>
  <c r="J214" i="4" s="1"/>
  <c r="K214" i="4" s="1"/>
  <c r="G125" i="4"/>
  <c r="J125" i="4" s="1"/>
  <c r="K125" i="4" s="1"/>
  <c r="G377" i="4"/>
  <c r="J377" i="4" s="1"/>
  <c r="K377" i="4" s="1"/>
  <c r="G265" i="4"/>
  <c r="J265" i="4" s="1"/>
  <c r="K265" i="4" s="1"/>
  <c r="G325" i="4"/>
  <c r="J325" i="4" s="1"/>
  <c r="K325" i="4" s="1"/>
  <c r="G121" i="4"/>
  <c r="J121" i="4" s="1"/>
  <c r="K121" i="4" s="1"/>
  <c r="G373" i="4"/>
  <c r="J373" i="4" s="1"/>
  <c r="K373" i="4" s="1"/>
  <c r="G221" i="4"/>
  <c r="J221" i="4" s="1"/>
  <c r="K221" i="4" s="1"/>
  <c r="G289" i="4"/>
  <c r="J289" i="4" s="1"/>
  <c r="K289" i="4" s="1"/>
  <c r="G230" i="4"/>
  <c r="J230" i="4" s="1"/>
  <c r="K230" i="4" s="1"/>
  <c r="G118" i="4"/>
  <c r="J118" i="4" s="1"/>
  <c r="K118" i="4" s="1"/>
  <c r="G129" i="4"/>
  <c r="J129" i="4" s="1"/>
  <c r="K129" i="4" s="1"/>
  <c r="G100" i="4"/>
  <c r="J100" i="4" s="1"/>
  <c r="K100" i="4" s="1"/>
  <c r="G101" i="4"/>
  <c r="J101" i="4" s="1"/>
  <c r="K101" i="4" s="1"/>
  <c r="G333" i="4"/>
  <c r="J333" i="4" s="1"/>
  <c r="K333" i="4" s="1"/>
  <c r="K13" i="4"/>
  <c r="K12" i="4"/>
  <c r="G369" i="4"/>
  <c r="J369" i="4" s="1"/>
  <c r="K369" i="4" s="1"/>
  <c r="G284" i="4"/>
  <c r="J284" i="4" s="1"/>
  <c r="K284" i="4" s="1"/>
  <c r="G29" i="4"/>
  <c r="J29" i="4" s="1"/>
  <c r="K29" i="4" s="1"/>
  <c r="G177" i="4"/>
  <c r="J177" i="4" s="1"/>
  <c r="K177" i="4" s="1"/>
  <c r="G92" i="4"/>
  <c r="J92" i="4" s="1"/>
  <c r="K92" i="4" s="1"/>
  <c r="G241" i="4"/>
  <c r="J241" i="4" s="1"/>
  <c r="K241" i="4" s="1"/>
  <c r="G332" i="4"/>
  <c r="J332" i="4" s="1"/>
  <c r="K332" i="4" s="1"/>
  <c r="K7" i="4"/>
  <c r="G306" i="4"/>
  <c r="J306" i="4" s="1"/>
  <c r="K306" i="4" s="1"/>
  <c r="G137" i="4"/>
  <c r="J137" i="4" s="1"/>
  <c r="K137" i="4" s="1"/>
  <c r="G166" i="4"/>
  <c r="J166" i="4" s="1"/>
  <c r="K166" i="4" s="1"/>
  <c r="AA7" i="4" s="1"/>
  <c r="G185" i="4"/>
  <c r="J185" i="4" s="1"/>
  <c r="K185" i="4" s="1"/>
  <c r="G294" i="4"/>
  <c r="J294" i="4" s="1"/>
  <c r="K294" i="4" s="1"/>
  <c r="G22" i="4"/>
  <c r="J22" i="4" s="1"/>
  <c r="K15" i="4"/>
  <c r="G293" i="4"/>
  <c r="J293" i="4" s="1"/>
  <c r="K293" i="4" s="1"/>
  <c r="G305" i="4"/>
  <c r="J305" i="4" s="1"/>
  <c r="K305" i="4" s="1"/>
  <c r="G345" i="4"/>
  <c r="J345" i="4" s="1"/>
  <c r="K345" i="4" s="1"/>
  <c r="K23" i="4"/>
  <c r="G385" i="4"/>
  <c r="J385" i="4" s="1"/>
  <c r="K385" i="4" s="1"/>
  <c r="G140" i="4"/>
  <c r="J140" i="4" s="1"/>
  <c r="K140" i="4" s="1"/>
  <c r="G124" i="4"/>
  <c r="J124" i="4" s="1"/>
  <c r="K124" i="4" s="1"/>
  <c r="G188" i="4"/>
  <c r="J188" i="4" s="1"/>
  <c r="K188" i="4" s="1"/>
  <c r="G87" i="4"/>
  <c r="J87" i="4" s="1"/>
  <c r="K87" i="4" s="1"/>
  <c r="G276" i="4"/>
  <c r="J276" i="4" s="1"/>
  <c r="K276" i="4" s="1"/>
  <c r="K25" i="4"/>
  <c r="AB7" i="4" s="1"/>
  <c r="G148" i="4"/>
  <c r="J148" i="4" s="1"/>
  <c r="K148" i="4" s="1"/>
  <c r="G245" i="4"/>
  <c r="J245" i="4" s="1"/>
  <c r="K245" i="4" s="1"/>
  <c r="G85" i="4"/>
  <c r="J85" i="4" s="1"/>
  <c r="K85" i="4" s="1"/>
  <c r="G364" i="4"/>
  <c r="J364" i="4" s="1"/>
  <c r="K364" i="4" s="1"/>
  <c r="G313" i="4"/>
  <c r="J313" i="4" s="1"/>
  <c r="K313" i="4" s="1"/>
  <c r="G105" i="4"/>
  <c r="J105" i="4" s="1"/>
  <c r="K105" i="4" s="1"/>
  <c r="G78" i="4"/>
  <c r="J78" i="4" s="1"/>
  <c r="K78" i="4" s="1"/>
  <c r="G316" i="4"/>
  <c r="J316" i="4" s="1"/>
  <c r="K316" i="4" s="1"/>
  <c r="G225" i="4"/>
  <c r="J225" i="4" s="1"/>
  <c r="K225" i="4" s="1"/>
  <c r="G261" i="4"/>
  <c r="J261" i="4" s="1"/>
  <c r="K261" i="4" s="1"/>
  <c r="G382" i="4"/>
  <c r="J382" i="4" s="1"/>
  <c r="K382" i="4" s="1"/>
  <c r="G323" i="4"/>
  <c r="J323" i="4" s="1"/>
  <c r="K323" i="4" s="1"/>
  <c r="G310" i="4"/>
  <c r="J310" i="4" s="1"/>
  <c r="K310" i="4" s="1"/>
  <c r="G260" i="4"/>
  <c r="J260" i="4" s="1"/>
  <c r="K260" i="4" s="1"/>
  <c r="G28" i="4"/>
  <c r="J28" i="4" s="1"/>
  <c r="G268" i="4"/>
  <c r="J268" i="4" s="1"/>
  <c r="K268" i="4" s="1"/>
  <c r="G93" i="4"/>
  <c r="J93" i="4" s="1"/>
  <c r="K93" i="4" s="1"/>
  <c r="G357" i="4"/>
  <c r="J357" i="4" s="1"/>
  <c r="K357" i="4" s="1"/>
  <c r="G217" i="4"/>
  <c r="J217" i="4" s="1"/>
  <c r="K217" i="4" s="1"/>
  <c r="G353" i="4"/>
  <c r="J353" i="4" s="1"/>
  <c r="K353" i="4" s="1"/>
  <c r="G159" i="4"/>
  <c r="J159" i="4" s="1"/>
  <c r="K159" i="4" s="1"/>
  <c r="G324" i="4"/>
  <c r="J324" i="4" s="1"/>
  <c r="K324" i="4" s="1"/>
  <c r="G14" i="4"/>
  <c r="J14" i="4" s="1"/>
  <c r="G355" i="4"/>
  <c r="J355" i="4" s="1"/>
  <c r="K355" i="4" s="1"/>
  <c r="G347" i="4"/>
  <c r="J347" i="4" s="1"/>
  <c r="K347" i="4" s="1"/>
  <c r="G244" i="4"/>
  <c r="J244" i="4" s="1"/>
  <c r="K244" i="4" s="1"/>
  <c r="G285" i="4"/>
  <c r="J285" i="4" s="1"/>
  <c r="K285" i="4" s="1"/>
  <c r="G172" i="4"/>
  <c r="J172" i="4" s="1"/>
  <c r="K172" i="4" s="1"/>
  <c r="G363" i="4"/>
  <c r="J363" i="4" s="1"/>
  <c r="K363" i="4" s="1"/>
  <c r="G358" i="4"/>
  <c r="J358" i="4" s="1"/>
  <c r="K358" i="4" s="1"/>
  <c r="G156" i="4"/>
  <c r="J156" i="4" s="1"/>
  <c r="K156" i="4" s="1"/>
  <c r="G278" i="4"/>
  <c r="J278" i="4" s="1"/>
  <c r="K278" i="4" s="1"/>
  <c r="G381" i="4"/>
  <c r="J381" i="4" s="1"/>
  <c r="K381" i="4" s="1"/>
  <c r="G246" i="4"/>
  <c r="J246" i="4" s="1"/>
  <c r="K246" i="4" s="1"/>
  <c r="G326" i="4"/>
  <c r="J326" i="4" s="1"/>
  <c r="K326" i="4" s="1"/>
  <c r="G36" i="4"/>
  <c r="J36" i="4" s="1"/>
  <c r="K36" i="4" s="1"/>
  <c r="G379" i="4"/>
  <c r="J379" i="4" s="1"/>
  <c r="K379" i="4" s="1"/>
  <c r="V6" i="4" l="1"/>
  <c r="Z7" i="4"/>
  <c r="AG7" i="4"/>
  <c r="AA6" i="4"/>
  <c r="AA8" i="4" s="1"/>
  <c r="AJ7" i="4"/>
  <c r="W7" i="4"/>
  <c r="AE7" i="4"/>
  <c r="Q7" i="4"/>
  <c r="AH6" i="4"/>
  <c r="V7" i="4"/>
  <c r="AG6" i="4"/>
  <c r="X6" i="4"/>
  <c r="S7" i="4"/>
  <c r="R7" i="4"/>
  <c r="AF7" i="4"/>
  <c r="AE6" i="4"/>
  <c r="AD6" i="4"/>
  <c r="X7" i="4"/>
  <c r="AI6" i="4"/>
  <c r="AC7" i="4"/>
  <c r="Y7" i="4"/>
  <c r="Q6" i="4"/>
  <c r="AF6" i="4"/>
  <c r="AC6" i="4"/>
  <c r="K14" i="4"/>
  <c r="AI7" i="4" s="1"/>
  <c r="AB6" i="4"/>
  <c r="AB8" i="4" s="1"/>
  <c r="K28" i="4"/>
  <c r="U7" i="4" s="1"/>
  <c r="Z6" i="4"/>
  <c r="Z8" i="4" s="1"/>
  <c r="W6" i="4"/>
  <c r="T6" i="4"/>
  <c r="T7" i="4"/>
  <c r="AH7" i="4"/>
  <c r="K22" i="4"/>
  <c r="AD7" i="4" s="1"/>
  <c r="S6" i="4"/>
  <c r="R6" i="4"/>
  <c r="U6" i="4"/>
  <c r="Y6" i="4"/>
  <c r="AJ6" i="4"/>
  <c r="AG8" i="4" l="1"/>
  <c r="AJ8" i="4"/>
  <c r="W8" i="4"/>
  <c r="V8" i="4"/>
  <c r="AH8" i="4"/>
  <c r="S8" i="4"/>
  <c r="AE8" i="4"/>
  <c r="Q8" i="4"/>
  <c r="R8" i="4"/>
  <c r="X8" i="4"/>
  <c r="AF8" i="4"/>
  <c r="AI8" i="4"/>
  <c r="AC8" i="4"/>
  <c r="T8" i="4"/>
  <c r="AD8" i="4"/>
  <c r="U8" i="4"/>
  <c r="Y8" i="4"/>
</calcChain>
</file>

<file path=xl/sharedStrings.xml><?xml version="1.0" encoding="utf-8"?>
<sst xmlns="http://schemas.openxmlformats.org/spreadsheetml/2006/main" count="2546" uniqueCount="105">
  <si>
    <t>HomeTeam</t>
  </si>
  <si>
    <t>AwayTeam</t>
  </si>
  <si>
    <t>Man United</t>
  </si>
  <si>
    <t>Leicester</t>
  </si>
  <si>
    <t>Bournemouth</t>
  </si>
  <si>
    <t>Cardiff</t>
  </si>
  <si>
    <t>Fulham</t>
  </si>
  <si>
    <t>Crystal Palace</t>
  </si>
  <si>
    <t>Huddersfield</t>
  </si>
  <si>
    <t>Chelsea</t>
  </si>
  <si>
    <t>Newcastle</t>
  </si>
  <si>
    <t>Tottenham</t>
  </si>
  <si>
    <t>Watford</t>
  </si>
  <si>
    <t>Brighton</t>
  </si>
  <si>
    <t>Wolves</t>
  </si>
  <si>
    <t>Everton</t>
  </si>
  <si>
    <t>Arsenal</t>
  </si>
  <si>
    <t>Man City</t>
  </si>
  <si>
    <t>Liverpool</t>
  </si>
  <si>
    <t>West Ham</t>
  </si>
  <si>
    <t>Southampton</t>
  </si>
  <si>
    <t>Burnley</t>
  </si>
  <si>
    <t>Home Goals</t>
  </si>
  <si>
    <t>Away Goals</t>
  </si>
  <si>
    <t>Home Team</t>
  </si>
  <si>
    <t>Goals For</t>
  </si>
  <si>
    <t>Goals Against</t>
  </si>
  <si>
    <t>Away Team</t>
  </si>
  <si>
    <t>Row Labels</t>
  </si>
  <si>
    <t>Grand Total</t>
  </si>
  <si>
    <t>Column Labels</t>
  </si>
  <si>
    <t>Sum of Home Goals</t>
  </si>
  <si>
    <t>Sum of Away Goals</t>
  </si>
  <si>
    <t>Home Goals Conceded</t>
  </si>
  <si>
    <t>Away Goals Scored</t>
  </si>
  <si>
    <t>Away Goals Conceded</t>
  </si>
  <si>
    <t>Home</t>
  </si>
  <si>
    <t>Away</t>
  </si>
  <si>
    <t xml:space="preserve">Goals For </t>
  </si>
  <si>
    <t>Team</t>
  </si>
  <si>
    <t>ATT Rating</t>
  </si>
  <si>
    <t>DEF Rating</t>
  </si>
  <si>
    <t>Average Goals Scored By a Home Team</t>
  </si>
  <si>
    <t>Average Goals Scored By a Away Team</t>
  </si>
  <si>
    <t>Expected Goals</t>
  </si>
  <si>
    <t>Expected Goal Counts</t>
  </si>
  <si>
    <t>Score Line Probability</t>
  </si>
  <si>
    <t>0-0</t>
  </si>
  <si>
    <t>1-0</t>
  </si>
  <si>
    <t>1-1</t>
  </si>
  <si>
    <t>1-2</t>
  </si>
  <si>
    <t>0-1</t>
  </si>
  <si>
    <t>0-2</t>
  </si>
  <si>
    <t>0-3</t>
  </si>
  <si>
    <t>0-4</t>
  </si>
  <si>
    <t>0-5</t>
  </si>
  <si>
    <t>1-3</t>
  </si>
  <si>
    <t>1-4</t>
  </si>
  <si>
    <t>1-5</t>
  </si>
  <si>
    <t>2-0</t>
  </si>
  <si>
    <t>2-1</t>
  </si>
  <si>
    <t>2-2</t>
  </si>
  <si>
    <t>2-3</t>
  </si>
  <si>
    <t>2-4</t>
  </si>
  <si>
    <t>2-5</t>
  </si>
  <si>
    <t>3-0</t>
  </si>
  <si>
    <t>3-1</t>
  </si>
  <si>
    <t>3-2</t>
  </si>
  <si>
    <t>3-3</t>
  </si>
  <si>
    <t>3-4</t>
  </si>
  <si>
    <t>3-5</t>
  </si>
  <si>
    <t>4-0</t>
  </si>
  <si>
    <t>4-1</t>
  </si>
  <si>
    <t>4-2</t>
  </si>
  <si>
    <t>4-3</t>
  </si>
  <si>
    <t>4-4</t>
  </si>
  <si>
    <t>4-5</t>
  </si>
  <si>
    <t>5-0</t>
  </si>
  <si>
    <t>5-1</t>
  </si>
  <si>
    <t>5-2</t>
  </si>
  <si>
    <t>5-3</t>
  </si>
  <si>
    <t>5-4</t>
  </si>
  <si>
    <t>5-5</t>
  </si>
  <si>
    <t>P(Home Team Wins)</t>
  </si>
  <si>
    <t>P(Match Draws)</t>
  </si>
  <si>
    <t>P(Away Team Wins)</t>
  </si>
  <si>
    <t>Simulation</t>
  </si>
  <si>
    <t>Points Won(Home)</t>
  </si>
  <si>
    <t>Points Won(Away)</t>
  </si>
  <si>
    <t>Home Points</t>
  </si>
  <si>
    <t>Away Points</t>
  </si>
  <si>
    <t>Title Winner</t>
  </si>
  <si>
    <t>Count of Title Winner</t>
  </si>
  <si>
    <t xml:space="preserve">One Instance </t>
  </si>
  <si>
    <t xml:space="preserve">Avg Points </t>
  </si>
  <si>
    <t>Teams</t>
  </si>
  <si>
    <t>Position</t>
  </si>
  <si>
    <t>Final League Position</t>
  </si>
  <si>
    <t>PL 2018/19 Summary</t>
  </si>
  <si>
    <t>Home Goals Scored</t>
  </si>
  <si>
    <t>Metrics Calculation (For Model Building)</t>
  </si>
  <si>
    <t>PL 2018/19 Stats</t>
  </si>
  <si>
    <t>Calculating Expected Goal Metrics (For Model Building)</t>
  </si>
  <si>
    <t>Predicitng Outcomes for each fixture</t>
  </si>
  <si>
    <t>MC Simulation of all the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</si>
</sst>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Alignment="1">
      <alignment horizontal="left"/>
    </xf>
    <xf numFmtId="0" fontId="1" fillId="7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7" borderId="1" xfId="0" applyNumberFormat="1" applyFill="1" applyBorder="1"/>
    <xf numFmtId="0" fontId="1" fillId="8" borderId="1" xfId="0" applyFont="1" applyFill="1" applyBorder="1"/>
    <xf numFmtId="0" fontId="1" fillId="6" borderId="14" xfId="0" applyFont="1" applyFill="1" applyBorder="1"/>
    <xf numFmtId="0" fontId="1" fillId="6" borderId="17" xfId="0" applyFont="1" applyFill="1" applyBorder="1"/>
    <xf numFmtId="0" fontId="1" fillId="4" borderId="1" xfId="0" applyFont="1" applyFill="1" applyBorder="1"/>
    <xf numFmtId="0" fontId="0" fillId="0" borderId="0" xfId="0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0" borderId="16" xfId="0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20" xfId="0" applyFont="1" applyBorder="1"/>
    <xf numFmtId="0" fontId="1" fillId="6" borderId="21" xfId="0" applyFont="1" applyFill="1" applyBorder="1"/>
    <xf numFmtId="0" fontId="1" fillId="6" borderId="22" xfId="0" applyFont="1" applyFill="1" applyBorder="1"/>
    <xf numFmtId="0" fontId="1" fillId="5" borderId="23" xfId="0" applyFont="1" applyFill="1" applyBorder="1"/>
    <xf numFmtId="0" fontId="0" fillId="4" borderId="24" xfId="0" applyFill="1" applyBorder="1"/>
    <xf numFmtId="0" fontId="0" fillId="4" borderId="25" xfId="0" applyFill="1" applyBorder="1"/>
    <xf numFmtId="0" fontId="1" fillId="0" borderId="1" xfId="0" applyFont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 Titles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MC Simulation'!$AU$8</c:f>
              <c:strCache>
                <c:ptCount val="1"/>
                <c:pt idx="0">
                  <c:v>Count of Title Winner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MC Simulation'!$AT$9:$AT$14</c:f>
              <c:strCache>
                <c:ptCount val="6"/>
                <c:pt idx="0">
                  <c:v>Arsenal</c:v>
                </c:pt>
                <c:pt idx="1">
                  <c:v>Chelsea</c:v>
                </c:pt>
                <c:pt idx="2">
                  <c:v>Liverpool</c:v>
                </c:pt>
                <c:pt idx="3">
                  <c:v>Man City</c:v>
                </c:pt>
                <c:pt idx="4">
                  <c:v>Man United</c:v>
                </c:pt>
                <c:pt idx="5">
                  <c:v>Tottenham</c:v>
                </c:pt>
              </c:strCache>
            </c:strRef>
          </c:cat>
          <c:val>
            <c:numRef>
              <c:f>' MC Simulation'!$AU$9:$AU$14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436</c:v>
                </c:pt>
                <c:pt idx="3">
                  <c:v>550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8-4FB9-9FFF-85E64E26C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7171344"/>
        <c:axId val="677168784"/>
      </c:barChart>
      <c:catAx>
        <c:axId val="67717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68784"/>
        <c:crosses val="autoZero"/>
        <c:auto val="1"/>
        <c:lblAlgn val="ctr"/>
        <c:lblOffset val="100"/>
        <c:noMultiLvlLbl val="0"/>
      </c:catAx>
      <c:valAx>
        <c:axId val="6771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7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Average Points Distribution </a:t>
            </a:r>
          </a:p>
          <a:p>
            <a:pPr algn="ctr" rtl="0">
              <a:defRPr/>
            </a:pP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F7B51EC5-CA63-429E-9852-AE061737C58B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28574</xdr:colOff>
      <xdr:row>15</xdr:row>
      <xdr:rowOff>161924</xdr:rowOff>
    </xdr:from>
    <xdr:to>
      <xdr:col>48</xdr:col>
      <xdr:colOff>450849</xdr:colOff>
      <xdr:row>32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4DEBA-5D45-4F2A-8C4A-AE5853CBB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0</xdr:colOff>
      <xdr:row>37</xdr:row>
      <xdr:rowOff>0</xdr:rowOff>
    </xdr:from>
    <xdr:to>
      <xdr:col>50</xdr:col>
      <xdr:colOff>60325</xdr:colOff>
      <xdr:row>53</xdr:row>
      <xdr:rowOff>130175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6F4539-2F5D-4AD9-96A0-88651EB327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823150" y="6838950"/>
              <a:ext cx="4556125" cy="3076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 Singh" refreshedDate="43947.732836111114" createdVersion="6" refreshedVersion="6" minRefreshableVersion="3" recordCount="380" xr:uid="{F47E75B0-727A-4A57-8366-75FFA8852AD2}">
  <cacheSource type="worksheet">
    <worksheetSource ref="B8:E388" sheet="PL Table"/>
  </cacheSource>
  <cacheFields count="4">
    <cacheField name="HomeTeam" numFmtId="0">
      <sharedItems count="20">
        <s v="Man United"/>
        <s v="Bournemouth"/>
        <s v="Fulham"/>
        <s v="Huddersfield"/>
        <s v="Newcastle"/>
        <s v="Watford"/>
        <s v="Wolves"/>
        <s v="Arsenal"/>
        <s v="Liverpool"/>
        <s v="Southampton"/>
        <s v="Cardiff"/>
        <s v="Chelsea"/>
        <s v="Everton"/>
        <s v="Leicester"/>
        <s v="Tottenham"/>
        <s v="West Ham"/>
        <s v="Brighton"/>
        <s v="Burnley"/>
        <s v="Man City"/>
        <s v="Crystal Palace"/>
      </sharedItems>
    </cacheField>
    <cacheField name="AwayTeam" numFmtId="0">
      <sharedItems count="20">
        <s v="Leicester"/>
        <s v="Cardiff"/>
        <s v="Crystal Palace"/>
        <s v="Chelsea"/>
        <s v="Tottenham"/>
        <s v="Brighton"/>
        <s v="Everton"/>
        <s v="Man City"/>
        <s v="West Ham"/>
        <s v="Burnley"/>
        <s v="Newcastle"/>
        <s v="Arsenal"/>
        <s v="Southampton"/>
        <s v="Wolves"/>
        <s v="Fulham"/>
        <s v="Bournemouth"/>
        <s v="Man United"/>
        <s v="Watford"/>
        <s v="Huddersfield"/>
        <s v="Liverpool"/>
      </sharedItems>
    </cacheField>
    <cacheField name="Home Goals" numFmtId="0">
      <sharedItems containsSemiMixedTypes="0" containsString="0" containsNumber="1" containsInteger="1" minValue="0" maxValue="6"/>
    </cacheField>
    <cacheField name="Away Goal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 Singh" refreshedDate="43947.795839699073" createdVersion="6" refreshedVersion="6" minRefreshableVersion="3" recordCount="1000" xr:uid="{393DEAF7-9C41-4C30-9863-D99C18F04EB7}">
  <cacheSource type="worksheet">
    <worksheetSource ref="AL8:AL1008" sheet=" MC Simulation"/>
  </cacheSource>
  <cacheFields count="1">
    <cacheField name="Title Winner" numFmtId="0">
      <sharedItems count="5">
        <s v="Liverpool"/>
        <s v="Man City"/>
        <s v="Tottenham"/>
        <s v="Arsenal"/>
        <s v="Chelse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0">
  <r>
    <x v="0"/>
    <x v="0"/>
    <n v="2"/>
    <n v="1"/>
  </r>
  <r>
    <x v="1"/>
    <x v="1"/>
    <n v="2"/>
    <n v="0"/>
  </r>
  <r>
    <x v="2"/>
    <x v="2"/>
    <n v="0"/>
    <n v="2"/>
  </r>
  <r>
    <x v="3"/>
    <x v="3"/>
    <n v="0"/>
    <n v="3"/>
  </r>
  <r>
    <x v="4"/>
    <x v="4"/>
    <n v="1"/>
    <n v="2"/>
  </r>
  <r>
    <x v="5"/>
    <x v="5"/>
    <n v="2"/>
    <n v="0"/>
  </r>
  <r>
    <x v="6"/>
    <x v="6"/>
    <n v="2"/>
    <n v="2"/>
  </r>
  <r>
    <x v="7"/>
    <x v="7"/>
    <n v="0"/>
    <n v="2"/>
  </r>
  <r>
    <x v="8"/>
    <x v="8"/>
    <n v="4"/>
    <n v="0"/>
  </r>
  <r>
    <x v="9"/>
    <x v="9"/>
    <n v="0"/>
    <n v="0"/>
  </r>
  <r>
    <x v="10"/>
    <x v="10"/>
    <n v="0"/>
    <n v="0"/>
  </r>
  <r>
    <x v="11"/>
    <x v="11"/>
    <n v="3"/>
    <n v="2"/>
  </r>
  <r>
    <x v="12"/>
    <x v="12"/>
    <n v="2"/>
    <n v="1"/>
  </r>
  <r>
    <x v="13"/>
    <x v="13"/>
    <n v="2"/>
    <n v="0"/>
  </r>
  <r>
    <x v="14"/>
    <x v="14"/>
    <n v="3"/>
    <n v="1"/>
  </r>
  <r>
    <x v="15"/>
    <x v="15"/>
    <n v="1"/>
    <n v="2"/>
  </r>
  <r>
    <x v="16"/>
    <x v="16"/>
    <n v="3"/>
    <n v="2"/>
  </r>
  <r>
    <x v="17"/>
    <x v="17"/>
    <n v="1"/>
    <n v="3"/>
  </r>
  <r>
    <x v="18"/>
    <x v="18"/>
    <n v="6"/>
    <n v="1"/>
  </r>
  <r>
    <x v="19"/>
    <x v="19"/>
    <n v="0"/>
    <n v="2"/>
  </r>
  <r>
    <x v="7"/>
    <x v="8"/>
    <n v="3"/>
    <n v="1"/>
  </r>
  <r>
    <x v="1"/>
    <x v="6"/>
    <n v="2"/>
    <n v="2"/>
  </r>
  <r>
    <x v="3"/>
    <x v="1"/>
    <n v="0"/>
    <n v="0"/>
  </r>
  <r>
    <x v="8"/>
    <x v="5"/>
    <n v="1"/>
    <n v="0"/>
  </r>
  <r>
    <x v="9"/>
    <x v="0"/>
    <n v="1"/>
    <n v="2"/>
  </r>
  <r>
    <x v="6"/>
    <x v="7"/>
    <n v="1"/>
    <n v="1"/>
  </r>
  <r>
    <x v="2"/>
    <x v="9"/>
    <n v="4"/>
    <n v="2"/>
  </r>
  <r>
    <x v="4"/>
    <x v="3"/>
    <n v="1"/>
    <n v="2"/>
  </r>
  <r>
    <x v="5"/>
    <x v="2"/>
    <n v="2"/>
    <n v="1"/>
  </r>
  <r>
    <x v="0"/>
    <x v="4"/>
    <n v="0"/>
    <n v="3"/>
  </r>
  <r>
    <x v="16"/>
    <x v="14"/>
    <n v="2"/>
    <n v="2"/>
  </r>
  <r>
    <x v="11"/>
    <x v="15"/>
    <n v="2"/>
    <n v="0"/>
  </r>
  <r>
    <x v="19"/>
    <x v="12"/>
    <n v="0"/>
    <n v="2"/>
  </r>
  <r>
    <x v="12"/>
    <x v="18"/>
    <n v="1"/>
    <n v="1"/>
  </r>
  <r>
    <x v="13"/>
    <x v="19"/>
    <n v="1"/>
    <n v="2"/>
  </r>
  <r>
    <x v="18"/>
    <x v="10"/>
    <n v="2"/>
    <n v="1"/>
  </r>
  <r>
    <x v="15"/>
    <x v="13"/>
    <n v="0"/>
    <n v="1"/>
  </r>
  <r>
    <x v="17"/>
    <x v="16"/>
    <n v="0"/>
    <n v="2"/>
  </r>
  <r>
    <x v="10"/>
    <x v="11"/>
    <n v="2"/>
    <n v="3"/>
  </r>
  <r>
    <x v="5"/>
    <x v="4"/>
    <n v="2"/>
    <n v="1"/>
  </r>
  <r>
    <x v="1"/>
    <x v="0"/>
    <n v="4"/>
    <n v="2"/>
  </r>
  <r>
    <x v="11"/>
    <x v="1"/>
    <n v="4"/>
    <n v="1"/>
  </r>
  <r>
    <x v="3"/>
    <x v="2"/>
    <n v="0"/>
    <n v="1"/>
  </r>
  <r>
    <x v="18"/>
    <x v="14"/>
    <n v="3"/>
    <n v="0"/>
  </r>
  <r>
    <x v="4"/>
    <x v="11"/>
    <n v="1"/>
    <n v="2"/>
  </r>
  <r>
    <x v="14"/>
    <x v="19"/>
    <n v="1"/>
    <n v="2"/>
  </r>
  <r>
    <x v="5"/>
    <x v="16"/>
    <n v="1"/>
    <n v="2"/>
  </r>
  <r>
    <x v="12"/>
    <x v="8"/>
    <n v="1"/>
    <n v="3"/>
  </r>
  <r>
    <x v="6"/>
    <x v="9"/>
    <n v="1"/>
    <n v="0"/>
  </r>
  <r>
    <x v="9"/>
    <x v="5"/>
    <n v="2"/>
    <n v="2"/>
  </r>
  <r>
    <x v="16"/>
    <x v="4"/>
    <n v="1"/>
    <n v="2"/>
  </r>
  <r>
    <x v="17"/>
    <x v="15"/>
    <n v="4"/>
    <n v="0"/>
  </r>
  <r>
    <x v="10"/>
    <x v="7"/>
    <n v="0"/>
    <n v="5"/>
  </r>
  <r>
    <x v="19"/>
    <x v="10"/>
    <n v="0"/>
    <n v="0"/>
  </r>
  <r>
    <x v="2"/>
    <x v="17"/>
    <n v="1"/>
    <n v="1"/>
  </r>
  <r>
    <x v="13"/>
    <x v="18"/>
    <n v="3"/>
    <n v="1"/>
  </r>
  <r>
    <x v="8"/>
    <x v="12"/>
    <n v="3"/>
    <n v="0"/>
  </r>
  <r>
    <x v="0"/>
    <x v="13"/>
    <n v="1"/>
    <n v="1"/>
  </r>
  <r>
    <x v="7"/>
    <x v="6"/>
    <n v="2"/>
    <n v="0"/>
  </r>
  <r>
    <x v="15"/>
    <x v="3"/>
    <n v="0"/>
    <n v="0"/>
  </r>
  <r>
    <x v="7"/>
    <x v="17"/>
    <n v="2"/>
    <n v="0"/>
  </r>
  <r>
    <x v="11"/>
    <x v="19"/>
    <n v="1"/>
    <n v="1"/>
  </r>
  <r>
    <x v="12"/>
    <x v="14"/>
    <n v="3"/>
    <n v="0"/>
  </r>
  <r>
    <x v="3"/>
    <x v="4"/>
    <n v="0"/>
    <n v="2"/>
  </r>
  <r>
    <x v="18"/>
    <x v="5"/>
    <n v="2"/>
    <n v="0"/>
  </r>
  <r>
    <x v="4"/>
    <x v="0"/>
    <n v="0"/>
    <n v="2"/>
  </r>
  <r>
    <x v="15"/>
    <x v="16"/>
    <n v="3"/>
    <n v="1"/>
  </r>
  <r>
    <x v="6"/>
    <x v="12"/>
    <n v="2"/>
    <n v="0"/>
  </r>
  <r>
    <x v="10"/>
    <x v="9"/>
    <n v="1"/>
    <n v="2"/>
  </r>
  <r>
    <x v="1"/>
    <x v="2"/>
    <n v="2"/>
    <n v="1"/>
  </r>
  <r>
    <x v="16"/>
    <x v="8"/>
    <n v="1"/>
    <n v="0"/>
  </r>
  <r>
    <x v="17"/>
    <x v="18"/>
    <n v="1"/>
    <n v="1"/>
  </r>
  <r>
    <x v="19"/>
    <x v="13"/>
    <n v="0"/>
    <n v="1"/>
  </r>
  <r>
    <x v="13"/>
    <x v="6"/>
    <n v="1"/>
    <n v="2"/>
  </r>
  <r>
    <x v="0"/>
    <x v="10"/>
    <n v="3"/>
    <n v="2"/>
  </r>
  <r>
    <x v="14"/>
    <x v="1"/>
    <n v="1"/>
    <n v="0"/>
  </r>
  <r>
    <x v="5"/>
    <x v="15"/>
    <n v="0"/>
    <n v="4"/>
  </r>
  <r>
    <x v="2"/>
    <x v="11"/>
    <n v="1"/>
    <n v="5"/>
  </r>
  <r>
    <x v="8"/>
    <x v="7"/>
    <n v="0"/>
    <n v="0"/>
  </r>
  <r>
    <x v="9"/>
    <x v="3"/>
    <n v="0"/>
    <n v="3"/>
  </r>
  <r>
    <x v="1"/>
    <x v="12"/>
    <n v="0"/>
    <n v="0"/>
  </r>
  <r>
    <x v="10"/>
    <x v="14"/>
    <n v="4"/>
    <n v="2"/>
  </r>
  <r>
    <x v="11"/>
    <x v="16"/>
    <n v="2"/>
    <n v="2"/>
  </r>
  <r>
    <x v="3"/>
    <x v="19"/>
    <n v="0"/>
    <n v="1"/>
  </r>
  <r>
    <x v="18"/>
    <x v="9"/>
    <n v="5"/>
    <n v="0"/>
  </r>
  <r>
    <x v="4"/>
    <x v="5"/>
    <n v="0"/>
    <n v="1"/>
  </r>
  <r>
    <x v="15"/>
    <x v="4"/>
    <n v="0"/>
    <n v="1"/>
  </r>
  <r>
    <x v="6"/>
    <x v="17"/>
    <n v="0"/>
    <n v="2"/>
  </r>
  <r>
    <x v="12"/>
    <x v="2"/>
    <n v="2"/>
    <n v="0"/>
  </r>
  <r>
    <x v="7"/>
    <x v="0"/>
    <n v="3"/>
    <n v="1"/>
  </r>
  <r>
    <x v="16"/>
    <x v="13"/>
    <n v="1"/>
    <n v="0"/>
  </r>
  <r>
    <x v="2"/>
    <x v="15"/>
    <n v="0"/>
    <n v="3"/>
  </r>
  <r>
    <x v="13"/>
    <x v="8"/>
    <n v="1"/>
    <n v="1"/>
  </r>
  <r>
    <x v="8"/>
    <x v="1"/>
    <n v="4"/>
    <n v="1"/>
  </r>
  <r>
    <x v="9"/>
    <x v="10"/>
    <n v="0"/>
    <n v="0"/>
  </r>
  <r>
    <x v="5"/>
    <x v="18"/>
    <n v="3"/>
    <n v="0"/>
  </r>
  <r>
    <x v="17"/>
    <x v="3"/>
    <n v="0"/>
    <n v="4"/>
  </r>
  <r>
    <x v="19"/>
    <x v="11"/>
    <n v="2"/>
    <n v="2"/>
  </r>
  <r>
    <x v="0"/>
    <x v="6"/>
    <n v="2"/>
    <n v="1"/>
  </r>
  <r>
    <x v="14"/>
    <x v="7"/>
    <n v="0"/>
    <n v="1"/>
  </r>
  <r>
    <x v="7"/>
    <x v="19"/>
    <n v="1"/>
    <n v="1"/>
  </r>
  <r>
    <x v="1"/>
    <x v="16"/>
    <n v="1"/>
    <n v="2"/>
  </r>
  <r>
    <x v="10"/>
    <x v="0"/>
    <n v="0"/>
    <n v="1"/>
  </r>
  <r>
    <x v="12"/>
    <x v="5"/>
    <n v="3"/>
    <n v="1"/>
  </r>
  <r>
    <x v="4"/>
    <x v="17"/>
    <n v="1"/>
    <n v="0"/>
  </r>
  <r>
    <x v="15"/>
    <x v="9"/>
    <n v="4"/>
    <n v="2"/>
  </r>
  <r>
    <x v="6"/>
    <x v="4"/>
    <n v="2"/>
    <n v="3"/>
  </r>
  <r>
    <x v="11"/>
    <x v="2"/>
    <n v="3"/>
    <n v="1"/>
  </r>
  <r>
    <x v="18"/>
    <x v="12"/>
    <n v="6"/>
    <n v="1"/>
  </r>
  <r>
    <x v="3"/>
    <x v="14"/>
    <n v="1"/>
    <n v="0"/>
  </r>
  <r>
    <x v="10"/>
    <x v="5"/>
    <n v="2"/>
    <n v="1"/>
  </r>
  <r>
    <x v="19"/>
    <x v="4"/>
    <n v="0"/>
    <n v="1"/>
  </r>
  <r>
    <x v="3"/>
    <x v="8"/>
    <n v="1"/>
    <n v="1"/>
  </r>
  <r>
    <x v="13"/>
    <x v="9"/>
    <n v="0"/>
    <n v="0"/>
  </r>
  <r>
    <x v="4"/>
    <x v="15"/>
    <n v="2"/>
    <n v="1"/>
  </r>
  <r>
    <x v="9"/>
    <x v="17"/>
    <n v="1"/>
    <n v="1"/>
  </r>
  <r>
    <x v="7"/>
    <x v="13"/>
    <n v="1"/>
    <n v="1"/>
  </r>
  <r>
    <x v="11"/>
    <x v="6"/>
    <n v="0"/>
    <n v="0"/>
  </r>
  <r>
    <x v="8"/>
    <x v="14"/>
    <n v="2"/>
    <n v="0"/>
  </r>
  <r>
    <x v="18"/>
    <x v="16"/>
    <n v="3"/>
    <n v="1"/>
  </r>
  <r>
    <x v="16"/>
    <x v="0"/>
    <n v="1"/>
    <n v="1"/>
  </r>
  <r>
    <x v="12"/>
    <x v="1"/>
    <n v="1"/>
    <n v="0"/>
  </r>
  <r>
    <x v="2"/>
    <x v="12"/>
    <n v="3"/>
    <n v="2"/>
  </r>
  <r>
    <x v="0"/>
    <x v="2"/>
    <n v="0"/>
    <n v="0"/>
  </r>
  <r>
    <x v="14"/>
    <x v="3"/>
    <n v="3"/>
    <n v="1"/>
  </r>
  <r>
    <x v="5"/>
    <x v="19"/>
    <n v="0"/>
    <n v="3"/>
  </r>
  <r>
    <x v="15"/>
    <x v="7"/>
    <n v="0"/>
    <n v="4"/>
  </r>
  <r>
    <x v="1"/>
    <x v="11"/>
    <n v="1"/>
    <n v="2"/>
  </r>
  <r>
    <x v="6"/>
    <x v="18"/>
    <n v="0"/>
    <n v="2"/>
  </r>
  <r>
    <x v="17"/>
    <x v="10"/>
    <n v="1"/>
    <n v="2"/>
  </r>
  <r>
    <x v="10"/>
    <x v="13"/>
    <n v="2"/>
    <n v="1"/>
  </r>
  <r>
    <x v="19"/>
    <x v="9"/>
    <n v="2"/>
    <n v="0"/>
  </r>
  <r>
    <x v="3"/>
    <x v="5"/>
    <n v="1"/>
    <n v="2"/>
  </r>
  <r>
    <x v="13"/>
    <x v="17"/>
    <n v="2"/>
    <n v="0"/>
  </r>
  <r>
    <x v="18"/>
    <x v="15"/>
    <n v="3"/>
    <n v="1"/>
  </r>
  <r>
    <x v="4"/>
    <x v="8"/>
    <n v="0"/>
    <n v="3"/>
  </r>
  <r>
    <x v="9"/>
    <x v="16"/>
    <n v="2"/>
    <n v="2"/>
  </r>
  <r>
    <x v="7"/>
    <x v="4"/>
    <n v="4"/>
    <n v="2"/>
  </r>
  <r>
    <x v="11"/>
    <x v="14"/>
    <n v="2"/>
    <n v="0"/>
  </r>
  <r>
    <x v="8"/>
    <x v="6"/>
    <n v="1"/>
    <n v="0"/>
  </r>
  <r>
    <x v="1"/>
    <x v="18"/>
    <n v="2"/>
    <n v="1"/>
  </r>
  <r>
    <x v="16"/>
    <x v="2"/>
    <n v="3"/>
    <n v="1"/>
  </r>
  <r>
    <x v="5"/>
    <x v="7"/>
    <n v="1"/>
    <n v="2"/>
  </r>
  <r>
    <x v="15"/>
    <x v="1"/>
    <n v="3"/>
    <n v="1"/>
  </r>
  <r>
    <x v="17"/>
    <x v="19"/>
    <n v="1"/>
    <n v="3"/>
  </r>
  <r>
    <x v="12"/>
    <x v="10"/>
    <n v="1"/>
    <n v="1"/>
  </r>
  <r>
    <x v="2"/>
    <x v="0"/>
    <n v="1"/>
    <n v="1"/>
  </r>
  <r>
    <x v="0"/>
    <x v="11"/>
    <n v="2"/>
    <n v="2"/>
  </r>
  <r>
    <x v="14"/>
    <x v="12"/>
    <n v="3"/>
    <n v="1"/>
  </r>
  <r>
    <x v="6"/>
    <x v="3"/>
    <n v="2"/>
    <n v="1"/>
  </r>
  <r>
    <x v="7"/>
    <x v="18"/>
    <n v="1"/>
    <n v="0"/>
  </r>
  <r>
    <x v="1"/>
    <x v="19"/>
    <n v="0"/>
    <n v="4"/>
  </r>
  <r>
    <x v="17"/>
    <x v="5"/>
    <n v="1"/>
    <n v="0"/>
  </r>
  <r>
    <x v="10"/>
    <x v="12"/>
    <n v="1"/>
    <n v="0"/>
  </r>
  <r>
    <x v="11"/>
    <x v="7"/>
    <n v="2"/>
    <n v="0"/>
  </r>
  <r>
    <x v="13"/>
    <x v="4"/>
    <n v="0"/>
    <n v="2"/>
  </r>
  <r>
    <x v="0"/>
    <x v="14"/>
    <n v="4"/>
    <n v="1"/>
  </r>
  <r>
    <x v="15"/>
    <x v="2"/>
    <n v="3"/>
    <n v="2"/>
  </r>
  <r>
    <x v="4"/>
    <x v="13"/>
    <n v="1"/>
    <n v="2"/>
  </r>
  <r>
    <x v="12"/>
    <x v="17"/>
    <n v="2"/>
    <n v="2"/>
  </r>
  <r>
    <x v="19"/>
    <x v="0"/>
    <n v="1"/>
    <n v="0"/>
  </r>
  <r>
    <x v="2"/>
    <x v="8"/>
    <n v="0"/>
    <n v="2"/>
  </r>
  <r>
    <x v="3"/>
    <x v="10"/>
    <n v="0"/>
    <n v="1"/>
  </r>
  <r>
    <x v="18"/>
    <x v="6"/>
    <n v="3"/>
    <n v="1"/>
  </r>
  <r>
    <x v="14"/>
    <x v="9"/>
    <n v="1"/>
    <n v="0"/>
  </r>
  <r>
    <x v="5"/>
    <x v="1"/>
    <n v="3"/>
    <n v="2"/>
  </r>
  <r>
    <x v="6"/>
    <x v="15"/>
    <n v="2"/>
    <n v="0"/>
  </r>
  <r>
    <x v="16"/>
    <x v="3"/>
    <n v="1"/>
    <n v="2"/>
  </r>
  <r>
    <x v="8"/>
    <x v="16"/>
    <n v="3"/>
    <n v="1"/>
  </r>
  <r>
    <x v="9"/>
    <x v="11"/>
    <n v="3"/>
    <n v="2"/>
  </r>
  <r>
    <x v="6"/>
    <x v="19"/>
    <n v="0"/>
    <n v="2"/>
  </r>
  <r>
    <x v="7"/>
    <x v="9"/>
    <n v="3"/>
    <n v="1"/>
  </r>
  <r>
    <x v="1"/>
    <x v="5"/>
    <n v="2"/>
    <n v="0"/>
  </r>
  <r>
    <x v="10"/>
    <x v="16"/>
    <n v="1"/>
    <n v="5"/>
  </r>
  <r>
    <x v="11"/>
    <x v="0"/>
    <n v="0"/>
    <n v="1"/>
  </r>
  <r>
    <x v="3"/>
    <x v="12"/>
    <n v="1"/>
    <n v="3"/>
  </r>
  <r>
    <x v="18"/>
    <x v="2"/>
    <n v="2"/>
    <n v="3"/>
  </r>
  <r>
    <x v="4"/>
    <x v="14"/>
    <n v="0"/>
    <n v="0"/>
  </r>
  <r>
    <x v="15"/>
    <x v="17"/>
    <n v="0"/>
    <n v="2"/>
  </r>
  <r>
    <x v="12"/>
    <x v="4"/>
    <n v="2"/>
    <n v="6"/>
  </r>
  <r>
    <x v="16"/>
    <x v="11"/>
    <n v="1"/>
    <n v="1"/>
  </r>
  <r>
    <x v="17"/>
    <x v="6"/>
    <n v="1"/>
    <n v="5"/>
  </r>
  <r>
    <x v="19"/>
    <x v="1"/>
    <n v="0"/>
    <n v="0"/>
  </r>
  <r>
    <x v="2"/>
    <x v="13"/>
    <n v="1"/>
    <n v="1"/>
  </r>
  <r>
    <x v="13"/>
    <x v="7"/>
    <n v="2"/>
    <n v="1"/>
  </r>
  <r>
    <x v="8"/>
    <x v="10"/>
    <n v="4"/>
    <n v="0"/>
  </r>
  <r>
    <x v="0"/>
    <x v="18"/>
    <n v="3"/>
    <n v="1"/>
  </r>
  <r>
    <x v="14"/>
    <x v="15"/>
    <n v="5"/>
    <n v="0"/>
  </r>
  <r>
    <x v="5"/>
    <x v="3"/>
    <n v="1"/>
    <n v="2"/>
  </r>
  <r>
    <x v="9"/>
    <x v="8"/>
    <n v="1"/>
    <n v="2"/>
  </r>
  <r>
    <x v="16"/>
    <x v="6"/>
    <n v="1"/>
    <n v="0"/>
  </r>
  <r>
    <x v="2"/>
    <x v="18"/>
    <n v="1"/>
    <n v="0"/>
  </r>
  <r>
    <x v="13"/>
    <x v="1"/>
    <n v="0"/>
    <n v="1"/>
  </r>
  <r>
    <x v="8"/>
    <x v="11"/>
    <n v="5"/>
    <n v="1"/>
  </r>
  <r>
    <x v="14"/>
    <x v="13"/>
    <n v="1"/>
    <n v="3"/>
  </r>
  <r>
    <x v="5"/>
    <x v="10"/>
    <n v="1"/>
    <n v="1"/>
  </r>
  <r>
    <x v="17"/>
    <x v="8"/>
    <n v="2"/>
    <n v="0"/>
  </r>
  <r>
    <x v="19"/>
    <x v="3"/>
    <n v="0"/>
    <n v="1"/>
  </r>
  <r>
    <x v="0"/>
    <x v="15"/>
    <n v="4"/>
    <n v="1"/>
  </r>
  <r>
    <x v="9"/>
    <x v="7"/>
    <n v="1"/>
    <n v="3"/>
  </r>
  <r>
    <x v="7"/>
    <x v="14"/>
    <n v="4"/>
    <n v="1"/>
  </r>
  <r>
    <x v="10"/>
    <x v="4"/>
    <n v="0"/>
    <n v="3"/>
  </r>
  <r>
    <x v="12"/>
    <x v="0"/>
    <n v="0"/>
    <n v="1"/>
  </r>
  <r>
    <x v="1"/>
    <x v="17"/>
    <n v="3"/>
    <n v="3"/>
  </r>
  <r>
    <x v="11"/>
    <x v="12"/>
    <n v="0"/>
    <n v="0"/>
  </r>
  <r>
    <x v="3"/>
    <x v="9"/>
    <n v="1"/>
    <n v="2"/>
  </r>
  <r>
    <x v="4"/>
    <x v="16"/>
    <n v="0"/>
    <n v="2"/>
  </r>
  <r>
    <x v="15"/>
    <x v="5"/>
    <n v="2"/>
    <n v="2"/>
  </r>
  <r>
    <x v="6"/>
    <x v="2"/>
    <n v="0"/>
    <n v="2"/>
  </r>
  <r>
    <x v="18"/>
    <x v="19"/>
    <n v="2"/>
    <n v="1"/>
  </r>
  <r>
    <x v="16"/>
    <x v="19"/>
    <n v="0"/>
    <n v="1"/>
  </r>
  <r>
    <x v="17"/>
    <x v="14"/>
    <n v="2"/>
    <n v="1"/>
  </r>
  <r>
    <x v="10"/>
    <x v="18"/>
    <n v="0"/>
    <n v="0"/>
  </r>
  <r>
    <x v="11"/>
    <x v="10"/>
    <n v="2"/>
    <n v="1"/>
  </r>
  <r>
    <x v="19"/>
    <x v="17"/>
    <n v="1"/>
    <n v="2"/>
  </r>
  <r>
    <x v="13"/>
    <x v="12"/>
    <n v="1"/>
    <n v="2"/>
  </r>
  <r>
    <x v="15"/>
    <x v="11"/>
    <n v="1"/>
    <n v="0"/>
  </r>
  <r>
    <x v="12"/>
    <x v="15"/>
    <n v="2"/>
    <n v="0"/>
  </r>
  <r>
    <x v="14"/>
    <x v="16"/>
    <n v="0"/>
    <n v="1"/>
  </r>
  <r>
    <x v="18"/>
    <x v="13"/>
    <n v="3"/>
    <n v="0"/>
  </r>
  <r>
    <x v="7"/>
    <x v="3"/>
    <n v="2"/>
    <n v="0"/>
  </r>
  <r>
    <x v="1"/>
    <x v="8"/>
    <n v="2"/>
    <n v="0"/>
  </r>
  <r>
    <x v="8"/>
    <x v="2"/>
    <n v="4"/>
    <n v="3"/>
  </r>
  <r>
    <x v="0"/>
    <x v="5"/>
    <n v="2"/>
    <n v="1"/>
  </r>
  <r>
    <x v="4"/>
    <x v="1"/>
    <n v="3"/>
    <n v="0"/>
  </r>
  <r>
    <x v="9"/>
    <x v="6"/>
    <n v="2"/>
    <n v="1"/>
  </r>
  <r>
    <x v="5"/>
    <x v="9"/>
    <n v="0"/>
    <n v="0"/>
  </r>
  <r>
    <x v="6"/>
    <x v="0"/>
    <n v="4"/>
    <n v="3"/>
  </r>
  <r>
    <x v="2"/>
    <x v="4"/>
    <n v="1"/>
    <n v="2"/>
  </r>
  <r>
    <x v="3"/>
    <x v="7"/>
    <n v="0"/>
    <n v="3"/>
  </r>
  <r>
    <x v="7"/>
    <x v="1"/>
    <n v="2"/>
    <n v="1"/>
  </r>
  <r>
    <x v="2"/>
    <x v="5"/>
    <n v="4"/>
    <n v="2"/>
  </r>
  <r>
    <x v="3"/>
    <x v="6"/>
    <n v="0"/>
    <n v="1"/>
  </r>
  <r>
    <x v="0"/>
    <x v="9"/>
    <n v="2"/>
    <n v="2"/>
  </r>
  <r>
    <x v="4"/>
    <x v="7"/>
    <n v="2"/>
    <n v="1"/>
  </r>
  <r>
    <x v="6"/>
    <x v="8"/>
    <n v="3"/>
    <n v="0"/>
  </r>
  <r>
    <x v="1"/>
    <x v="3"/>
    <n v="4"/>
    <n v="0"/>
  </r>
  <r>
    <x v="8"/>
    <x v="0"/>
    <n v="1"/>
    <n v="1"/>
  </r>
  <r>
    <x v="9"/>
    <x v="2"/>
    <n v="1"/>
    <n v="1"/>
  </r>
  <r>
    <x v="14"/>
    <x v="17"/>
    <n v="2"/>
    <n v="1"/>
  </r>
  <r>
    <x v="16"/>
    <x v="17"/>
    <n v="0"/>
    <n v="0"/>
  </r>
  <r>
    <x v="17"/>
    <x v="12"/>
    <n v="1"/>
    <n v="1"/>
  </r>
  <r>
    <x v="10"/>
    <x v="15"/>
    <n v="2"/>
    <n v="0"/>
  </r>
  <r>
    <x v="11"/>
    <x v="18"/>
    <n v="5"/>
    <n v="0"/>
  </r>
  <r>
    <x v="19"/>
    <x v="14"/>
    <n v="2"/>
    <n v="0"/>
  </r>
  <r>
    <x v="12"/>
    <x v="13"/>
    <n v="1"/>
    <n v="3"/>
  </r>
  <r>
    <x v="14"/>
    <x v="10"/>
    <n v="1"/>
    <n v="0"/>
  </r>
  <r>
    <x v="13"/>
    <x v="16"/>
    <n v="0"/>
    <n v="1"/>
  </r>
  <r>
    <x v="18"/>
    <x v="11"/>
    <n v="3"/>
    <n v="1"/>
  </r>
  <r>
    <x v="15"/>
    <x v="19"/>
    <n v="1"/>
    <n v="1"/>
  </r>
  <r>
    <x v="12"/>
    <x v="7"/>
    <n v="0"/>
    <n v="2"/>
  </r>
  <r>
    <x v="16"/>
    <x v="9"/>
    <n v="1"/>
    <n v="3"/>
  </r>
  <r>
    <x v="19"/>
    <x v="8"/>
    <n v="1"/>
    <n v="1"/>
  </r>
  <r>
    <x v="2"/>
    <x v="16"/>
    <n v="0"/>
    <n v="3"/>
  </r>
  <r>
    <x v="3"/>
    <x v="11"/>
    <n v="1"/>
    <n v="2"/>
  </r>
  <r>
    <x v="8"/>
    <x v="15"/>
    <n v="3"/>
    <n v="0"/>
  </r>
  <r>
    <x v="9"/>
    <x v="1"/>
    <n v="1"/>
    <n v="2"/>
  </r>
  <r>
    <x v="5"/>
    <x v="6"/>
    <n v="1"/>
    <n v="0"/>
  </r>
  <r>
    <x v="18"/>
    <x v="3"/>
    <n v="6"/>
    <n v="0"/>
  </r>
  <r>
    <x v="14"/>
    <x v="0"/>
    <n v="3"/>
    <n v="1"/>
  </r>
  <r>
    <x v="6"/>
    <x v="10"/>
    <n v="1"/>
    <n v="1"/>
  </r>
  <r>
    <x v="10"/>
    <x v="17"/>
    <n v="1"/>
    <n v="5"/>
  </r>
  <r>
    <x v="15"/>
    <x v="14"/>
    <n v="3"/>
    <n v="1"/>
  </r>
  <r>
    <x v="1"/>
    <x v="13"/>
    <n v="1"/>
    <n v="1"/>
  </r>
  <r>
    <x v="17"/>
    <x v="4"/>
    <n v="2"/>
    <n v="1"/>
  </r>
  <r>
    <x v="13"/>
    <x v="2"/>
    <n v="1"/>
    <n v="4"/>
  </r>
  <r>
    <x v="4"/>
    <x v="18"/>
    <n v="2"/>
    <n v="0"/>
  </r>
  <r>
    <x v="7"/>
    <x v="12"/>
    <n v="2"/>
    <n v="0"/>
  </r>
  <r>
    <x v="0"/>
    <x v="19"/>
    <n v="0"/>
    <n v="0"/>
  </r>
  <r>
    <x v="10"/>
    <x v="6"/>
    <n v="0"/>
    <n v="3"/>
  </r>
  <r>
    <x v="3"/>
    <x v="13"/>
    <n v="1"/>
    <n v="0"/>
  </r>
  <r>
    <x v="13"/>
    <x v="5"/>
    <n v="2"/>
    <n v="1"/>
  </r>
  <r>
    <x v="4"/>
    <x v="9"/>
    <n v="2"/>
    <n v="0"/>
  </r>
  <r>
    <x v="7"/>
    <x v="15"/>
    <n v="5"/>
    <n v="1"/>
  </r>
  <r>
    <x v="11"/>
    <x v="4"/>
    <n v="2"/>
    <n v="0"/>
  </r>
  <r>
    <x v="19"/>
    <x v="16"/>
    <n v="1"/>
    <n v="3"/>
  </r>
  <r>
    <x v="8"/>
    <x v="17"/>
    <n v="5"/>
    <n v="0"/>
  </r>
  <r>
    <x v="18"/>
    <x v="8"/>
    <n v="1"/>
    <n v="0"/>
  </r>
  <r>
    <x v="9"/>
    <x v="14"/>
    <n v="2"/>
    <n v="0"/>
  </r>
  <r>
    <x v="1"/>
    <x v="7"/>
    <n v="0"/>
    <n v="1"/>
  </r>
  <r>
    <x v="16"/>
    <x v="18"/>
    <n v="1"/>
    <n v="0"/>
  </r>
  <r>
    <x v="17"/>
    <x v="2"/>
    <n v="1"/>
    <n v="3"/>
  </r>
  <r>
    <x v="0"/>
    <x v="12"/>
    <n v="3"/>
    <n v="2"/>
  </r>
  <r>
    <x v="14"/>
    <x v="11"/>
    <n v="1"/>
    <n v="1"/>
  </r>
  <r>
    <x v="15"/>
    <x v="10"/>
    <n v="2"/>
    <n v="0"/>
  </r>
  <r>
    <x v="6"/>
    <x v="1"/>
    <n v="2"/>
    <n v="0"/>
  </r>
  <r>
    <x v="12"/>
    <x v="19"/>
    <n v="0"/>
    <n v="0"/>
  </r>
  <r>
    <x v="2"/>
    <x v="3"/>
    <n v="1"/>
    <n v="2"/>
  </r>
  <r>
    <x v="5"/>
    <x v="0"/>
    <n v="2"/>
    <n v="1"/>
  </r>
  <r>
    <x v="10"/>
    <x v="8"/>
    <n v="2"/>
    <n v="0"/>
  </r>
  <r>
    <x v="19"/>
    <x v="5"/>
    <n v="1"/>
    <n v="2"/>
  </r>
  <r>
    <x v="3"/>
    <x v="15"/>
    <n v="0"/>
    <n v="2"/>
  </r>
  <r>
    <x v="13"/>
    <x v="14"/>
    <n v="3"/>
    <n v="1"/>
  </r>
  <r>
    <x v="18"/>
    <x v="17"/>
    <n v="3"/>
    <n v="1"/>
  </r>
  <r>
    <x v="4"/>
    <x v="6"/>
    <n v="3"/>
    <n v="2"/>
  </r>
  <r>
    <x v="9"/>
    <x v="4"/>
    <n v="2"/>
    <n v="1"/>
  </r>
  <r>
    <x v="7"/>
    <x v="16"/>
    <n v="2"/>
    <n v="0"/>
  </r>
  <r>
    <x v="11"/>
    <x v="13"/>
    <n v="1"/>
    <n v="1"/>
  </r>
  <r>
    <x v="8"/>
    <x v="9"/>
    <n v="4"/>
    <n v="2"/>
  </r>
  <r>
    <x v="1"/>
    <x v="10"/>
    <n v="2"/>
    <n v="2"/>
  </r>
  <r>
    <x v="17"/>
    <x v="0"/>
    <n v="1"/>
    <n v="2"/>
  </r>
  <r>
    <x v="15"/>
    <x v="18"/>
    <n v="4"/>
    <n v="3"/>
  </r>
  <r>
    <x v="12"/>
    <x v="3"/>
    <n v="2"/>
    <n v="0"/>
  </r>
  <r>
    <x v="2"/>
    <x v="19"/>
    <n v="1"/>
    <n v="2"/>
  </r>
  <r>
    <x v="16"/>
    <x v="12"/>
    <n v="0"/>
    <n v="1"/>
  </r>
  <r>
    <x v="17"/>
    <x v="13"/>
    <n v="2"/>
    <n v="0"/>
  </r>
  <r>
    <x v="19"/>
    <x v="18"/>
    <n v="2"/>
    <n v="0"/>
  </r>
  <r>
    <x v="2"/>
    <x v="7"/>
    <n v="0"/>
    <n v="2"/>
  </r>
  <r>
    <x v="13"/>
    <x v="15"/>
    <n v="2"/>
    <n v="0"/>
  </r>
  <r>
    <x v="0"/>
    <x v="17"/>
    <n v="2"/>
    <n v="1"/>
  </r>
  <r>
    <x v="15"/>
    <x v="6"/>
    <n v="0"/>
    <n v="2"/>
  </r>
  <r>
    <x v="10"/>
    <x v="3"/>
    <n v="1"/>
    <n v="2"/>
  </r>
  <r>
    <x v="8"/>
    <x v="4"/>
    <n v="2"/>
    <n v="1"/>
  </r>
  <r>
    <x v="7"/>
    <x v="10"/>
    <n v="2"/>
    <n v="0"/>
  </r>
  <r>
    <x v="5"/>
    <x v="14"/>
    <n v="4"/>
    <n v="1"/>
  </r>
  <r>
    <x v="6"/>
    <x v="16"/>
    <n v="2"/>
    <n v="1"/>
  </r>
  <r>
    <x v="11"/>
    <x v="5"/>
    <n v="3"/>
    <n v="0"/>
  </r>
  <r>
    <x v="18"/>
    <x v="1"/>
    <n v="2"/>
    <n v="0"/>
  </r>
  <r>
    <x v="14"/>
    <x v="2"/>
    <n v="2"/>
    <n v="0"/>
  </r>
  <r>
    <x v="9"/>
    <x v="19"/>
    <n v="1"/>
    <n v="3"/>
  </r>
  <r>
    <x v="1"/>
    <x v="9"/>
    <n v="1"/>
    <n v="3"/>
  </r>
  <r>
    <x v="3"/>
    <x v="0"/>
    <n v="1"/>
    <n v="4"/>
  </r>
  <r>
    <x v="4"/>
    <x v="2"/>
    <n v="0"/>
    <n v="1"/>
  </r>
  <r>
    <x v="12"/>
    <x v="11"/>
    <n v="1"/>
    <n v="0"/>
  </r>
  <r>
    <x v="11"/>
    <x v="8"/>
    <n v="2"/>
    <n v="0"/>
  </r>
  <r>
    <x v="13"/>
    <x v="10"/>
    <n v="0"/>
    <n v="1"/>
  </r>
  <r>
    <x v="16"/>
    <x v="15"/>
    <n v="0"/>
    <n v="5"/>
  </r>
  <r>
    <x v="17"/>
    <x v="1"/>
    <n v="2"/>
    <n v="0"/>
  </r>
  <r>
    <x v="2"/>
    <x v="6"/>
    <n v="2"/>
    <n v="0"/>
  </r>
  <r>
    <x v="0"/>
    <x v="8"/>
    <n v="2"/>
    <n v="1"/>
  </r>
  <r>
    <x v="9"/>
    <x v="13"/>
    <n v="3"/>
    <n v="1"/>
  </r>
  <r>
    <x v="14"/>
    <x v="18"/>
    <n v="4"/>
    <n v="0"/>
  </r>
  <r>
    <x v="19"/>
    <x v="7"/>
    <n v="1"/>
    <n v="3"/>
  </r>
  <r>
    <x v="8"/>
    <x v="3"/>
    <n v="2"/>
    <n v="0"/>
  </r>
  <r>
    <x v="5"/>
    <x v="11"/>
    <n v="0"/>
    <n v="1"/>
  </r>
  <r>
    <x v="16"/>
    <x v="1"/>
    <n v="0"/>
    <n v="2"/>
  </r>
  <r>
    <x v="1"/>
    <x v="14"/>
    <n v="0"/>
    <n v="1"/>
  </r>
  <r>
    <x v="3"/>
    <x v="17"/>
    <n v="1"/>
    <n v="2"/>
  </r>
  <r>
    <x v="18"/>
    <x v="4"/>
    <n v="1"/>
    <n v="0"/>
  </r>
  <r>
    <x v="4"/>
    <x v="12"/>
    <n v="3"/>
    <n v="1"/>
  </r>
  <r>
    <x v="15"/>
    <x v="0"/>
    <n v="2"/>
    <n v="2"/>
  </r>
  <r>
    <x v="6"/>
    <x v="5"/>
    <n v="0"/>
    <n v="0"/>
  </r>
  <r>
    <x v="7"/>
    <x v="2"/>
    <n v="2"/>
    <n v="3"/>
  </r>
  <r>
    <x v="10"/>
    <x v="19"/>
    <n v="0"/>
    <n v="2"/>
  </r>
  <r>
    <x v="12"/>
    <x v="16"/>
    <n v="4"/>
    <n v="0"/>
  </r>
  <r>
    <x v="11"/>
    <x v="9"/>
    <n v="2"/>
    <n v="2"/>
  </r>
  <r>
    <x v="14"/>
    <x v="5"/>
    <n v="1"/>
    <n v="0"/>
  </r>
  <r>
    <x v="5"/>
    <x v="12"/>
    <n v="1"/>
    <n v="1"/>
  </r>
  <r>
    <x v="0"/>
    <x v="7"/>
    <n v="0"/>
    <n v="2"/>
  </r>
  <r>
    <x v="6"/>
    <x v="11"/>
    <n v="3"/>
    <n v="1"/>
  </r>
  <r>
    <x v="8"/>
    <x v="18"/>
    <n v="5"/>
    <n v="0"/>
  </r>
  <r>
    <x v="16"/>
    <x v="10"/>
    <n v="1"/>
    <n v="1"/>
  </r>
  <r>
    <x v="19"/>
    <x v="6"/>
    <n v="0"/>
    <n v="0"/>
  </r>
  <r>
    <x v="2"/>
    <x v="1"/>
    <n v="1"/>
    <n v="0"/>
  </r>
  <r>
    <x v="9"/>
    <x v="15"/>
    <n v="3"/>
    <n v="3"/>
  </r>
  <r>
    <x v="14"/>
    <x v="8"/>
    <n v="0"/>
    <n v="1"/>
  </r>
  <r>
    <x v="5"/>
    <x v="13"/>
    <n v="1"/>
    <n v="2"/>
  </r>
  <r>
    <x v="17"/>
    <x v="7"/>
    <n v="0"/>
    <n v="1"/>
  </r>
  <r>
    <x v="13"/>
    <x v="11"/>
    <n v="3"/>
    <n v="0"/>
  </r>
  <r>
    <x v="0"/>
    <x v="3"/>
    <n v="1"/>
    <n v="1"/>
  </r>
  <r>
    <x v="12"/>
    <x v="9"/>
    <n v="2"/>
    <n v="0"/>
  </r>
  <r>
    <x v="1"/>
    <x v="4"/>
    <n v="1"/>
    <n v="0"/>
  </r>
  <r>
    <x v="10"/>
    <x v="2"/>
    <n v="2"/>
    <n v="3"/>
  </r>
  <r>
    <x v="4"/>
    <x v="19"/>
    <n v="2"/>
    <n v="3"/>
  </r>
  <r>
    <x v="15"/>
    <x v="12"/>
    <n v="3"/>
    <n v="0"/>
  </r>
  <r>
    <x v="6"/>
    <x v="14"/>
    <n v="1"/>
    <n v="0"/>
  </r>
  <r>
    <x v="7"/>
    <x v="5"/>
    <n v="1"/>
    <n v="1"/>
  </r>
  <r>
    <x v="11"/>
    <x v="17"/>
    <n v="3"/>
    <n v="0"/>
  </r>
  <r>
    <x v="3"/>
    <x v="16"/>
    <n v="1"/>
    <n v="1"/>
  </r>
  <r>
    <x v="18"/>
    <x v="0"/>
    <n v="1"/>
    <n v="0"/>
  </r>
  <r>
    <x v="16"/>
    <x v="7"/>
    <n v="1"/>
    <n v="4"/>
  </r>
  <r>
    <x v="17"/>
    <x v="11"/>
    <n v="1"/>
    <n v="3"/>
  </r>
  <r>
    <x v="19"/>
    <x v="15"/>
    <n v="5"/>
    <n v="3"/>
  </r>
  <r>
    <x v="2"/>
    <x v="10"/>
    <n v="0"/>
    <n v="4"/>
  </r>
  <r>
    <x v="13"/>
    <x v="3"/>
    <n v="0"/>
    <n v="0"/>
  </r>
  <r>
    <x v="8"/>
    <x v="13"/>
    <n v="2"/>
    <n v="0"/>
  </r>
  <r>
    <x v="0"/>
    <x v="1"/>
    <n v="0"/>
    <n v="2"/>
  </r>
  <r>
    <x v="9"/>
    <x v="18"/>
    <n v="1"/>
    <n v="1"/>
  </r>
  <r>
    <x v="14"/>
    <x v="6"/>
    <n v="2"/>
    <n v="2"/>
  </r>
  <r>
    <x v="5"/>
    <x v="8"/>
    <n v="1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3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3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4"/>
  </r>
  <r>
    <x v="1"/>
  </r>
  <r>
    <x v="1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3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4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2E686-7F58-48CC-B670-86E05AD5490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0:V52" firstHeaderRow="1" firstDataRow="2" firstDataCol="1"/>
  <pivotFields count="4">
    <pivotField axis="axisCol" showAll="0">
      <items count="21">
        <item x="7"/>
        <item x="1"/>
        <item x="16"/>
        <item x="17"/>
        <item x="10"/>
        <item x="11"/>
        <item x="19"/>
        <item x="12"/>
        <item x="2"/>
        <item x="3"/>
        <item x="13"/>
        <item x="8"/>
        <item x="18"/>
        <item x="0"/>
        <item x="4"/>
        <item x="9"/>
        <item x="14"/>
        <item x="5"/>
        <item x="15"/>
        <item x="6"/>
        <item t="default"/>
      </items>
    </pivotField>
    <pivotField axis="axisRow" showAll="0">
      <items count="21">
        <item x="11"/>
        <item x="15"/>
        <item x="5"/>
        <item x="9"/>
        <item x="1"/>
        <item x="3"/>
        <item x="2"/>
        <item x="6"/>
        <item x="14"/>
        <item x="18"/>
        <item x="0"/>
        <item x="19"/>
        <item x="7"/>
        <item x="16"/>
        <item x="10"/>
        <item x="12"/>
        <item x="4"/>
        <item x="17"/>
        <item x="8"/>
        <item x="13"/>
        <item t="default"/>
      </items>
    </pivotField>
    <pivotField showAll="0"/>
    <pivotField dataFiel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Sum of Away Goa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C075C-8FDB-40B6-B5EC-5C20F54CB4F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V26" firstHeaderRow="1" firstDataRow="2" firstDataCol="1"/>
  <pivotFields count="4">
    <pivotField axis="axisRow" showAll="0">
      <items count="21">
        <item x="7"/>
        <item x="1"/>
        <item x="16"/>
        <item x="17"/>
        <item x="10"/>
        <item x="11"/>
        <item x="19"/>
        <item x="12"/>
        <item x="2"/>
        <item x="3"/>
        <item x="13"/>
        <item x="8"/>
        <item x="18"/>
        <item x="0"/>
        <item x="4"/>
        <item x="9"/>
        <item x="14"/>
        <item x="5"/>
        <item x="15"/>
        <item x="6"/>
        <item t="default"/>
      </items>
    </pivotField>
    <pivotField axis="axisCol" showAll="0">
      <items count="21">
        <item x="11"/>
        <item x="15"/>
        <item x="5"/>
        <item x="9"/>
        <item x="1"/>
        <item x="3"/>
        <item x="2"/>
        <item x="6"/>
        <item x="14"/>
        <item x="18"/>
        <item x="0"/>
        <item x="19"/>
        <item x="7"/>
        <item x="16"/>
        <item x="10"/>
        <item x="12"/>
        <item x="4"/>
        <item x="17"/>
        <item x="8"/>
        <item x="13"/>
        <item t="default"/>
      </items>
    </pivotField>
    <pivotField dataField="1"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Sum of Home Goa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41F1EA-7D9E-4D23-AF8A-4095B0E5CA72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Q9:AR15" firstHeaderRow="1" firstDataRow="1" firstDataCol="1"/>
  <pivotFields count="1">
    <pivotField axis="axisRow" dataField="1" showAll="0">
      <items count="6">
        <item x="3"/>
        <item x="4"/>
        <item x="0"/>
        <item x="1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itle Winn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63F-E792-4544-A7D8-9490C3DFE930}">
  <dimension ref="A1:AD54"/>
  <sheetViews>
    <sheetView workbookViewId="0">
      <selection activeCell="C6" sqref="C6"/>
    </sheetView>
  </sheetViews>
  <sheetFormatPr defaultRowHeight="14.5" x14ac:dyDescent="0.35"/>
  <cols>
    <col min="1" max="1" width="19.81640625" customWidth="1"/>
    <col min="2" max="2" width="15.26953125" bestFit="1" customWidth="1"/>
    <col min="3" max="3" width="12.54296875" bestFit="1" customWidth="1"/>
    <col min="4" max="4" width="8" bestFit="1" customWidth="1"/>
    <col min="5" max="5" width="7.1796875" bestFit="1" customWidth="1"/>
    <col min="6" max="6" width="6.453125" bestFit="1" customWidth="1"/>
    <col min="7" max="7" width="7.26953125" bestFit="1" customWidth="1"/>
    <col min="8" max="8" width="12.36328125" bestFit="1" customWidth="1"/>
    <col min="9" max="9" width="7.36328125" bestFit="1" customWidth="1"/>
    <col min="10" max="10" width="7" bestFit="1" customWidth="1"/>
    <col min="11" max="11" width="11.54296875" bestFit="1" customWidth="1"/>
    <col min="12" max="12" width="8.1796875" bestFit="1" customWidth="1"/>
    <col min="13" max="13" width="8.453125" bestFit="1" customWidth="1"/>
    <col min="14" max="14" width="8.26953125" bestFit="1" customWidth="1"/>
    <col min="15" max="15" width="10.7265625" bestFit="1" customWidth="1"/>
    <col min="16" max="16" width="9.36328125" bestFit="1" customWidth="1"/>
    <col min="17" max="17" width="12.36328125" bestFit="1" customWidth="1"/>
    <col min="18" max="18" width="10.1796875" bestFit="1" customWidth="1"/>
    <col min="19" max="19" width="7.90625" bestFit="1" customWidth="1"/>
    <col min="20" max="20" width="9.54296875" bestFit="1" customWidth="1"/>
    <col min="21" max="21" width="6.90625" bestFit="1" customWidth="1"/>
    <col min="22" max="22" width="10.7265625" bestFit="1" customWidth="1"/>
    <col min="24" max="24" width="17.90625" customWidth="1"/>
    <col min="26" max="26" width="12.453125" bestFit="1" customWidth="1"/>
    <col min="27" max="27" width="11.81640625" bestFit="1" customWidth="1"/>
    <col min="28" max="28" width="12.08984375" bestFit="1" customWidth="1"/>
    <col min="29" max="29" width="11.81640625" bestFit="1" customWidth="1"/>
    <col min="30" max="30" width="12.08984375" bestFit="1" customWidth="1"/>
  </cols>
  <sheetData>
    <row r="1" spans="1:30" x14ac:dyDescent="0.35">
      <c r="A1" s="44" t="s">
        <v>98</v>
      </c>
      <c r="B1" s="45"/>
      <c r="C1" s="45"/>
      <c r="D1" s="45"/>
      <c r="E1" s="45"/>
      <c r="F1" s="45"/>
    </row>
    <row r="2" spans="1:30" x14ac:dyDescent="0.35">
      <c r="A2" s="45"/>
      <c r="B2" s="45"/>
      <c r="C2" s="45"/>
      <c r="D2" s="45"/>
      <c r="E2" s="45"/>
      <c r="F2" s="45"/>
    </row>
    <row r="4" spans="1:30" x14ac:dyDescent="0.35">
      <c r="A4" s="4" t="s">
        <v>31</v>
      </c>
      <c r="B4" s="4" t="s">
        <v>30</v>
      </c>
      <c r="Z4" s="43" t="s">
        <v>39</v>
      </c>
      <c r="AA4" s="43" t="s">
        <v>36</v>
      </c>
      <c r="AB4" s="43"/>
      <c r="AC4" s="43" t="s">
        <v>37</v>
      </c>
      <c r="AD4" s="43"/>
    </row>
    <row r="5" spans="1:30" x14ac:dyDescent="0.35">
      <c r="A5" s="4" t="s">
        <v>28</v>
      </c>
      <c r="B5" t="s">
        <v>16</v>
      </c>
      <c r="C5" t="s">
        <v>4</v>
      </c>
      <c r="D5" t="s">
        <v>13</v>
      </c>
      <c r="E5" t="s">
        <v>21</v>
      </c>
      <c r="F5" t="s">
        <v>5</v>
      </c>
      <c r="G5" t="s">
        <v>9</v>
      </c>
      <c r="H5" t="s">
        <v>7</v>
      </c>
      <c r="I5" t="s">
        <v>15</v>
      </c>
      <c r="J5" t="s">
        <v>6</v>
      </c>
      <c r="K5" t="s">
        <v>8</v>
      </c>
      <c r="L5" t="s">
        <v>3</v>
      </c>
      <c r="M5" t="s">
        <v>18</v>
      </c>
      <c r="N5" t="s">
        <v>17</v>
      </c>
      <c r="O5" t="s">
        <v>2</v>
      </c>
      <c r="P5" t="s">
        <v>10</v>
      </c>
      <c r="Q5" t="s">
        <v>20</v>
      </c>
      <c r="R5" t="s">
        <v>11</v>
      </c>
      <c r="S5" t="s">
        <v>12</v>
      </c>
      <c r="T5" t="s">
        <v>19</v>
      </c>
      <c r="U5" t="s">
        <v>14</v>
      </c>
      <c r="V5" t="s">
        <v>29</v>
      </c>
      <c r="X5" s="9" t="s">
        <v>99</v>
      </c>
      <c r="Z5" s="43"/>
      <c r="AA5" s="2" t="s">
        <v>25</v>
      </c>
      <c r="AB5" s="2" t="s">
        <v>26</v>
      </c>
      <c r="AC5" s="2" t="s">
        <v>38</v>
      </c>
      <c r="AD5" s="2" t="s">
        <v>26</v>
      </c>
    </row>
    <row r="6" spans="1:30" x14ac:dyDescent="0.35">
      <c r="A6" s="5" t="s">
        <v>16</v>
      </c>
      <c r="B6" s="6"/>
      <c r="C6" s="6">
        <v>5</v>
      </c>
      <c r="D6" s="6">
        <v>1</v>
      </c>
      <c r="E6" s="6">
        <v>3</v>
      </c>
      <c r="F6" s="6">
        <v>2</v>
      </c>
      <c r="G6" s="6">
        <v>2</v>
      </c>
      <c r="H6" s="6">
        <v>2</v>
      </c>
      <c r="I6" s="6">
        <v>2</v>
      </c>
      <c r="J6" s="6">
        <v>4</v>
      </c>
      <c r="K6" s="6">
        <v>1</v>
      </c>
      <c r="L6" s="6">
        <v>3</v>
      </c>
      <c r="M6" s="6">
        <v>1</v>
      </c>
      <c r="N6" s="6">
        <v>0</v>
      </c>
      <c r="O6" s="6">
        <v>2</v>
      </c>
      <c r="P6" s="6">
        <v>2</v>
      </c>
      <c r="Q6" s="6">
        <v>2</v>
      </c>
      <c r="R6" s="6">
        <v>4</v>
      </c>
      <c r="S6" s="6">
        <v>2</v>
      </c>
      <c r="T6" s="6">
        <v>3</v>
      </c>
      <c r="U6" s="6">
        <v>1</v>
      </c>
      <c r="V6" s="6">
        <v>42</v>
      </c>
      <c r="X6">
        <f>GETPIVOTDATA("Home Goals",$A$4,"HomeTeam","Arsenal")/19</f>
        <v>2.2105263157894739</v>
      </c>
      <c r="Z6" s="7" t="s">
        <v>16</v>
      </c>
      <c r="AA6" s="1">
        <v>2.2105263157894739</v>
      </c>
      <c r="AB6" s="1">
        <v>0.84210526315789469</v>
      </c>
      <c r="AC6" s="1">
        <v>1.631578947368421</v>
      </c>
      <c r="AD6" s="1">
        <f>GETPIVOTDATA("Home Goals",$A$4,"AwayTeam","Arsenal")/19</f>
        <v>1.8421052631578947</v>
      </c>
    </row>
    <row r="7" spans="1:30" x14ac:dyDescent="0.35">
      <c r="A7" s="5" t="s">
        <v>4</v>
      </c>
      <c r="B7" s="6">
        <v>1</v>
      </c>
      <c r="C7" s="6"/>
      <c r="D7" s="6">
        <v>2</v>
      </c>
      <c r="E7" s="6">
        <v>1</v>
      </c>
      <c r="F7" s="6">
        <v>2</v>
      </c>
      <c r="G7" s="6">
        <v>4</v>
      </c>
      <c r="H7" s="6">
        <v>2</v>
      </c>
      <c r="I7" s="6">
        <v>2</v>
      </c>
      <c r="J7" s="6">
        <v>0</v>
      </c>
      <c r="K7" s="6">
        <v>2</v>
      </c>
      <c r="L7" s="6">
        <v>4</v>
      </c>
      <c r="M7" s="6">
        <v>0</v>
      </c>
      <c r="N7" s="6">
        <v>0</v>
      </c>
      <c r="O7" s="6">
        <v>1</v>
      </c>
      <c r="P7" s="6">
        <v>2</v>
      </c>
      <c r="Q7" s="6">
        <v>0</v>
      </c>
      <c r="R7" s="6">
        <v>1</v>
      </c>
      <c r="S7" s="6">
        <v>3</v>
      </c>
      <c r="T7" s="6">
        <v>2</v>
      </c>
      <c r="U7" s="6">
        <v>1</v>
      </c>
      <c r="V7" s="6">
        <v>30</v>
      </c>
      <c r="X7">
        <f>GETPIVOTDATA("Home Goals",$A$4,"HomeTeam","Bournemouth")/19</f>
        <v>1.5789473684210527</v>
      </c>
      <c r="Z7" s="7" t="s">
        <v>4</v>
      </c>
      <c r="AA7" s="1">
        <v>1.5789473684210527</v>
      </c>
      <c r="AB7" s="1">
        <v>1.3157894736842106</v>
      </c>
      <c r="AC7" s="1">
        <v>1.368421052631579</v>
      </c>
      <c r="AD7" s="1">
        <f>GETPIVOTDATA("Home Goals",$A$4,"AwayTeam","Bournemouth")/19</f>
        <v>2.3684210526315788</v>
      </c>
    </row>
    <row r="8" spans="1:30" x14ac:dyDescent="0.35">
      <c r="A8" s="5" t="s">
        <v>13</v>
      </c>
      <c r="B8" s="6">
        <v>1</v>
      </c>
      <c r="C8" s="6">
        <v>0</v>
      </c>
      <c r="D8" s="6"/>
      <c r="E8" s="6">
        <v>1</v>
      </c>
      <c r="F8" s="6">
        <v>0</v>
      </c>
      <c r="G8" s="6">
        <v>1</v>
      </c>
      <c r="H8" s="6">
        <v>3</v>
      </c>
      <c r="I8" s="6">
        <v>1</v>
      </c>
      <c r="J8" s="6">
        <v>2</v>
      </c>
      <c r="K8" s="6">
        <v>1</v>
      </c>
      <c r="L8" s="6">
        <v>1</v>
      </c>
      <c r="M8" s="6">
        <v>0</v>
      </c>
      <c r="N8" s="6">
        <v>1</v>
      </c>
      <c r="O8" s="6">
        <v>3</v>
      </c>
      <c r="P8" s="6">
        <v>1</v>
      </c>
      <c r="Q8" s="6">
        <v>0</v>
      </c>
      <c r="R8" s="6">
        <v>1</v>
      </c>
      <c r="S8" s="6">
        <v>0</v>
      </c>
      <c r="T8" s="6">
        <v>1</v>
      </c>
      <c r="U8" s="6">
        <v>1</v>
      </c>
      <c r="V8" s="6">
        <v>19</v>
      </c>
      <c r="X8">
        <f>GETPIVOTDATA("Home Goals",$A$4,"HomeTeam","Brighton")/19</f>
        <v>1</v>
      </c>
      <c r="Z8" s="7" t="s">
        <v>13</v>
      </c>
      <c r="AA8" s="1">
        <v>1</v>
      </c>
      <c r="AB8" s="1">
        <v>1.4736842105263157</v>
      </c>
      <c r="AC8" s="1">
        <v>0.84210526315789469</v>
      </c>
      <c r="AD8" s="1">
        <f>GETPIVOTDATA("Home Goals",$A$4,"AwayTeam","Brighton")/19</f>
        <v>1.6842105263157894</v>
      </c>
    </row>
    <row r="9" spans="1:30" x14ac:dyDescent="0.35">
      <c r="A9" s="5" t="s">
        <v>21</v>
      </c>
      <c r="B9" s="6">
        <v>1</v>
      </c>
      <c r="C9" s="6">
        <v>4</v>
      </c>
      <c r="D9" s="6">
        <v>1</v>
      </c>
      <c r="E9" s="6"/>
      <c r="F9" s="6">
        <v>2</v>
      </c>
      <c r="G9" s="6">
        <v>0</v>
      </c>
      <c r="H9" s="6">
        <v>1</v>
      </c>
      <c r="I9" s="6">
        <v>1</v>
      </c>
      <c r="J9" s="6">
        <v>2</v>
      </c>
      <c r="K9" s="6">
        <v>1</v>
      </c>
      <c r="L9" s="6">
        <v>1</v>
      </c>
      <c r="M9" s="6">
        <v>1</v>
      </c>
      <c r="N9" s="6">
        <v>0</v>
      </c>
      <c r="O9" s="6">
        <v>0</v>
      </c>
      <c r="P9" s="6">
        <v>1</v>
      </c>
      <c r="Q9" s="6">
        <v>1</v>
      </c>
      <c r="R9" s="6">
        <v>2</v>
      </c>
      <c r="S9" s="6">
        <v>1</v>
      </c>
      <c r="T9" s="6">
        <v>2</v>
      </c>
      <c r="U9" s="6">
        <v>2</v>
      </c>
      <c r="V9" s="6">
        <v>24</v>
      </c>
      <c r="X9">
        <f>GETPIVOTDATA("Home Goals",$A$4,"HomeTeam","Burnley")/19</f>
        <v>1.263157894736842</v>
      </c>
      <c r="Z9" s="7" t="s">
        <v>21</v>
      </c>
      <c r="AA9" s="1">
        <v>1.263157894736842</v>
      </c>
      <c r="AB9" s="1">
        <v>1.6842105263157894</v>
      </c>
      <c r="AC9" s="1">
        <v>1.1052631578947369</v>
      </c>
      <c r="AD9" s="1">
        <f>GETPIVOTDATA("Home Goals",$A$4,"AwayTeam","Burnley")/19</f>
        <v>1.8947368421052631</v>
      </c>
    </row>
    <row r="10" spans="1:30" x14ac:dyDescent="0.35">
      <c r="A10" s="5" t="s">
        <v>5</v>
      </c>
      <c r="B10" s="6">
        <v>2</v>
      </c>
      <c r="C10" s="6">
        <v>2</v>
      </c>
      <c r="D10" s="6">
        <v>2</v>
      </c>
      <c r="E10" s="6">
        <v>1</v>
      </c>
      <c r="F10" s="6"/>
      <c r="G10" s="6">
        <v>1</v>
      </c>
      <c r="H10" s="6">
        <v>2</v>
      </c>
      <c r="I10" s="6">
        <v>0</v>
      </c>
      <c r="J10" s="6">
        <v>4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1</v>
      </c>
      <c r="R10" s="6">
        <v>0</v>
      </c>
      <c r="S10" s="6">
        <v>1</v>
      </c>
      <c r="T10" s="6">
        <v>2</v>
      </c>
      <c r="U10" s="6">
        <v>2</v>
      </c>
      <c r="V10" s="6">
        <v>21</v>
      </c>
      <c r="X10">
        <f>GETPIVOTDATA("Home Goals",$A$4,"HomeTeam","Cardiff")/19</f>
        <v>1.1052631578947369</v>
      </c>
      <c r="Z10" s="7" t="s">
        <v>5</v>
      </c>
      <c r="AA10" s="1">
        <v>1.1052631578947369</v>
      </c>
      <c r="AB10" s="1">
        <v>2</v>
      </c>
      <c r="AC10" s="1">
        <v>0.68421052631578949</v>
      </c>
      <c r="AD10" s="1">
        <f>GETPIVOTDATA("Home Goals",$A$4,"AwayTeam","Cardiff")/19</f>
        <v>1.631578947368421</v>
      </c>
    </row>
    <row r="11" spans="1:30" x14ac:dyDescent="0.35">
      <c r="A11" s="5" t="s">
        <v>9</v>
      </c>
      <c r="B11" s="6">
        <v>3</v>
      </c>
      <c r="C11" s="6">
        <v>2</v>
      </c>
      <c r="D11" s="6">
        <v>3</v>
      </c>
      <c r="E11" s="6">
        <v>2</v>
      </c>
      <c r="F11" s="6">
        <v>4</v>
      </c>
      <c r="G11" s="6"/>
      <c r="H11" s="6">
        <v>3</v>
      </c>
      <c r="I11" s="6">
        <v>0</v>
      </c>
      <c r="J11" s="6">
        <v>2</v>
      </c>
      <c r="K11" s="6">
        <v>5</v>
      </c>
      <c r="L11" s="6">
        <v>0</v>
      </c>
      <c r="M11" s="6">
        <v>1</v>
      </c>
      <c r="N11" s="6">
        <v>2</v>
      </c>
      <c r="O11" s="6">
        <v>2</v>
      </c>
      <c r="P11" s="6">
        <v>2</v>
      </c>
      <c r="Q11" s="6">
        <v>0</v>
      </c>
      <c r="R11" s="6">
        <v>2</v>
      </c>
      <c r="S11" s="6">
        <v>3</v>
      </c>
      <c r="T11" s="6">
        <v>2</v>
      </c>
      <c r="U11" s="6">
        <v>1</v>
      </c>
      <c r="V11" s="6">
        <v>39</v>
      </c>
      <c r="X11">
        <f>GETPIVOTDATA("Home Goals",$A$4,"HomeTeam","Chelsea")/19</f>
        <v>2.0526315789473686</v>
      </c>
      <c r="Z11" s="7" t="s">
        <v>9</v>
      </c>
      <c r="AA11" s="1">
        <v>2.0526315789473686</v>
      </c>
      <c r="AB11" s="1">
        <v>0.63157894736842102</v>
      </c>
      <c r="AC11" s="1">
        <v>1.263157894736842</v>
      </c>
      <c r="AD11" s="1">
        <f>GETPIVOTDATA("Home Goals",$A$4,"AwayTeam","Chelsea")/19</f>
        <v>1.4210526315789473</v>
      </c>
    </row>
    <row r="12" spans="1:30" x14ac:dyDescent="0.35">
      <c r="A12" s="5" t="s">
        <v>7</v>
      </c>
      <c r="B12" s="6">
        <v>2</v>
      </c>
      <c r="C12" s="6">
        <v>5</v>
      </c>
      <c r="D12" s="6">
        <v>1</v>
      </c>
      <c r="E12" s="6">
        <v>2</v>
      </c>
      <c r="F12" s="6">
        <v>0</v>
      </c>
      <c r="G12" s="6">
        <v>0</v>
      </c>
      <c r="H12" s="6"/>
      <c r="I12" s="6">
        <v>0</v>
      </c>
      <c r="J12" s="6">
        <v>2</v>
      </c>
      <c r="K12" s="6">
        <v>2</v>
      </c>
      <c r="L12" s="6">
        <v>1</v>
      </c>
      <c r="M12" s="6">
        <v>0</v>
      </c>
      <c r="N12" s="6">
        <v>1</v>
      </c>
      <c r="O12" s="6">
        <v>1</v>
      </c>
      <c r="P12" s="6">
        <v>0</v>
      </c>
      <c r="Q12" s="6">
        <v>0</v>
      </c>
      <c r="R12" s="6">
        <v>0</v>
      </c>
      <c r="S12" s="6">
        <v>1</v>
      </c>
      <c r="T12" s="6">
        <v>1</v>
      </c>
      <c r="U12" s="6">
        <v>0</v>
      </c>
      <c r="V12" s="6">
        <v>19</v>
      </c>
      <c r="X12">
        <f>GETPIVOTDATA("Home Goals",$A$4,"HomeTeam","Crystal Palace")/19</f>
        <v>1</v>
      </c>
      <c r="Z12" s="7" t="s">
        <v>7</v>
      </c>
      <c r="AA12" s="1">
        <v>1</v>
      </c>
      <c r="AB12" s="1">
        <v>1.2105263157894737</v>
      </c>
      <c r="AC12" s="1">
        <v>1.6842105263157894</v>
      </c>
      <c r="AD12" s="1">
        <f>GETPIVOTDATA("Home Goals",$A$4,"AwayTeam","Crystal Palace")/19</f>
        <v>1.5789473684210527</v>
      </c>
    </row>
    <row r="13" spans="1:30" x14ac:dyDescent="0.35">
      <c r="A13" s="5" t="s">
        <v>15</v>
      </c>
      <c r="B13" s="6">
        <v>1</v>
      </c>
      <c r="C13" s="6">
        <v>2</v>
      </c>
      <c r="D13" s="6">
        <v>3</v>
      </c>
      <c r="E13" s="6">
        <v>2</v>
      </c>
      <c r="F13" s="6">
        <v>1</v>
      </c>
      <c r="G13" s="6">
        <v>2</v>
      </c>
      <c r="H13" s="6">
        <v>2</v>
      </c>
      <c r="I13" s="6"/>
      <c r="J13" s="6">
        <v>3</v>
      </c>
      <c r="K13" s="6">
        <v>1</v>
      </c>
      <c r="L13" s="6">
        <v>0</v>
      </c>
      <c r="M13" s="6">
        <v>0</v>
      </c>
      <c r="N13" s="6">
        <v>0</v>
      </c>
      <c r="O13" s="6">
        <v>4</v>
      </c>
      <c r="P13" s="6">
        <v>1</v>
      </c>
      <c r="Q13" s="6">
        <v>2</v>
      </c>
      <c r="R13" s="6">
        <v>2</v>
      </c>
      <c r="S13" s="6">
        <v>2</v>
      </c>
      <c r="T13" s="6">
        <v>1</v>
      </c>
      <c r="U13" s="6">
        <v>1</v>
      </c>
      <c r="V13" s="6">
        <v>30</v>
      </c>
      <c r="X13">
        <f>GETPIVOTDATA("Home Goals",$A$4,"HomeTeam","Everton")/19</f>
        <v>1.5789473684210527</v>
      </c>
      <c r="Z13" s="7" t="s">
        <v>15</v>
      </c>
      <c r="AA13" s="1">
        <v>1.5789473684210527</v>
      </c>
      <c r="AB13" s="1">
        <v>1.1052631578947369</v>
      </c>
      <c r="AC13" s="1">
        <v>1.263157894736842</v>
      </c>
      <c r="AD13" s="1">
        <f>GETPIVOTDATA("Home Goals",$A$4,"AwayTeam","Everton")/19</f>
        <v>1.3157894736842106</v>
      </c>
    </row>
    <row r="14" spans="1:30" x14ac:dyDescent="0.35">
      <c r="A14" s="5" t="s">
        <v>6</v>
      </c>
      <c r="B14" s="6">
        <v>1</v>
      </c>
      <c r="C14" s="6">
        <v>0</v>
      </c>
      <c r="D14" s="6">
        <v>4</v>
      </c>
      <c r="E14" s="6">
        <v>4</v>
      </c>
      <c r="F14" s="6">
        <v>1</v>
      </c>
      <c r="G14" s="6">
        <v>1</v>
      </c>
      <c r="H14" s="6">
        <v>0</v>
      </c>
      <c r="I14" s="6">
        <v>2</v>
      </c>
      <c r="J14" s="6"/>
      <c r="K14" s="6">
        <v>1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3</v>
      </c>
      <c r="R14" s="6">
        <v>1</v>
      </c>
      <c r="S14" s="6">
        <v>1</v>
      </c>
      <c r="T14" s="6">
        <v>0</v>
      </c>
      <c r="U14" s="6">
        <v>1</v>
      </c>
      <c r="V14" s="6">
        <v>22</v>
      </c>
      <c r="X14">
        <f>GETPIVOTDATA("Home Goals",$A$4,"HomeTeam","Fulham")/19</f>
        <v>1.1578947368421053</v>
      </c>
      <c r="Z14" s="7" t="s">
        <v>6</v>
      </c>
      <c r="AA14" s="1">
        <v>1.1578947368421053</v>
      </c>
      <c r="AB14" s="1">
        <v>1.8947368421052631</v>
      </c>
      <c r="AC14" s="1">
        <v>0.63157894736842102</v>
      </c>
      <c r="AD14" s="1">
        <f>GETPIVOTDATA("Home Goals",$A$4,"AwayTeam","Fulham")/19</f>
        <v>2.3684210526315788</v>
      </c>
    </row>
    <row r="15" spans="1:30" x14ac:dyDescent="0.35">
      <c r="A15" s="5" t="s">
        <v>8</v>
      </c>
      <c r="B15" s="6">
        <v>1</v>
      </c>
      <c r="C15" s="6">
        <v>0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/>
      <c r="L15" s="6">
        <v>1</v>
      </c>
      <c r="M15" s="6">
        <v>0</v>
      </c>
      <c r="N15" s="6">
        <v>0</v>
      </c>
      <c r="O15" s="6">
        <v>1</v>
      </c>
      <c r="P15" s="6">
        <v>0</v>
      </c>
      <c r="Q15" s="6">
        <v>1</v>
      </c>
      <c r="R15" s="6">
        <v>0</v>
      </c>
      <c r="S15" s="6">
        <v>1</v>
      </c>
      <c r="T15" s="6">
        <v>1</v>
      </c>
      <c r="U15" s="6">
        <v>1</v>
      </c>
      <c r="V15" s="6">
        <v>10</v>
      </c>
      <c r="X15">
        <f>GETPIVOTDATA("Home Goals",$A$4,"HomeTeam","Huddersfield")/19</f>
        <v>0.52631578947368418</v>
      </c>
      <c r="Z15" s="7" t="s">
        <v>8</v>
      </c>
      <c r="AA15" s="1">
        <v>0.52631578947368418</v>
      </c>
      <c r="AB15" s="1">
        <v>1.631578947368421</v>
      </c>
      <c r="AC15" s="1">
        <v>0.63157894736842102</v>
      </c>
      <c r="AD15" s="1">
        <f>GETPIVOTDATA("Home Goals",$A$4,"AwayTeam","Huddersfield")/19</f>
        <v>2.3684210526315788</v>
      </c>
    </row>
    <row r="16" spans="1:30" x14ac:dyDescent="0.35">
      <c r="A16" s="5" t="s">
        <v>3</v>
      </c>
      <c r="B16" s="6">
        <v>3</v>
      </c>
      <c r="C16" s="6">
        <v>2</v>
      </c>
      <c r="D16" s="6">
        <v>2</v>
      </c>
      <c r="E16" s="6">
        <v>0</v>
      </c>
      <c r="F16" s="6">
        <v>0</v>
      </c>
      <c r="G16" s="6">
        <v>0</v>
      </c>
      <c r="H16" s="6">
        <v>1</v>
      </c>
      <c r="I16" s="6">
        <v>1</v>
      </c>
      <c r="J16" s="6">
        <v>3</v>
      </c>
      <c r="K16" s="6">
        <v>3</v>
      </c>
      <c r="L16" s="6"/>
      <c r="M16" s="6">
        <v>1</v>
      </c>
      <c r="N16" s="6">
        <v>2</v>
      </c>
      <c r="O16" s="6">
        <v>0</v>
      </c>
      <c r="P16" s="6">
        <v>0</v>
      </c>
      <c r="Q16" s="6">
        <v>1</v>
      </c>
      <c r="R16" s="6">
        <v>0</v>
      </c>
      <c r="S16" s="6">
        <v>2</v>
      </c>
      <c r="T16" s="6">
        <v>1</v>
      </c>
      <c r="U16" s="6">
        <v>2</v>
      </c>
      <c r="V16" s="6">
        <v>24</v>
      </c>
      <c r="X16">
        <f>GETPIVOTDATA("Home Goals",$A$4,"HomeTeam","Leicester")/19</f>
        <v>1.263157894736842</v>
      </c>
      <c r="Z16" s="7" t="s">
        <v>3</v>
      </c>
      <c r="AA16" s="1">
        <v>1.263157894736842</v>
      </c>
      <c r="AB16" s="1">
        <v>1.0526315789473684</v>
      </c>
      <c r="AC16" s="1">
        <v>1.4210526315789473</v>
      </c>
      <c r="AD16" s="1">
        <f>GETPIVOTDATA("Home Goals",$A$4,"AwayTeam","Leicester")/19</f>
        <v>1.4736842105263157</v>
      </c>
    </row>
    <row r="17" spans="1:30" x14ac:dyDescent="0.35">
      <c r="A17" s="5" t="s">
        <v>18</v>
      </c>
      <c r="B17" s="6">
        <v>5</v>
      </c>
      <c r="C17" s="6">
        <v>3</v>
      </c>
      <c r="D17" s="6">
        <v>1</v>
      </c>
      <c r="E17" s="6">
        <v>4</v>
      </c>
      <c r="F17" s="6">
        <v>4</v>
      </c>
      <c r="G17" s="6">
        <v>2</v>
      </c>
      <c r="H17" s="6">
        <v>4</v>
      </c>
      <c r="I17" s="6">
        <v>1</v>
      </c>
      <c r="J17" s="6">
        <v>2</v>
      </c>
      <c r="K17" s="6">
        <v>5</v>
      </c>
      <c r="L17" s="6">
        <v>1</v>
      </c>
      <c r="M17" s="6"/>
      <c r="N17" s="6">
        <v>0</v>
      </c>
      <c r="O17" s="6">
        <v>3</v>
      </c>
      <c r="P17" s="6">
        <v>4</v>
      </c>
      <c r="Q17" s="6">
        <v>3</v>
      </c>
      <c r="R17" s="6">
        <v>2</v>
      </c>
      <c r="S17" s="6">
        <v>5</v>
      </c>
      <c r="T17" s="6">
        <v>4</v>
      </c>
      <c r="U17" s="6">
        <v>2</v>
      </c>
      <c r="V17" s="6">
        <v>55</v>
      </c>
      <c r="X17">
        <f>GETPIVOTDATA("Home Goals",$A$4,"HomeTeam","Liverpool")/19</f>
        <v>2.8947368421052633</v>
      </c>
      <c r="Z17" s="7" t="s">
        <v>18</v>
      </c>
      <c r="AA17" s="1">
        <v>2.8947368421052633</v>
      </c>
      <c r="AB17" s="1">
        <v>0.52631578947368418</v>
      </c>
      <c r="AC17" s="1">
        <v>1.7894736842105263</v>
      </c>
      <c r="AD17" s="1">
        <f>GETPIVOTDATA("Home Goals",$A$4,"AwayTeam","Liverpool")/19</f>
        <v>0.63157894736842102</v>
      </c>
    </row>
    <row r="18" spans="1:30" x14ac:dyDescent="0.35">
      <c r="A18" s="5" t="s">
        <v>17</v>
      </c>
      <c r="B18" s="6">
        <v>3</v>
      </c>
      <c r="C18" s="6">
        <v>3</v>
      </c>
      <c r="D18" s="6">
        <v>2</v>
      </c>
      <c r="E18" s="6">
        <v>5</v>
      </c>
      <c r="F18" s="6">
        <v>2</v>
      </c>
      <c r="G18" s="6">
        <v>6</v>
      </c>
      <c r="H18" s="6">
        <v>2</v>
      </c>
      <c r="I18" s="6">
        <v>3</v>
      </c>
      <c r="J18" s="6">
        <v>3</v>
      </c>
      <c r="K18" s="6">
        <v>6</v>
      </c>
      <c r="L18" s="6">
        <v>1</v>
      </c>
      <c r="M18" s="6">
        <v>2</v>
      </c>
      <c r="N18" s="6"/>
      <c r="O18" s="6">
        <v>3</v>
      </c>
      <c r="P18" s="6">
        <v>2</v>
      </c>
      <c r="Q18" s="6">
        <v>6</v>
      </c>
      <c r="R18" s="6">
        <v>1</v>
      </c>
      <c r="S18" s="6">
        <v>3</v>
      </c>
      <c r="T18" s="6">
        <v>1</v>
      </c>
      <c r="U18" s="6">
        <v>3</v>
      </c>
      <c r="V18" s="6">
        <v>57</v>
      </c>
      <c r="X18">
        <f>GETPIVOTDATA("Home Goals",$A$4,"HomeTeam","Man City")/19</f>
        <v>3</v>
      </c>
      <c r="Z18" s="7" t="s">
        <v>17</v>
      </c>
      <c r="AA18" s="1">
        <v>3</v>
      </c>
      <c r="AB18" s="1">
        <v>0.63157894736842102</v>
      </c>
      <c r="AC18" s="1">
        <v>2</v>
      </c>
      <c r="AD18" s="1">
        <f>GETPIVOTDATA("Home Goals",$A$4,"AwayTeam","Man City")/19</f>
        <v>0.57894736842105265</v>
      </c>
    </row>
    <row r="19" spans="1:30" x14ac:dyDescent="0.35">
      <c r="A19" s="5" t="s">
        <v>2</v>
      </c>
      <c r="B19" s="6">
        <v>2</v>
      </c>
      <c r="C19" s="6">
        <v>4</v>
      </c>
      <c r="D19" s="6">
        <v>2</v>
      </c>
      <c r="E19" s="6">
        <v>2</v>
      </c>
      <c r="F19" s="6">
        <v>0</v>
      </c>
      <c r="G19" s="6">
        <v>1</v>
      </c>
      <c r="H19" s="6">
        <v>0</v>
      </c>
      <c r="I19" s="6">
        <v>2</v>
      </c>
      <c r="J19" s="6">
        <v>4</v>
      </c>
      <c r="K19" s="6">
        <v>3</v>
      </c>
      <c r="L19" s="6">
        <v>2</v>
      </c>
      <c r="M19" s="6">
        <v>0</v>
      </c>
      <c r="N19" s="6">
        <v>0</v>
      </c>
      <c r="O19" s="6"/>
      <c r="P19" s="6">
        <v>3</v>
      </c>
      <c r="Q19" s="6">
        <v>3</v>
      </c>
      <c r="R19" s="6">
        <v>0</v>
      </c>
      <c r="S19" s="6">
        <v>2</v>
      </c>
      <c r="T19" s="6">
        <v>2</v>
      </c>
      <c r="U19" s="6">
        <v>1</v>
      </c>
      <c r="V19" s="6">
        <v>33</v>
      </c>
      <c r="X19">
        <f>GETPIVOTDATA("Home Goals",$A$4,"HomeTeam","Man United")/19</f>
        <v>1.736842105263158</v>
      </c>
      <c r="Z19" s="7" t="s">
        <v>2</v>
      </c>
      <c r="AA19" s="1">
        <v>1.736842105263158</v>
      </c>
      <c r="AB19" s="1">
        <v>1.3157894736842106</v>
      </c>
      <c r="AC19" s="1">
        <v>1.6842105263157894</v>
      </c>
      <c r="AD19" s="1">
        <f>GETPIVOTDATA("Home Goals",$A$4,"AwayTeam","Man United")/19</f>
        <v>1.5263157894736843</v>
      </c>
    </row>
    <row r="20" spans="1:30" x14ac:dyDescent="0.35">
      <c r="A20" s="5" t="s">
        <v>10</v>
      </c>
      <c r="B20" s="6">
        <v>1</v>
      </c>
      <c r="C20" s="6">
        <v>2</v>
      </c>
      <c r="D20" s="6">
        <v>0</v>
      </c>
      <c r="E20" s="6">
        <v>2</v>
      </c>
      <c r="F20" s="6">
        <v>3</v>
      </c>
      <c r="G20" s="6">
        <v>1</v>
      </c>
      <c r="H20" s="6">
        <v>0</v>
      </c>
      <c r="I20" s="6">
        <v>3</v>
      </c>
      <c r="J20" s="6">
        <v>0</v>
      </c>
      <c r="K20" s="6">
        <v>2</v>
      </c>
      <c r="L20" s="6">
        <v>0</v>
      </c>
      <c r="M20" s="6">
        <v>2</v>
      </c>
      <c r="N20" s="6">
        <v>2</v>
      </c>
      <c r="O20" s="6">
        <v>0</v>
      </c>
      <c r="P20" s="6"/>
      <c r="Q20" s="6">
        <v>3</v>
      </c>
      <c r="R20" s="6">
        <v>1</v>
      </c>
      <c r="S20" s="6">
        <v>1</v>
      </c>
      <c r="T20" s="6">
        <v>0</v>
      </c>
      <c r="U20" s="6">
        <v>1</v>
      </c>
      <c r="V20" s="6">
        <v>24</v>
      </c>
      <c r="X20">
        <f>GETPIVOTDATA("Home Goals",$A$4,"HomeTeam","Newcastle")/19</f>
        <v>1.263157894736842</v>
      </c>
      <c r="Z20" s="7" t="s">
        <v>10</v>
      </c>
      <c r="AA20" s="1">
        <v>1.263157894736842</v>
      </c>
      <c r="AB20" s="1">
        <v>1.3157894736842106</v>
      </c>
      <c r="AC20" s="1">
        <v>0.94736842105263153</v>
      </c>
      <c r="AD20" s="1">
        <f>GETPIVOTDATA("Home Goals",$A$4,"AwayTeam","Newcastle")/19</f>
        <v>1.2105263157894737</v>
      </c>
    </row>
    <row r="21" spans="1:30" x14ac:dyDescent="0.35">
      <c r="A21" s="5" t="s">
        <v>20</v>
      </c>
      <c r="B21" s="6">
        <v>3</v>
      </c>
      <c r="C21" s="6">
        <v>3</v>
      </c>
      <c r="D21" s="6">
        <v>2</v>
      </c>
      <c r="E21" s="6">
        <v>0</v>
      </c>
      <c r="F21" s="6">
        <v>1</v>
      </c>
      <c r="G21" s="6">
        <v>0</v>
      </c>
      <c r="H21" s="6">
        <v>1</v>
      </c>
      <c r="I21" s="6">
        <v>2</v>
      </c>
      <c r="J21" s="6">
        <v>2</v>
      </c>
      <c r="K21" s="6">
        <v>1</v>
      </c>
      <c r="L21" s="6">
        <v>1</v>
      </c>
      <c r="M21" s="6">
        <v>1</v>
      </c>
      <c r="N21" s="6">
        <v>1</v>
      </c>
      <c r="O21" s="6">
        <v>2</v>
      </c>
      <c r="P21" s="6">
        <v>0</v>
      </c>
      <c r="Q21" s="6"/>
      <c r="R21" s="6">
        <v>2</v>
      </c>
      <c r="S21" s="6">
        <v>1</v>
      </c>
      <c r="T21" s="6">
        <v>1</v>
      </c>
      <c r="U21" s="6">
        <v>3</v>
      </c>
      <c r="V21" s="6">
        <v>27</v>
      </c>
      <c r="X21">
        <f>GETPIVOTDATA("Home Goals",$A$4,"HomeTeam","Southampton")/19</f>
        <v>1.4210526315789473</v>
      </c>
      <c r="Z21" s="7" t="s">
        <v>20</v>
      </c>
      <c r="AA21" s="1">
        <v>1.4210526315789473</v>
      </c>
      <c r="AB21" s="1">
        <v>1.5789473684210527</v>
      </c>
      <c r="AC21" s="1">
        <v>0.94736842105263153</v>
      </c>
      <c r="AD21" s="1">
        <f>GETPIVOTDATA("Home Goals",$A$4,"AwayTeam","Southampton")/19</f>
        <v>1.8421052631578947</v>
      </c>
    </row>
    <row r="22" spans="1:30" x14ac:dyDescent="0.35">
      <c r="A22" s="5" t="s">
        <v>11</v>
      </c>
      <c r="B22" s="6">
        <v>1</v>
      </c>
      <c r="C22" s="6">
        <v>5</v>
      </c>
      <c r="D22" s="6">
        <v>1</v>
      </c>
      <c r="E22" s="6">
        <v>1</v>
      </c>
      <c r="F22" s="6">
        <v>1</v>
      </c>
      <c r="G22" s="6">
        <v>3</v>
      </c>
      <c r="H22" s="6">
        <v>2</v>
      </c>
      <c r="I22" s="6">
        <v>2</v>
      </c>
      <c r="J22" s="6">
        <v>3</v>
      </c>
      <c r="K22" s="6">
        <v>4</v>
      </c>
      <c r="L22" s="6">
        <v>3</v>
      </c>
      <c r="M22" s="6">
        <v>1</v>
      </c>
      <c r="N22" s="6">
        <v>0</v>
      </c>
      <c r="O22" s="6">
        <v>0</v>
      </c>
      <c r="P22" s="6">
        <v>1</v>
      </c>
      <c r="Q22" s="6">
        <v>3</v>
      </c>
      <c r="R22" s="6"/>
      <c r="S22" s="6">
        <v>2</v>
      </c>
      <c r="T22" s="6">
        <v>0</v>
      </c>
      <c r="U22" s="6">
        <v>1</v>
      </c>
      <c r="V22" s="6">
        <v>34</v>
      </c>
      <c r="X22">
        <f>GETPIVOTDATA("Home Goals",$A$4,"HomeTeam","Tottenham")/19</f>
        <v>1.7894736842105263</v>
      </c>
      <c r="Z22" s="7" t="s">
        <v>11</v>
      </c>
      <c r="AA22" s="1">
        <v>1.7894736842105263</v>
      </c>
      <c r="AB22" s="1">
        <v>0.84210526315789469</v>
      </c>
      <c r="AC22" s="1">
        <v>1.736842105263158</v>
      </c>
      <c r="AD22" s="1">
        <f>GETPIVOTDATA("Home Goals",$A$4,"AwayTeam","Tottenham")/19</f>
        <v>1.2105263157894737</v>
      </c>
    </row>
    <row r="23" spans="1:30" x14ac:dyDescent="0.35">
      <c r="A23" s="5" t="s">
        <v>12</v>
      </c>
      <c r="B23" s="6">
        <v>0</v>
      </c>
      <c r="C23" s="6">
        <v>0</v>
      </c>
      <c r="D23" s="6">
        <v>2</v>
      </c>
      <c r="E23" s="6">
        <v>0</v>
      </c>
      <c r="F23" s="6">
        <v>3</v>
      </c>
      <c r="G23" s="6">
        <v>1</v>
      </c>
      <c r="H23" s="6">
        <v>2</v>
      </c>
      <c r="I23" s="6">
        <v>1</v>
      </c>
      <c r="J23" s="6">
        <v>4</v>
      </c>
      <c r="K23" s="6">
        <v>3</v>
      </c>
      <c r="L23" s="6">
        <v>2</v>
      </c>
      <c r="M23" s="6">
        <v>0</v>
      </c>
      <c r="N23" s="6">
        <v>1</v>
      </c>
      <c r="O23" s="6">
        <v>1</v>
      </c>
      <c r="P23" s="6">
        <v>1</v>
      </c>
      <c r="Q23" s="6">
        <v>1</v>
      </c>
      <c r="R23" s="6">
        <v>2</v>
      </c>
      <c r="S23" s="6"/>
      <c r="T23" s="6">
        <v>1</v>
      </c>
      <c r="U23" s="6">
        <v>1</v>
      </c>
      <c r="V23" s="6">
        <v>26</v>
      </c>
      <c r="X23">
        <f>GETPIVOTDATA("Home Goals",$A$4,"HomeTeam","Watford")/19</f>
        <v>1.368421052631579</v>
      </c>
      <c r="Z23" s="7" t="s">
        <v>12</v>
      </c>
      <c r="AA23" s="1">
        <v>1.368421052631579</v>
      </c>
      <c r="AB23" s="1">
        <v>1.4736842105263157</v>
      </c>
      <c r="AC23" s="1">
        <v>1.368421052631579</v>
      </c>
      <c r="AD23" s="1">
        <f>GETPIVOTDATA("Home Goals",$A$4,"AwayTeam","Watford")/19</f>
        <v>1.631578947368421</v>
      </c>
    </row>
    <row r="24" spans="1:30" x14ac:dyDescent="0.35">
      <c r="A24" s="5" t="s">
        <v>19</v>
      </c>
      <c r="B24" s="6">
        <v>1</v>
      </c>
      <c r="C24" s="6">
        <v>1</v>
      </c>
      <c r="D24" s="6">
        <v>2</v>
      </c>
      <c r="E24" s="6">
        <v>4</v>
      </c>
      <c r="F24" s="6">
        <v>3</v>
      </c>
      <c r="G24" s="6">
        <v>0</v>
      </c>
      <c r="H24" s="6">
        <v>3</v>
      </c>
      <c r="I24" s="6">
        <v>0</v>
      </c>
      <c r="J24" s="6">
        <v>3</v>
      </c>
      <c r="K24" s="6">
        <v>4</v>
      </c>
      <c r="L24" s="6">
        <v>2</v>
      </c>
      <c r="M24" s="6">
        <v>1</v>
      </c>
      <c r="N24" s="6">
        <v>0</v>
      </c>
      <c r="O24" s="6">
        <v>3</v>
      </c>
      <c r="P24" s="6">
        <v>2</v>
      </c>
      <c r="Q24" s="6">
        <v>3</v>
      </c>
      <c r="R24" s="6">
        <v>0</v>
      </c>
      <c r="S24" s="6">
        <v>0</v>
      </c>
      <c r="T24" s="6"/>
      <c r="U24" s="6">
        <v>0</v>
      </c>
      <c r="V24" s="6">
        <v>32</v>
      </c>
      <c r="X24">
        <f>GETPIVOTDATA("Home Goals",$A$4,"HomeTeam","West Ham")/19</f>
        <v>1.6842105263157894</v>
      </c>
      <c r="Z24" s="7" t="s">
        <v>19</v>
      </c>
      <c r="AA24" s="1">
        <v>1.6842105263157894</v>
      </c>
      <c r="AB24" s="1">
        <v>1.4210526315789473</v>
      </c>
      <c r="AC24" s="1">
        <v>1.0526315789473684</v>
      </c>
      <c r="AD24" s="1">
        <f>GETPIVOTDATA("Home Goals",$A$4,"AwayTeam","West Ham")/19</f>
        <v>1.4736842105263157</v>
      </c>
    </row>
    <row r="25" spans="1:30" x14ac:dyDescent="0.35">
      <c r="A25" s="5" t="s">
        <v>14</v>
      </c>
      <c r="B25" s="6">
        <v>3</v>
      </c>
      <c r="C25" s="6">
        <v>2</v>
      </c>
      <c r="D25" s="6">
        <v>0</v>
      </c>
      <c r="E25" s="6">
        <v>1</v>
      </c>
      <c r="F25" s="6">
        <v>2</v>
      </c>
      <c r="G25" s="6">
        <v>2</v>
      </c>
      <c r="H25" s="6">
        <v>0</v>
      </c>
      <c r="I25" s="6">
        <v>2</v>
      </c>
      <c r="J25" s="6">
        <v>1</v>
      </c>
      <c r="K25" s="6">
        <v>0</v>
      </c>
      <c r="L25" s="6">
        <v>4</v>
      </c>
      <c r="M25" s="6">
        <v>0</v>
      </c>
      <c r="N25" s="6">
        <v>1</v>
      </c>
      <c r="O25" s="6">
        <v>2</v>
      </c>
      <c r="P25" s="6">
        <v>1</v>
      </c>
      <c r="Q25" s="6">
        <v>2</v>
      </c>
      <c r="R25" s="6">
        <v>2</v>
      </c>
      <c r="S25" s="6">
        <v>0</v>
      </c>
      <c r="T25" s="6">
        <v>3</v>
      </c>
      <c r="U25" s="6"/>
      <c r="V25" s="6">
        <v>28</v>
      </c>
      <c r="X25">
        <f>GETPIVOTDATA("Home Goals",$A$4,"HomeTeam","Wolves")/19</f>
        <v>1.4736842105263157</v>
      </c>
      <c r="Z25" s="7" t="s">
        <v>14</v>
      </c>
      <c r="AA25" s="1">
        <v>1.4736842105263157</v>
      </c>
      <c r="AB25" s="1">
        <v>1.1052631578947369</v>
      </c>
      <c r="AC25" s="1">
        <v>1</v>
      </c>
      <c r="AD25" s="1">
        <f>GETPIVOTDATA("Home Goals",$A$4,"AwayTeam","Wolves")/19</f>
        <v>1.3157894736842106</v>
      </c>
    </row>
    <row r="26" spans="1:30" x14ac:dyDescent="0.35">
      <c r="A26" s="5" t="s">
        <v>29</v>
      </c>
      <c r="B26" s="6">
        <v>35</v>
      </c>
      <c r="C26" s="6">
        <v>45</v>
      </c>
      <c r="D26" s="6">
        <v>32</v>
      </c>
      <c r="E26" s="6">
        <v>36</v>
      </c>
      <c r="F26" s="6">
        <v>31</v>
      </c>
      <c r="G26" s="6">
        <v>27</v>
      </c>
      <c r="H26" s="6">
        <v>30</v>
      </c>
      <c r="I26" s="6">
        <v>25</v>
      </c>
      <c r="J26" s="6">
        <v>45</v>
      </c>
      <c r="K26" s="6">
        <v>45</v>
      </c>
      <c r="L26" s="6">
        <v>28</v>
      </c>
      <c r="M26" s="6">
        <v>12</v>
      </c>
      <c r="N26" s="6">
        <v>11</v>
      </c>
      <c r="O26" s="6">
        <v>29</v>
      </c>
      <c r="P26" s="6">
        <v>23</v>
      </c>
      <c r="Q26" s="6">
        <v>35</v>
      </c>
      <c r="R26" s="6">
        <v>23</v>
      </c>
      <c r="S26" s="6">
        <v>31</v>
      </c>
      <c r="T26" s="6">
        <v>28</v>
      </c>
      <c r="U26" s="6">
        <v>25</v>
      </c>
      <c r="V26" s="6">
        <v>596</v>
      </c>
      <c r="X26">
        <f>GETPIVOTDATA("Home Goals",$A$4)/380</f>
        <v>1.5684210526315789</v>
      </c>
    </row>
    <row r="28" spans="1:30" x14ac:dyDescent="0.35">
      <c r="A28" s="16" t="s">
        <v>35</v>
      </c>
      <c r="B28">
        <f>GETPIVOTDATA("Home Goals",$A$4,"AwayTeam","Arsenal")/19</f>
        <v>1.8421052631578947</v>
      </c>
      <c r="C28">
        <f>GETPIVOTDATA("Home Goals",$A$4,"AwayTeam","Bournemouth")/19</f>
        <v>2.3684210526315788</v>
      </c>
      <c r="D28">
        <f>GETPIVOTDATA("Home Goals",$A$4,"AwayTeam","Brighton")/19</f>
        <v>1.6842105263157894</v>
      </c>
      <c r="E28">
        <f>GETPIVOTDATA("Home Goals",$A$4,"AwayTeam","Burnley")/19</f>
        <v>1.8947368421052631</v>
      </c>
      <c r="F28">
        <f>GETPIVOTDATA("Home Goals",$A$4,"AwayTeam","Cardiff")/19</f>
        <v>1.631578947368421</v>
      </c>
      <c r="G28">
        <f>GETPIVOTDATA("Home Goals",$A$4,"AwayTeam","Chelsea")/19</f>
        <v>1.4210526315789473</v>
      </c>
      <c r="H28">
        <f>GETPIVOTDATA("Home Goals",$A$4,"AwayTeam","Crystal Palace")/19</f>
        <v>1.5789473684210527</v>
      </c>
      <c r="I28">
        <f>GETPIVOTDATA("Home Goals",$A$4,"AwayTeam","Everton")/19</f>
        <v>1.3157894736842106</v>
      </c>
      <c r="J28">
        <f>GETPIVOTDATA("Home Goals",$A$4,"AwayTeam","Fulham")/19</f>
        <v>2.3684210526315788</v>
      </c>
      <c r="K28">
        <f>GETPIVOTDATA("Home Goals",$A$4,"AwayTeam","Huddersfield")/19</f>
        <v>2.3684210526315788</v>
      </c>
      <c r="L28">
        <f>GETPIVOTDATA("Home Goals",$A$4,"AwayTeam","Leicester")/19</f>
        <v>1.4736842105263157</v>
      </c>
      <c r="M28">
        <f>GETPIVOTDATA("Home Goals",$A$4,"AwayTeam","Liverpool")/19</f>
        <v>0.63157894736842102</v>
      </c>
      <c r="N28">
        <f>GETPIVOTDATA("Home Goals",$A$4,"AwayTeam","Man City")/19</f>
        <v>0.57894736842105265</v>
      </c>
      <c r="O28">
        <f>GETPIVOTDATA("Home Goals",$A$4,"AwayTeam","Man United")/19</f>
        <v>1.5263157894736843</v>
      </c>
      <c r="P28">
        <f>GETPIVOTDATA("Home Goals",$A$4,"AwayTeam","Newcastle")/19</f>
        <v>1.2105263157894737</v>
      </c>
      <c r="Q28">
        <f>GETPIVOTDATA("Home Goals",$A$4,"AwayTeam","Southampton")/19</f>
        <v>1.8421052631578947</v>
      </c>
      <c r="R28">
        <f>GETPIVOTDATA("Home Goals",$A$4,"AwayTeam","Tottenham")/19</f>
        <v>1.2105263157894737</v>
      </c>
      <c r="S28">
        <f>GETPIVOTDATA("Home Goals",$A$4,"AwayTeam","Watford")/19</f>
        <v>1.631578947368421</v>
      </c>
      <c r="T28">
        <f>GETPIVOTDATA("Home Goals",$A$4,"AwayTeam","West Ham")/19</f>
        <v>1.4736842105263157</v>
      </c>
      <c r="U28">
        <f>GETPIVOTDATA("Home Goals",$A$4,"AwayTeam","Wolves")/19</f>
        <v>1.3157894736842106</v>
      </c>
    </row>
    <row r="30" spans="1:30" x14ac:dyDescent="0.35">
      <c r="A30" s="4" t="s">
        <v>32</v>
      </c>
      <c r="B30" s="4" t="s">
        <v>30</v>
      </c>
    </row>
    <row r="31" spans="1:30" x14ac:dyDescent="0.35">
      <c r="A31" s="4" t="s">
        <v>28</v>
      </c>
      <c r="B31" t="s">
        <v>16</v>
      </c>
      <c r="C31" t="s">
        <v>4</v>
      </c>
      <c r="D31" t="s">
        <v>13</v>
      </c>
      <c r="E31" t="s">
        <v>21</v>
      </c>
      <c r="F31" t="s">
        <v>5</v>
      </c>
      <c r="G31" t="s">
        <v>9</v>
      </c>
      <c r="H31" t="s">
        <v>7</v>
      </c>
      <c r="I31" t="s">
        <v>15</v>
      </c>
      <c r="J31" t="s">
        <v>6</v>
      </c>
      <c r="K31" t="s">
        <v>8</v>
      </c>
      <c r="L31" t="s">
        <v>3</v>
      </c>
      <c r="M31" t="s">
        <v>18</v>
      </c>
      <c r="N31" t="s">
        <v>17</v>
      </c>
      <c r="O31" t="s">
        <v>2</v>
      </c>
      <c r="P31" t="s">
        <v>10</v>
      </c>
      <c r="Q31" t="s">
        <v>20</v>
      </c>
      <c r="R31" t="s">
        <v>11</v>
      </c>
      <c r="S31" t="s">
        <v>12</v>
      </c>
      <c r="T31" t="s">
        <v>19</v>
      </c>
      <c r="U31" t="s">
        <v>14</v>
      </c>
      <c r="V31" t="s">
        <v>29</v>
      </c>
      <c r="X31" s="9" t="s">
        <v>34</v>
      </c>
    </row>
    <row r="32" spans="1:30" x14ac:dyDescent="0.35">
      <c r="A32" s="5" t="s">
        <v>16</v>
      </c>
      <c r="B32" s="6"/>
      <c r="C32" s="6">
        <v>2</v>
      </c>
      <c r="D32" s="6">
        <v>1</v>
      </c>
      <c r="E32" s="6">
        <v>3</v>
      </c>
      <c r="F32" s="6">
        <v>3</v>
      </c>
      <c r="G32" s="6">
        <v>2</v>
      </c>
      <c r="H32" s="6">
        <v>2</v>
      </c>
      <c r="I32" s="6">
        <v>0</v>
      </c>
      <c r="J32" s="6">
        <v>5</v>
      </c>
      <c r="K32" s="6">
        <v>2</v>
      </c>
      <c r="L32" s="6">
        <v>0</v>
      </c>
      <c r="M32" s="6">
        <v>1</v>
      </c>
      <c r="N32" s="6">
        <v>1</v>
      </c>
      <c r="O32" s="6">
        <v>2</v>
      </c>
      <c r="P32" s="6">
        <v>2</v>
      </c>
      <c r="Q32" s="6">
        <v>2</v>
      </c>
      <c r="R32" s="6">
        <v>1</v>
      </c>
      <c r="S32" s="6">
        <v>1</v>
      </c>
      <c r="T32" s="6">
        <v>0</v>
      </c>
      <c r="U32" s="6">
        <v>1</v>
      </c>
      <c r="V32" s="6">
        <v>31</v>
      </c>
      <c r="X32">
        <f>GETPIVOTDATA("Away Goals",$A$30,"AwayTeam","Arsenal")/19</f>
        <v>1.631578947368421</v>
      </c>
    </row>
    <row r="33" spans="1:24" x14ac:dyDescent="0.35">
      <c r="A33" s="5" t="s">
        <v>4</v>
      </c>
      <c r="B33" s="6">
        <v>1</v>
      </c>
      <c r="C33" s="6"/>
      <c r="D33" s="6">
        <v>5</v>
      </c>
      <c r="E33" s="6">
        <v>0</v>
      </c>
      <c r="F33" s="6">
        <v>0</v>
      </c>
      <c r="G33" s="6">
        <v>0</v>
      </c>
      <c r="H33" s="6">
        <v>3</v>
      </c>
      <c r="I33" s="6">
        <v>0</v>
      </c>
      <c r="J33" s="6">
        <v>3</v>
      </c>
      <c r="K33" s="6">
        <v>2</v>
      </c>
      <c r="L33" s="6">
        <v>0</v>
      </c>
      <c r="M33" s="6">
        <v>0</v>
      </c>
      <c r="N33" s="6">
        <v>1</v>
      </c>
      <c r="O33" s="6">
        <v>1</v>
      </c>
      <c r="P33" s="6">
        <v>1</v>
      </c>
      <c r="Q33" s="6">
        <v>3</v>
      </c>
      <c r="R33" s="6">
        <v>0</v>
      </c>
      <c r="S33" s="6">
        <v>4</v>
      </c>
      <c r="T33" s="6">
        <v>2</v>
      </c>
      <c r="U33" s="6">
        <v>0</v>
      </c>
      <c r="V33" s="6">
        <v>26</v>
      </c>
      <c r="X33">
        <f>GETPIVOTDATA("Away Goals",$A$30,"AwayTeam","Bournemouth")/19</f>
        <v>1.368421052631579</v>
      </c>
    </row>
    <row r="34" spans="1:24" x14ac:dyDescent="0.35">
      <c r="A34" s="5" t="s">
        <v>13</v>
      </c>
      <c r="B34" s="6">
        <v>1</v>
      </c>
      <c r="C34" s="6">
        <v>0</v>
      </c>
      <c r="D34" s="6"/>
      <c r="E34" s="6">
        <v>0</v>
      </c>
      <c r="F34" s="6">
        <v>1</v>
      </c>
      <c r="G34" s="6">
        <v>0</v>
      </c>
      <c r="H34" s="6">
        <v>2</v>
      </c>
      <c r="I34" s="6">
        <v>1</v>
      </c>
      <c r="J34" s="6">
        <v>2</v>
      </c>
      <c r="K34" s="6">
        <v>2</v>
      </c>
      <c r="L34" s="6">
        <v>1</v>
      </c>
      <c r="M34" s="6">
        <v>0</v>
      </c>
      <c r="N34" s="6">
        <v>0</v>
      </c>
      <c r="O34" s="6">
        <v>1</v>
      </c>
      <c r="P34" s="6">
        <v>1</v>
      </c>
      <c r="Q34" s="6">
        <v>2</v>
      </c>
      <c r="R34" s="6">
        <v>0</v>
      </c>
      <c r="S34" s="6">
        <v>0</v>
      </c>
      <c r="T34" s="6">
        <v>2</v>
      </c>
      <c r="U34" s="6">
        <v>0</v>
      </c>
      <c r="V34" s="6">
        <v>16</v>
      </c>
      <c r="X34">
        <f>GETPIVOTDATA("Away Goals",$A$30,"AwayTeam","Brighton")/19</f>
        <v>0.84210526315789469</v>
      </c>
    </row>
    <row r="35" spans="1:24" x14ac:dyDescent="0.35">
      <c r="A35" s="5" t="s">
        <v>21</v>
      </c>
      <c r="B35" s="6">
        <v>1</v>
      </c>
      <c r="C35" s="6">
        <v>3</v>
      </c>
      <c r="D35" s="6">
        <v>3</v>
      </c>
      <c r="E35" s="6"/>
      <c r="F35" s="6">
        <v>2</v>
      </c>
      <c r="G35" s="6">
        <v>2</v>
      </c>
      <c r="H35" s="6">
        <v>0</v>
      </c>
      <c r="I35" s="6">
        <v>0</v>
      </c>
      <c r="J35" s="6">
        <v>2</v>
      </c>
      <c r="K35" s="6">
        <v>2</v>
      </c>
      <c r="L35" s="6">
        <v>0</v>
      </c>
      <c r="M35" s="6">
        <v>2</v>
      </c>
      <c r="N35" s="6">
        <v>0</v>
      </c>
      <c r="O35" s="6">
        <v>2</v>
      </c>
      <c r="P35" s="6">
        <v>0</v>
      </c>
      <c r="Q35" s="6">
        <v>0</v>
      </c>
      <c r="R35" s="6">
        <v>0</v>
      </c>
      <c r="S35" s="6">
        <v>0</v>
      </c>
      <c r="T35" s="6">
        <v>2</v>
      </c>
      <c r="U35" s="6">
        <v>0</v>
      </c>
      <c r="V35" s="6">
        <v>21</v>
      </c>
      <c r="X35">
        <f>GETPIVOTDATA("Away Goals",$A$30,"AwayTeam","Burnley")/19</f>
        <v>1.1052631578947369</v>
      </c>
    </row>
    <row r="36" spans="1:24" x14ac:dyDescent="0.35">
      <c r="A36" s="5" t="s">
        <v>5</v>
      </c>
      <c r="B36" s="6">
        <v>1</v>
      </c>
      <c r="C36" s="6">
        <v>0</v>
      </c>
      <c r="D36" s="6">
        <v>2</v>
      </c>
      <c r="E36" s="6">
        <v>0</v>
      </c>
      <c r="F36" s="6"/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1</v>
      </c>
      <c r="N36" s="6">
        <v>0</v>
      </c>
      <c r="O36" s="6">
        <v>2</v>
      </c>
      <c r="P36" s="6">
        <v>0</v>
      </c>
      <c r="Q36" s="6">
        <v>2</v>
      </c>
      <c r="R36" s="6">
        <v>0</v>
      </c>
      <c r="S36" s="6">
        <v>2</v>
      </c>
      <c r="T36" s="6">
        <v>1</v>
      </c>
      <c r="U36" s="6">
        <v>0</v>
      </c>
      <c r="V36" s="6">
        <v>13</v>
      </c>
      <c r="X36">
        <f>GETPIVOTDATA("Away Goals",$A$30,"AwayTeam","Cardiff")/19</f>
        <v>0.68421052631578949</v>
      </c>
    </row>
    <row r="37" spans="1:24" x14ac:dyDescent="0.35">
      <c r="A37" s="5" t="s">
        <v>9</v>
      </c>
      <c r="B37" s="6">
        <v>0</v>
      </c>
      <c r="C37" s="6">
        <v>0</v>
      </c>
      <c r="D37" s="6">
        <v>2</v>
      </c>
      <c r="E37" s="6">
        <v>4</v>
      </c>
      <c r="F37" s="6">
        <v>2</v>
      </c>
      <c r="G37" s="6"/>
      <c r="H37" s="6">
        <v>1</v>
      </c>
      <c r="I37" s="6">
        <v>0</v>
      </c>
      <c r="J37" s="6">
        <v>2</v>
      </c>
      <c r="K37" s="6">
        <v>3</v>
      </c>
      <c r="L37" s="6">
        <v>0</v>
      </c>
      <c r="M37" s="6">
        <v>0</v>
      </c>
      <c r="N37" s="6">
        <v>0</v>
      </c>
      <c r="O37" s="6">
        <v>1</v>
      </c>
      <c r="P37" s="6">
        <v>2</v>
      </c>
      <c r="Q37" s="6">
        <v>3</v>
      </c>
      <c r="R37" s="6">
        <v>1</v>
      </c>
      <c r="S37" s="6">
        <v>2</v>
      </c>
      <c r="T37" s="6">
        <v>0</v>
      </c>
      <c r="U37" s="6">
        <v>1</v>
      </c>
      <c r="V37" s="6">
        <v>24</v>
      </c>
      <c r="X37">
        <f>GETPIVOTDATA("Away Goals",$A$30,"AwayTeam","Chelsea")/19</f>
        <v>1.263157894736842</v>
      </c>
    </row>
    <row r="38" spans="1:24" x14ac:dyDescent="0.35">
      <c r="A38" s="5" t="s">
        <v>7</v>
      </c>
      <c r="B38" s="6">
        <v>3</v>
      </c>
      <c r="C38" s="6">
        <v>1</v>
      </c>
      <c r="D38" s="6">
        <v>1</v>
      </c>
      <c r="E38" s="6">
        <v>3</v>
      </c>
      <c r="F38" s="6">
        <v>3</v>
      </c>
      <c r="G38" s="6">
        <v>1</v>
      </c>
      <c r="H38" s="6"/>
      <c r="I38" s="6">
        <v>0</v>
      </c>
      <c r="J38" s="6">
        <v>2</v>
      </c>
      <c r="K38" s="6">
        <v>1</v>
      </c>
      <c r="L38" s="6">
        <v>4</v>
      </c>
      <c r="M38" s="6">
        <v>3</v>
      </c>
      <c r="N38" s="6">
        <v>3</v>
      </c>
      <c r="O38" s="6">
        <v>0</v>
      </c>
      <c r="P38" s="6">
        <v>1</v>
      </c>
      <c r="Q38" s="6">
        <v>1</v>
      </c>
      <c r="R38" s="6">
        <v>0</v>
      </c>
      <c r="S38" s="6">
        <v>1</v>
      </c>
      <c r="T38" s="6">
        <v>2</v>
      </c>
      <c r="U38" s="6">
        <v>2</v>
      </c>
      <c r="V38" s="6">
        <v>32</v>
      </c>
      <c r="X38">
        <f>GETPIVOTDATA("Away Goals",$A$30,"AwayTeam","Crystal Palace")/19</f>
        <v>1.6842105263157894</v>
      </c>
    </row>
    <row r="39" spans="1:24" x14ac:dyDescent="0.35">
      <c r="A39" s="5" t="s">
        <v>15</v>
      </c>
      <c r="B39" s="6">
        <v>0</v>
      </c>
      <c r="C39" s="6">
        <v>2</v>
      </c>
      <c r="D39" s="6">
        <v>0</v>
      </c>
      <c r="E39" s="6">
        <v>5</v>
      </c>
      <c r="F39" s="6">
        <v>3</v>
      </c>
      <c r="G39" s="6">
        <v>0</v>
      </c>
      <c r="H39" s="6">
        <v>0</v>
      </c>
      <c r="I39" s="6"/>
      <c r="J39" s="6">
        <v>0</v>
      </c>
      <c r="K39" s="6">
        <v>1</v>
      </c>
      <c r="L39" s="6">
        <v>2</v>
      </c>
      <c r="M39" s="6">
        <v>0</v>
      </c>
      <c r="N39" s="6">
        <v>1</v>
      </c>
      <c r="O39" s="6">
        <v>1</v>
      </c>
      <c r="P39" s="6">
        <v>2</v>
      </c>
      <c r="Q39" s="6">
        <v>1</v>
      </c>
      <c r="R39" s="6">
        <v>2</v>
      </c>
      <c r="S39" s="6">
        <v>0</v>
      </c>
      <c r="T39" s="6">
        <v>2</v>
      </c>
      <c r="U39" s="6">
        <v>2</v>
      </c>
      <c r="V39" s="6">
        <v>24</v>
      </c>
      <c r="X39">
        <f>GETPIVOTDATA("Away Goals",$A$30,"AwayTeam","Everton")/19</f>
        <v>1.263157894736842</v>
      </c>
    </row>
    <row r="40" spans="1:24" x14ac:dyDescent="0.35">
      <c r="A40" s="5" t="s">
        <v>6</v>
      </c>
      <c r="B40" s="6">
        <v>1</v>
      </c>
      <c r="C40" s="6">
        <v>1</v>
      </c>
      <c r="D40" s="6">
        <v>2</v>
      </c>
      <c r="E40" s="6">
        <v>1</v>
      </c>
      <c r="F40" s="6">
        <v>2</v>
      </c>
      <c r="G40" s="6">
        <v>0</v>
      </c>
      <c r="H40" s="6">
        <v>0</v>
      </c>
      <c r="I40" s="6">
        <v>0</v>
      </c>
      <c r="J40" s="6"/>
      <c r="K40" s="6">
        <v>0</v>
      </c>
      <c r="L40" s="6">
        <v>1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1</v>
      </c>
      <c r="S40" s="6">
        <v>1</v>
      </c>
      <c r="T40" s="6">
        <v>1</v>
      </c>
      <c r="U40" s="6">
        <v>0</v>
      </c>
      <c r="V40" s="6">
        <v>12</v>
      </c>
      <c r="X40">
        <f>GETPIVOTDATA("Away Goals",$A$30,"AwayTeam","Fulham")/19</f>
        <v>0.63157894736842102</v>
      </c>
    </row>
    <row r="41" spans="1:24" x14ac:dyDescent="0.35">
      <c r="A41" s="5" t="s">
        <v>8</v>
      </c>
      <c r="B41" s="6">
        <v>0</v>
      </c>
      <c r="C41" s="6">
        <v>1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/>
      <c r="L41" s="6">
        <v>1</v>
      </c>
      <c r="M41" s="6">
        <v>0</v>
      </c>
      <c r="N41" s="6">
        <v>1</v>
      </c>
      <c r="O41" s="6">
        <v>1</v>
      </c>
      <c r="P41" s="6">
        <v>0</v>
      </c>
      <c r="Q41" s="6">
        <v>1</v>
      </c>
      <c r="R41" s="6">
        <v>0</v>
      </c>
      <c r="S41" s="6">
        <v>0</v>
      </c>
      <c r="T41" s="6">
        <v>3</v>
      </c>
      <c r="U41" s="6">
        <v>2</v>
      </c>
      <c r="V41" s="6">
        <v>12</v>
      </c>
      <c r="X41">
        <f>GETPIVOTDATA("Away Goals",$A$30,"AwayTeam","Huddersfield")/19</f>
        <v>0.63157894736842102</v>
      </c>
    </row>
    <row r="42" spans="1:24" x14ac:dyDescent="0.35">
      <c r="A42" s="5" t="s">
        <v>3</v>
      </c>
      <c r="B42" s="6">
        <v>1</v>
      </c>
      <c r="C42" s="6">
        <v>2</v>
      </c>
      <c r="D42" s="6">
        <v>1</v>
      </c>
      <c r="E42" s="6">
        <v>2</v>
      </c>
      <c r="F42" s="6">
        <v>1</v>
      </c>
      <c r="G42" s="6">
        <v>1</v>
      </c>
      <c r="H42" s="6">
        <v>0</v>
      </c>
      <c r="I42" s="6">
        <v>1</v>
      </c>
      <c r="J42" s="6">
        <v>1</v>
      </c>
      <c r="K42" s="6">
        <v>4</v>
      </c>
      <c r="L42" s="6"/>
      <c r="M42" s="6">
        <v>1</v>
      </c>
      <c r="N42" s="6">
        <v>0</v>
      </c>
      <c r="O42" s="6">
        <v>1</v>
      </c>
      <c r="P42" s="6">
        <v>2</v>
      </c>
      <c r="Q42" s="6">
        <v>2</v>
      </c>
      <c r="R42" s="6">
        <v>1</v>
      </c>
      <c r="S42" s="6">
        <v>1</v>
      </c>
      <c r="T42" s="6">
        <v>2</v>
      </c>
      <c r="U42" s="6">
        <v>3</v>
      </c>
      <c r="V42" s="6">
        <v>27</v>
      </c>
      <c r="X42">
        <f>GETPIVOTDATA("Away Goals",$A$30,"AwayTeam","Leicester")/19</f>
        <v>1.4210526315789473</v>
      </c>
    </row>
    <row r="43" spans="1:24" x14ac:dyDescent="0.35">
      <c r="A43" s="5" t="s">
        <v>18</v>
      </c>
      <c r="B43" s="6">
        <v>1</v>
      </c>
      <c r="C43" s="6">
        <v>4</v>
      </c>
      <c r="D43" s="6">
        <v>1</v>
      </c>
      <c r="E43" s="6">
        <v>3</v>
      </c>
      <c r="F43" s="6">
        <v>2</v>
      </c>
      <c r="G43" s="6">
        <v>1</v>
      </c>
      <c r="H43" s="6">
        <v>2</v>
      </c>
      <c r="I43" s="6">
        <v>0</v>
      </c>
      <c r="J43" s="6">
        <v>2</v>
      </c>
      <c r="K43" s="6">
        <v>1</v>
      </c>
      <c r="L43" s="6">
        <v>2</v>
      </c>
      <c r="M43" s="6"/>
      <c r="N43" s="6">
        <v>1</v>
      </c>
      <c r="O43" s="6">
        <v>0</v>
      </c>
      <c r="P43" s="6">
        <v>3</v>
      </c>
      <c r="Q43" s="6">
        <v>3</v>
      </c>
      <c r="R43" s="6">
        <v>2</v>
      </c>
      <c r="S43" s="6">
        <v>3</v>
      </c>
      <c r="T43" s="6">
        <v>1</v>
      </c>
      <c r="U43" s="6">
        <v>2</v>
      </c>
      <c r="V43" s="6">
        <v>34</v>
      </c>
      <c r="X43">
        <f>GETPIVOTDATA("Away Goals",$A$30,"AwayTeam","Liverpool")/19</f>
        <v>1.7894736842105263</v>
      </c>
    </row>
    <row r="44" spans="1:24" x14ac:dyDescent="0.35">
      <c r="A44" s="5" t="s">
        <v>17</v>
      </c>
      <c r="B44" s="6">
        <v>2</v>
      </c>
      <c r="C44" s="6">
        <v>1</v>
      </c>
      <c r="D44" s="6">
        <v>4</v>
      </c>
      <c r="E44" s="6">
        <v>1</v>
      </c>
      <c r="F44" s="6">
        <v>5</v>
      </c>
      <c r="G44" s="6">
        <v>0</v>
      </c>
      <c r="H44" s="6">
        <v>3</v>
      </c>
      <c r="I44" s="6">
        <v>2</v>
      </c>
      <c r="J44" s="6">
        <v>2</v>
      </c>
      <c r="K44" s="6">
        <v>3</v>
      </c>
      <c r="L44" s="6">
        <v>1</v>
      </c>
      <c r="M44" s="6">
        <v>0</v>
      </c>
      <c r="N44" s="6"/>
      <c r="O44" s="6">
        <v>2</v>
      </c>
      <c r="P44" s="6">
        <v>1</v>
      </c>
      <c r="Q44" s="6">
        <v>3</v>
      </c>
      <c r="R44" s="6">
        <v>1</v>
      </c>
      <c r="S44" s="6">
        <v>2</v>
      </c>
      <c r="T44" s="6">
        <v>4</v>
      </c>
      <c r="U44" s="6">
        <v>1</v>
      </c>
      <c r="V44" s="6">
        <v>38</v>
      </c>
      <c r="X44">
        <f>GETPIVOTDATA("Away Goals",$A$30,"AwayTeam","Man City")/19</f>
        <v>2</v>
      </c>
    </row>
    <row r="45" spans="1:24" x14ac:dyDescent="0.35">
      <c r="A45" s="5" t="s">
        <v>2</v>
      </c>
      <c r="B45" s="6">
        <v>0</v>
      </c>
      <c r="C45" s="6">
        <v>2</v>
      </c>
      <c r="D45" s="6">
        <v>2</v>
      </c>
      <c r="E45" s="6">
        <v>2</v>
      </c>
      <c r="F45" s="6">
        <v>5</v>
      </c>
      <c r="G45" s="6">
        <v>2</v>
      </c>
      <c r="H45" s="6">
        <v>3</v>
      </c>
      <c r="I45" s="6">
        <v>0</v>
      </c>
      <c r="J45" s="6">
        <v>3</v>
      </c>
      <c r="K45" s="6">
        <v>1</v>
      </c>
      <c r="L45" s="6">
        <v>1</v>
      </c>
      <c r="M45" s="6">
        <v>1</v>
      </c>
      <c r="N45" s="6">
        <v>1</v>
      </c>
      <c r="O45" s="6"/>
      <c r="P45" s="6">
        <v>2</v>
      </c>
      <c r="Q45" s="6">
        <v>2</v>
      </c>
      <c r="R45" s="6">
        <v>1</v>
      </c>
      <c r="S45" s="6">
        <v>2</v>
      </c>
      <c r="T45" s="6">
        <v>1</v>
      </c>
      <c r="U45" s="6">
        <v>1</v>
      </c>
      <c r="V45" s="6">
        <v>32</v>
      </c>
      <c r="X45">
        <f>GETPIVOTDATA("Away Goals",$A$30,"AwayTeam","Man United")/19</f>
        <v>1.6842105263157894</v>
      </c>
    </row>
    <row r="46" spans="1:24" x14ac:dyDescent="0.35">
      <c r="A46" s="5" t="s">
        <v>10</v>
      </c>
      <c r="B46" s="6">
        <v>0</v>
      </c>
      <c r="C46" s="6">
        <v>2</v>
      </c>
      <c r="D46" s="6">
        <v>1</v>
      </c>
      <c r="E46" s="6">
        <v>2</v>
      </c>
      <c r="F46" s="6">
        <v>0</v>
      </c>
      <c r="G46" s="6">
        <v>1</v>
      </c>
      <c r="H46" s="6">
        <v>0</v>
      </c>
      <c r="I46" s="6">
        <v>1</v>
      </c>
      <c r="J46" s="6">
        <v>4</v>
      </c>
      <c r="K46" s="6">
        <v>1</v>
      </c>
      <c r="L46" s="6">
        <v>1</v>
      </c>
      <c r="M46" s="6">
        <v>0</v>
      </c>
      <c r="N46" s="6">
        <v>1</v>
      </c>
      <c r="O46" s="6">
        <v>2</v>
      </c>
      <c r="P46" s="6"/>
      <c r="Q46" s="6">
        <v>0</v>
      </c>
      <c r="R46" s="6">
        <v>0</v>
      </c>
      <c r="S46" s="6">
        <v>1</v>
      </c>
      <c r="T46" s="6">
        <v>0</v>
      </c>
      <c r="U46" s="6">
        <v>1</v>
      </c>
      <c r="V46" s="6">
        <v>18</v>
      </c>
      <c r="X46">
        <f>GETPIVOTDATA("Away Goals",$A$30,"AwayTeam","Newcastle")/19</f>
        <v>0.94736842105263153</v>
      </c>
    </row>
    <row r="47" spans="1:24" x14ac:dyDescent="0.35">
      <c r="A47" s="5" t="s">
        <v>20</v>
      </c>
      <c r="B47" s="6">
        <v>0</v>
      </c>
      <c r="C47" s="6">
        <v>0</v>
      </c>
      <c r="D47" s="6">
        <v>1</v>
      </c>
      <c r="E47" s="6">
        <v>1</v>
      </c>
      <c r="F47" s="6">
        <v>0</v>
      </c>
      <c r="G47" s="6">
        <v>0</v>
      </c>
      <c r="H47" s="6">
        <v>2</v>
      </c>
      <c r="I47" s="6">
        <v>1</v>
      </c>
      <c r="J47" s="6">
        <v>2</v>
      </c>
      <c r="K47" s="6">
        <v>3</v>
      </c>
      <c r="L47" s="6">
        <v>2</v>
      </c>
      <c r="M47" s="6">
        <v>0</v>
      </c>
      <c r="N47" s="6">
        <v>1</v>
      </c>
      <c r="O47" s="6">
        <v>2</v>
      </c>
      <c r="P47" s="6">
        <v>1</v>
      </c>
      <c r="Q47" s="6"/>
      <c r="R47" s="6">
        <v>1</v>
      </c>
      <c r="S47" s="6">
        <v>1</v>
      </c>
      <c r="T47" s="6">
        <v>0</v>
      </c>
      <c r="U47" s="6">
        <v>0</v>
      </c>
      <c r="V47" s="6">
        <v>18</v>
      </c>
      <c r="X47">
        <f>GETPIVOTDATA("Away Goals",$A$30,"AwayTeam","Southampton")/19</f>
        <v>0.94736842105263153</v>
      </c>
    </row>
    <row r="48" spans="1:24" x14ac:dyDescent="0.35">
      <c r="A48" s="5" t="s">
        <v>11</v>
      </c>
      <c r="B48" s="6">
        <v>2</v>
      </c>
      <c r="C48" s="6">
        <v>0</v>
      </c>
      <c r="D48" s="6">
        <v>2</v>
      </c>
      <c r="E48" s="6">
        <v>1</v>
      </c>
      <c r="F48" s="6">
        <v>3</v>
      </c>
      <c r="G48" s="6">
        <v>0</v>
      </c>
      <c r="H48" s="6">
        <v>1</v>
      </c>
      <c r="I48" s="6">
        <v>6</v>
      </c>
      <c r="J48" s="6">
        <v>2</v>
      </c>
      <c r="K48" s="6">
        <v>2</v>
      </c>
      <c r="L48" s="6">
        <v>2</v>
      </c>
      <c r="M48" s="6">
        <v>1</v>
      </c>
      <c r="N48" s="6">
        <v>0</v>
      </c>
      <c r="O48" s="6">
        <v>3</v>
      </c>
      <c r="P48" s="6">
        <v>2</v>
      </c>
      <c r="Q48" s="6">
        <v>1</v>
      </c>
      <c r="R48" s="6"/>
      <c r="S48" s="6">
        <v>1</v>
      </c>
      <c r="T48" s="6">
        <v>1</v>
      </c>
      <c r="U48" s="6">
        <v>3</v>
      </c>
      <c r="V48" s="6">
        <v>33</v>
      </c>
      <c r="X48">
        <f>GETPIVOTDATA("Away Goals",$A$30,"AwayTeam","Tottenham")/19</f>
        <v>1.736842105263158</v>
      </c>
    </row>
    <row r="49" spans="1:24" x14ac:dyDescent="0.35">
      <c r="A49" s="5" t="s">
        <v>12</v>
      </c>
      <c r="B49" s="6">
        <v>0</v>
      </c>
      <c r="C49" s="6">
        <v>3</v>
      </c>
      <c r="D49" s="6">
        <v>0</v>
      </c>
      <c r="E49" s="6">
        <v>3</v>
      </c>
      <c r="F49" s="6">
        <v>5</v>
      </c>
      <c r="G49" s="6">
        <v>0</v>
      </c>
      <c r="H49" s="6">
        <v>2</v>
      </c>
      <c r="I49" s="6">
        <v>2</v>
      </c>
      <c r="J49" s="6">
        <v>1</v>
      </c>
      <c r="K49" s="6">
        <v>2</v>
      </c>
      <c r="L49" s="6">
        <v>0</v>
      </c>
      <c r="M49" s="6">
        <v>0</v>
      </c>
      <c r="N49" s="6">
        <v>1</v>
      </c>
      <c r="O49" s="6">
        <v>1</v>
      </c>
      <c r="P49" s="6">
        <v>0</v>
      </c>
      <c r="Q49" s="6">
        <v>1</v>
      </c>
      <c r="R49" s="6">
        <v>1</v>
      </c>
      <c r="S49" s="6"/>
      <c r="T49" s="6">
        <v>2</v>
      </c>
      <c r="U49" s="6">
        <v>2</v>
      </c>
      <c r="V49" s="6">
        <v>26</v>
      </c>
      <c r="X49">
        <f>GETPIVOTDATA("Away Goals",$A$30,"AwayTeam","Watford")/19</f>
        <v>1.368421052631579</v>
      </c>
    </row>
    <row r="50" spans="1:24" x14ac:dyDescent="0.35">
      <c r="A50" s="5" t="s">
        <v>19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3</v>
      </c>
      <c r="J50" s="6">
        <v>2</v>
      </c>
      <c r="K50" s="6">
        <v>1</v>
      </c>
      <c r="L50" s="6">
        <v>1</v>
      </c>
      <c r="M50" s="6">
        <v>0</v>
      </c>
      <c r="N50" s="6">
        <v>0</v>
      </c>
      <c r="O50" s="6">
        <v>1</v>
      </c>
      <c r="P50" s="6">
        <v>3</v>
      </c>
      <c r="Q50" s="6">
        <v>2</v>
      </c>
      <c r="R50" s="6">
        <v>1</v>
      </c>
      <c r="S50" s="6">
        <v>4</v>
      </c>
      <c r="T50" s="6"/>
      <c r="U50" s="6">
        <v>0</v>
      </c>
      <c r="V50" s="6">
        <v>20</v>
      </c>
      <c r="X50">
        <f>GETPIVOTDATA("Away Goals",$A$30,"AwayTeam","West Ham")/19</f>
        <v>1.0526315789473684</v>
      </c>
    </row>
    <row r="51" spans="1:24" x14ac:dyDescent="0.35">
      <c r="A51" s="5" t="s">
        <v>14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1</v>
      </c>
      <c r="I51" s="6">
        <v>3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  <c r="P51" s="6">
        <v>2</v>
      </c>
      <c r="Q51" s="6">
        <v>1</v>
      </c>
      <c r="R51" s="6">
        <v>3</v>
      </c>
      <c r="S51" s="6">
        <v>2</v>
      </c>
      <c r="T51" s="6">
        <v>1</v>
      </c>
      <c r="U51" s="6"/>
      <c r="V51" s="6">
        <v>19</v>
      </c>
      <c r="X51">
        <f>GETPIVOTDATA("Away Goals",$A$30,"AwayTeam","Wolves")/19</f>
        <v>1</v>
      </c>
    </row>
    <row r="52" spans="1:24" x14ac:dyDescent="0.35">
      <c r="A52" s="5" t="s">
        <v>29</v>
      </c>
      <c r="B52" s="6">
        <v>16</v>
      </c>
      <c r="C52" s="6">
        <v>25</v>
      </c>
      <c r="D52" s="6">
        <v>28</v>
      </c>
      <c r="E52" s="6">
        <v>32</v>
      </c>
      <c r="F52" s="6">
        <v>38</v>
      </c>
      <c r="G52" s="6">
        <v>12</v>
      </c>
      <c r="H52" s="6">
        <v>23</v>
      </c>
      <c r="I52" s="6">
        <v>21</v>
      </c>
      <c r="J52" s="6">
        <v>36</v>
      </c>
      <c r="K52" s="6">
        <v>31</v>
      </c>
      <c r="L52" s="6">
        <v>20</v>
      </c>
      <c r="M52" s="6">
        <v>10</v>
      </c>
      <c r="N52" s="6">
        <v>12</v>
      </c>
      <c r="O52" s="6">
        <v>25</v>
      </c>
      <c r="P52" s="6">
        <v>25</v>
      </c>
      <c r="Q52" s="6">
        <v>30</v>
      </c>
      <c r="R52" s="6">
        <v>16</v>
      </c>
      <c r="S52" s="6">
        <v>28</v>
      </c>
      <c r="T52" s="6">
        <v>27</v>
      </c>
      <c r="U52" s="6">
        <v>21</v>
      </c>
      <c r="V52" s="6">
        <v>476</v>
      </c>
      <c r="X52">
        <f>GETPIVOTDATA("Away Goals",$A$30)/380</f>
        <v>1.2526315789473683</v>
      </c>
    </row>
    <row r="54" spans="1:24" x14ac:dyDescent="0.35">
      <c r="A54" s="16" t="s">
        <v>33</v>
      </c>
      <c r="B54">
        <f>GETPIVOTDATA("Away Goals",$A$30,"HomeTeam","Arsenal")/19</f>
        <v>0.84210526315789469</v>
      </c>
      <c r="C54">
        <f>GETPIVOTDATA("Away Goals",$A$30,"HomeTeam","Bournemouth")/19</f>
        <v>1.3157894736842106</v>
      </c>
      <c r="D54">
        <f>GETPIVOTDATA("Away Goals",$A$30,"HomeTeam","Brighton")/19</f>
        <v>1.4736842105263157</v>
      </c>
      <c r="E54">
        <f>GETPIVOTDATA("Away Goals",$A$30,"HomeTeam","Burnley")/19</f>
        <v>1.6842105263157894</v>
      </c>
      <c r="F54">
        <f>GETPIVOTDATA("Away Goals",$A$30,"HomeTeam","Cardiff")/19</f>
        <v>2</v>
      </c>
      <c r="G54">
        <f>GETPIVOTDATA("Away Goals",$A$30,"HomeTeam","Chelsea")/19</f>
        <v>0.63157894736842102</v>
      </c>
      <c r="H54">
        <f>GETPIVOTDATA("Away Goals",$A$30,"HomeTeam","Crystal Palace")/19</f>
        <v>1.2105263157894737</v>
      </c>
      <c r="I54">
        <f>GETPIVOTDATA("Away Goals",$A$30,"HomeTeam","Everton")/19</f>
        <v>1.1052631578947369</v>
      </c>
      <c r="J54">
        <f>GETPIVOTDATA("Away Goals",$A$30,"HomeTeam","Fulham")/19</f>
        <v>1.8947368421052631</v>
      </c>
      <c r="K54">
        <f>GETPIVOTDATA("Away Goals",$A$30,"HomeTeam","Huddersfield")/19</f>
        <v>1.631578947368421</v>
      </c>
      <c r="L54">
        <f>GETPIVOTDATA("Away Goals",$A$30,"HomeTeam","Leicester")/19</f>
        <v>1.0526315789473684</v>
      </c>
      <c r="M54">
        <f>GETPIVOTDATA("Away Goals",$A$30,"HomeTeam","Liverpool")/19</f>
        <v>0.52631578947368418</v>
      </c>
      <c r="N54">
        <f>GETPIVOTDATA("Away Goals",$A$30,"HomeTeam","Man City")/19</f>
        <v>0.63157894736842102</v>
      </c>
      <c r="O54">
        <f>GETPIVOTDATA("Away Goals",$A$30,"HomeTeam","Man United")/19</f>
        <v>1.3157894736842106</v>
      </c>
      <c r="P54">
        <f>GETPIVOTDATA("Away Goals",$A$30,"HomeTeam","Newcastle")/19</f>
        <v>1.3157894736842106</v>
      </c>
      <c r="Q54">
        <f>GETPIVOTDATA("Away Goals",$A$30,"HomeTeam","Southampton")/19</f>
        <v>1.5789473684210527</v>
      </c>
      <c r="R54">
        <f>GETPIVOTDATA("Away Goals",$A$30,"HomeTeam","Tottenham")/19</f>
        <v>0.84210526315789469</v>
      </c>
      <c r="S54">
        <f>GETPIVOTDATA("Away Goals",$A$30,"HomeTeam","Watford")/19</f>
        <v>1.4736842105263157</v>
      </c>
      <c r="T54">
        <f>GETPIVOTDATA("Away Goals",$A$30,"HomeTeam","West Ham")/19</f>
        <v>1.4210526315789473</v>
      </c>
      <c r="U54">
        <f>GETPIVOTDATA("Away Goals",$A$30,"HomeTeam","Wolves")/19</f>
        <v>1.1052631578947369</v>
      </c>
    </row>
  </sheetData>
  <mergeCells count="4">
    <mergeCell ref="AA4:AB4"/>
    <mergeCell ref="AC4:AD4"/>
    <mergeCell ref="Z4:Z5"/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8112-0AA4-4A64-BE23-77C3DD0638A6}">
  <dimension ref="A1:S388"/>
  <sheetViews>
    <sheetView topLeftCell="A2" workbookViewId="0">
      <selection activeCell="E4" sqref="E4"/>
    </sheetView>
  </sheetViews>
  <sheetFormatPr defaultRowHeight="14.5" x14ac:dyDescent="0.35"/>
  <cols>
    <col min="2" max="3" width="12.453125" bestFit="1" customWidth="1"/>
    <col min="4" max="4" width="10.90625" bestFit="1" customWidth="1"/>
    <col min="5" max="5" width="10.453125" bestFit="1" customWidth="1"/>
    <col min="8" max="8" width="13.6328125" customWidth="1"/>
    <col min="9" max="9" width="14.08984375" customWidth="1"/>
    <col min="10" max="10" width="12.36328125" customWidth="1"/>
    <col min="11" max="11" width="12.453125" customWidth="1"/>
    <col min="13" max="16" width="11.81640625" bestFit="1" customWidth="1"/>
    <col min="18" max="19" width="11.81640625" bestFit="1" customWidth="1"/>
  </cols>
  <sheetData>
    <row r="1" spans="1:19" x14ac:dyDescent="0.35">
      <c r="A1" s="44" t="s">
        <v>100</v>
      </c>
      <c r="B1" s="48"/>
      <c r="C1" s="48"/>
      <c r="D1" s="48"/>
      <c r="E1" s="48"/>
      <c r="F1" s="48"/>
    </row>
    <row r="2" spans="1:19" ht="15" thickBot="1" x14ac:dyDescent="0.4">
      <c r="A2" s="48"/>
      <c r="B2" s="48"/>
      <c r="C2" s="48"/>
      <c r="D2" s="48"/>
      <c r="E2" s="48"/>
      <c r="F2" s="48"/>
    </row>
    <row r="3" spans="1:19" x14ac:dyDescent="0.35">
      <c r="H3" s="53" t="s">
        <v>42</v>
      </c>
      <c r="I3" s="54"/>
      <c r="J3" s="54"/>
      <c r="K3" s="28">
        <f>'PL Table Summary'!X26</f>
        <v>1.5684210526315789</v>
      </c>
    </row>
    <row r="4" spans="1:19" ht="15" thickBot="1" x14ac:dyDescent="0.4">
      <c r="H4" s="55" t="s">
        <v>43</v>
      </c>
      <c r="I4" s="56"/>
      <c r="J4" s="56"/>
      <c r="K4" s="29">
        <f>'PL Table Summary'!X52</f>
        <v>1.2526315789473683</v>
      </c>
    </row>
    <row r="5" spans="1:19" ht="15" thickBot="1" x14ac:dyDescent="0.4"/>
    <row r="6" spans="1:19" ht="15" thickBot="1" x14ac:dyDescent="0.4">
      <c r="H6" s="49" t="s">
        <v>102</v>
      </c>
      <c r="I6" s="50"/>
      <c r="J6" s="50"/>
      <c r="K6" s="50"/>
      <c r="L6" s="50"/>
      <c r="M6" s="50"/>
      <c r="N6" s="50"/>
      <c r="O6" s="50"/>
      <c r="P6" s="50"/>
      <c r="Q6" s="50"/>
      <c r="R6" s="50"/>
      <c r="S6" s="51"/>
    </row>
    <row r="7" spans="1:19" x14ac:dyDescent="0.35">
      <c r="B7" s="49" t="s">
        <v>101</v>
      </c>
      <c r="C7" s="50"/>
      <c r="D7" s="50"/>
      <c r="E7" s="51"/>
      <c r="H7" s="52" t="s">
        <v>24</v>
      </c>
      <c r="I7" s="46"/>
      <c r="J7" s="46" t="s">
        <v>27</v>
      </c>
      <c r="K7" s="46"/>
      <c r="L7" s="31"/>
      <c r="M7" s="46" t="s">
        <v>36</v>
      </c>
      <c r="N7" s="46"/>
      <c r="O7" s="46" t="s">
        <v>39</v>
      </c>
      <c r="P7" s="46"/>
      <c r="Q7" s="31"/>
      <c r="R7" s="46" t="s">
        <v>44</v>
      </c>
      <c r="S7" s="47"/>
    </row>
    <row r="8" spans="1:19" x14ac:dyDescent="0.35">
      <c r="B8" s="35" t="s">
        <v>0</v>
      </c>
      <c r="C8" s="17" t="s">
        <v>1</v>
      </c>
      <c r="D8" s="17" t="s">
        <v>22</v>
      </c>
      <c r="E8" s="36" t="s">
        <v>23</v>
      </c>
      <c r="H8" s="32" t="s">
        <v>25</v>
      </c>
      <c r="I8" s="30" t="s">
        <v>26</v>
      </c>
      <c r="J8" s="30" t="s">
        <v>25</v>
      </c>
      <c r="K8" s="30" t="s">
        <v>26</v>
      </c>
      <c r="L8" s="31"/>
      <c r="M8" s="30" t="s">
        <v>40</v>
      </c>
      <c r="N8" s="30" t="s">
        <v>41</v>
      </c>
      <c r="O8" s="30" t="s">
        <v>40</v>
      </c>
      <c r="P8" s="30" t="s">
        <v>41</v>
      </c>
      <c r="Q8" s="31"/>
      <c r="R8" s="30" t="s">
        <v>36</v>
      </c>
      <c r="S8" s="33" t="s">
        <v>37</v>
      </c>
    </row>
    <row r="9" spans="1:19" x14ac:dyDescent="0.35">
      <c r="B9" s="21" t="s">
        <v>2</v>
      </c>
      <c r="C9" s="1" t="s">
        <v>3</v>
      </c>
      <c r="D9" s="1">
        <v>2</v>
      </c>
      <c r="E9" s="22">
        <v>1</v>
      </c>
      <c r="H9" s="21">
        <f>VLOOKUP(B9,'PL Table Summary'!$Z$6:$AD$25,2)</f>
        <v>1.736842105263158</v>
      </c>
      <c r="I9" s="1">
        <f>VLOOKUP(B9,'PL Table Summary'!$Z$6:$AD$25,3)</f>
        <v>1.3157894736842106</v>
      </c>
      <c r="J9" s="1">
        <f>VLOOKUP(C9,'PL Table Summary'!$Z$6:$AD$25,4)</f>
        <v>1.4210526315789473</v>
      </c>
      <c r="K9" s="1">
        <f>VLOOKUP(C9,'PL Table Summary'!$Z$6:$AD$25,5)</f>
        <v>1.4736842105263157</v>
      </c>
      <c r="L9" s="31"/>
      <c r="M9" s="1">
        <f>H9/$K$3</f>
        <v>1.1073825503355705</v>
      </c>
      <c r="N9" s="1">
        <f>I9/$K$4</f>
        <v>1.0504201680672272</v>
      </c>
      <c r="O9" s="1">
        <f>J9/$K$4</f>
        <v>1.134453781512605</v>
      </c>
      <c r="P9" s="1">
        <f>K9/$K$3</f>
        <v>0.93959731543624159</v>
      </c>
      <c r="Q9" s="31"/>
      <c r="R9" s="1">
        <f>M9*P9</f>
        <v>1.0404936714562407</v>
      </c>
      <c r="S9" s="22">
        <f>O9*N9</f>
        <v>1.191653131840972</v>
      </c>
    </row>
    <row r="10" spans="1:19" x14ac:dyDescent="0.35">
      <c r="B10" s="21" t="s">
        <v>4</v>
      </c>
      <c r="C10" s="1" t="s">
        <v>5</v>
      </c>
      <c r="D10" s="1">
        <v>2</v>
      </c>
      <c r="E10" s="22">
        <v>0</v>
      </c>
      <c r="H10" s="21">
        <f>VLOOKUP(B10,'PL Table Summary'!$Z$6:$AD$25,2)</f>
        <v>1.5789473684210527</v>
      </c>
      <c r="I10" s="1">
        <f>VLOOKUP(B10,'PL Table Summary'!$Z$6:$AD$25,3)</f>
        <v>1.3157894736842106</v>
      </c>
      <c r="J10" s="1">
        <f>VLOOKUP(C10,'PL Table Summary'!$Z$6:$AD$25,4)</f>
        <v>0.68421052631578949</v>
      </c>
      <c r="K10" s="1">
        <f>VLOOKUP(C10,'PL Table Summary'!$Z$6:$AD$25,5)</f>
        <v>1.631578947368421</v>
      </c>
      <c r="L10" s="31"/>
      <c r="M10" s="1">
        <f t="shared" ref="M10:M73" si="0">H10/$K$3</f>
        <v>1.0067114093959733</v>
      </c>
      <c r="N10" s="1">
        <f t="shared" ref="N10:N73" si="1">I10/$K$4</f>
        <v>1.0504201680672272</v>
      </c>
      <c r="O10" s="1">
        <f t="shared" ref="O10:O73" si="2">J10/$K$4</f>
        <v>0.54621848739495804</v>
      </c>
      <c r="P10" s="1">
        <f t="shared" ref="P10:P73" si="3">K10/$K$3</f>
        <v>1.0402684563758389</v>
      </c>
      <c r="Q10" s="31"/>
      <c r="R10" s="1">
        <f t="shared" ref="R10:R73" si="4">M10*P10</f>
        <v>1.0472501238682943</v>
      </c>
      <c r="S10" s="22">
        <f t="shared" ref="S10:S73" si="5">O10*N10</f>
        <v>0.57375891533083845</v>
      </c>
    </row>
    <row r="11" spans="1:19" x14ac:dyDescent="0.35">
      <c r="B11" s="21" t="s">
        <v>6</v>
      </c>
      <c r="C11" s="1" t="s">
        <v>7</v>
      </c>
      <c r="D11" s="1">
        <v>0</v>
      </c>
      <c r="E11" s="22">
        <v>2</v>
      </c>
      <c r="H11" s="21">
        <f>VLOOKUP(B11,'PL Table Summary'!$Z$6:$AD$25,2)</f>
        <v>1.1578947368421053</v>
      </c>
      <c r="I11" s="1">
        <f>VLOOKUP(B11,'PL Table Summary'!$Z$6:$AD$25,3)</f>
        <v>1.8947368421052631</v>
      </c>
      <c r="J11" s="1">
        <f>VLOOKUP(C11,'PL Table Summary'!$Z$6:$AD$25,4)</f>
        <v>1.6842105263157894</v>
      </c>
      <c r="K11" s="1">
        <f>VLOOKUP(C11,'PL Table Summary'!$Z$6:$AD$25,5)</f>
        <v>1.5789473684210527</v>
      </c>
      <c r="L11" s="31"/>
      <c r="M11" s="1">
        <f t="shared" si="0"/>
        <v>0.73825503355704702</v>
      </c>
      <c r="N11" s="1">
        <f t="shared" si="1"/>
        <v>1.5126050420168067</v>
      </c>
      <c r="O11" s="1">
        <f t="shared" si="2"/>
        <v>1.3445378151260505</v>
      </c>
      <c r="P11" s="1">
        <f t="shared" si="3"/>
        <v>1.0067114093959733</v>
      </c>
      <c r="Q11" s="31"/>
      <c r="R11" s="1">
        <f t="shared" si="4"/>
        <v>0.74320976532588634</v>
      </c>
      <c r="S11" s="22">
        <f t="shared" si="5"/>
        <v>2.0337546783419249</v>
      </c>
    </row>
    <row r="12" spans="1:19" x14ac:dyDescent="0.35">
      <c r="B12" s="21" t="s">
        <v>8</v>
      </c>
      <c r="C12" s="1" t="s">
        <v>9</v>
      </c>
      <c r="D12" s="1">
        <v>0</v>
      </c>
      <c r="E12" s="22">
        <v>3</v>
      </c>
      <c r="H12" s="21">
        <f>VLOOKUP(B12,'PL Table Summary'!$Z$6:$AD$25,2)</f>
        <v>0.52631578947368418</v>
      </c>
      <c r="I12" s="1">
        <f>VLOOKUP(B12,'PL Table Summary'!$Z$6:$AD$25,3)</f>
        <v>1.631578947368421</v>
      </c>
      <c r="J12" s="1">
        <f>VLOOKUP(C12,'PL Table Summary'!$Z$6:$AD$25,4)</f>
        <v>1.263157894736842</v>
      </c>
      <c r="K12" s="1">
        <f>VLOOKUP(C12,'PL Table Summary'!$Z$6:$AD$25,5)</f>
        <v>1.4210526315789473</v>
      </c>
      <c r="L12" s="31"/>
      <c r="M12" s="1">
        <f t="shared" si="0"/>
        <v>0.33557046979865768</v>
      </c>
      <c r="N12" s="1">
        <f t="shared" si="1"/>
        <v>1.3025210084033614</v>
      </c>
      <c r="O12" s="1">
        <f t="shared" si="2"/>
        <v>1.0084033613445378</v>
      </c>
      <c r="P12" s="1">
        <f t="shared" si="3"/>
        <v>0.90604026845637586</v>
      </c>
      <c r="Q12" s="31"/>
      <c r="R12" s="1">
        <f t="shared" si="4"/>
        <v>0.30404035854240796</v>
      </c>
      <c r="S12" s="22">
        <f t="shared" si="5"/>
        <v>1.3134665630958267</v>
      </c>
    </row>
    <row r="13" spans="1:19" x14ac:dyDescent="0.35">
      <c r="B13" s="21" t="s">
        <v>10</v>
      </c>
      <c r="C13" s="1" t="s">
        <v>11</v>
      </c>
      <c r="D13" s="1">
        <v>1</v>
      </c>
      <c r="E13" s="22">
        <v>2</v>
      </c>
      <c r="H13" s="21">
        <f>VLOOKUP(B13,'PL Table Summary'!$Z$6:$AD$25,2)</f>
        <v>1.263157894736842</v>
      </c>
      <c r="I13" s="1">
        <f>VLOOKUP(B13,'PL Table Summary'!$Z$6:$AD$25,3)</f>
        <v>1.3157894736842106</v>
      </c>
      <c r="J13" s="1">
        <f>VLOOKUP(C13,'PL Table Summary'!$Z$6:$AD$25,4)</f>
        <v>1.736842105263158</v>
      </c>
      <c r="K13" s="1">
        <f>VLOOKUP(C13,'PL Table Summary'!$Z$6:$AD$25,5)</f>
        <v>1.2105263157894737</v>
      </c>
      <c r="L13" s="31"/>
      <c r="M13" s="1">
        <f t="shared" si="0"/>
        <v>0.80536912751677847</v>
      </c>
      <c r="N13" s="1">
        <f t="shared" si="1"/>
        <v>1.0504201680672272</v>
      </c>
      <c r="O13" s="1">
        <f t="shared" si="2"/>
        <v>1.3865546218487397</v>
      </c>
      <c r="P13" s="1">
        <f t="shared" si="3"/>
        <v>0.77181208053691275</v>
      </c>
      <c r="Q13" s="31"/>
      <c r="R13" s="1">
        <f t="shared" si="4"/>
        <v>0.62159362190892298</v>
      </c>
      <c r="S13" s="22">
        <f t="shared" si="5"/>
        <v>1.4564649389167437</v>
      </c>
    </row>
    <row r="14" spans="1:19" x14ac:dyDescent="0.35">
      <c r="B14" s="21" t="s">
        <v>12</v>
      </c>
      <c r="C14" s="1" t="s">
        <v>13</v>
      </c>
      <c r="D14" s="1">
        <v>2</v>
      </c>
      <c r="E14" s="22">
        <v>0</v>
      </c>
      <c r="H14" s="21">
        <f>VLOOKUP(B14,'PL Table Summary'!$Z$6:$AD$25,2)</f>
        <v>1.368421052631579</v>
      </c>
      <c r="I14" s="1">
        <f>VLOOKUP(B14,'PL Table Summary'!$Z$6:$AD$25,3)</f>
        <v>1.4736842105263157</v>
      </c>
      <c r="J14" s="1">
        <f>VLOOKUP(C14,'PL Table Summary'!$Z$6:$AD$25,4)</f>
        <v>0.84210526315789469</v>
      </c>
      <c r="K14" s="1">
        <f>VLOOKUP(C14,'PL Table Summary'!$Z$6:$AD$25,5)</f>
        <v>1.6842105263157894</v>
      </c>
      <c r="L14" s="31"/>
      <c r="M14" s="1">
        <f t="shared" si="0"/>
        <v>0.87248322147651014</v>
      </c>
      <c r="N14" s="1">
        <f t="shared" si="1"/>
        <v>1.1764705882352942</v>
      </c>
      <c r="O14" s="1">
        <f t="shared" si="2"/>
        <v>0.67226890756302526</v>
      </c>
      <c r="P14" s="1">
        <f t="shared" si="3"/>
        <v>1.0738255033557047</v>
      </c>
      <c r="Q14" s="31"/>
      <c r="R14" s="1">
        <f t="shared" si="4"/>
        <v>0.93689473447142024</v>
      </c>
      <c r="S14" s="22">
        <f t="shared" si="5"/>
        <v>0.7909045971329709</v>
      </c>
    </row>
    <row r="15" spans="1:19" x14ac:dyDescent="0.35">
      <c r="B15" s="21" t="s">
        <v>14</v>
      </c>
      <c r="C15" s="1" t="s">
        <v>15</v>
      </c>
      <c r="D15" s="1">
        <v>2</v>
      </c>
      <c r="E15" s="22">
        <v>2</v>
      </c>
      <c r="H15" s="21">
        <f>VLOOKUP(B15,'PL Table Summary'!$Z$6:$AD$25,2)</f>
        <v>1.4736842105263157</v>
      </c>
      <c r="I15" s="1">
        <f>VLOOKUP(B15,'PL Table Summary'!$Z$6:$AD$25,3)</f>
        <v>1.1052631578947369</v>
      </c>
      <c r="J15" s="1">
        <f>VLOOKUP(C15,'PL Table Summary'!$Z$6:$AD$25,4)</f>
        <v>1.263157894736842</v>
      </c>
      <c r="K15" s="1">
        <f>VLOOKUP(C15,'PL Table Summary'!$Z$6:$AD$25,5)</f>
        <v>1.3157894736842106</v>
      </c>
      <c r="L15" s="31"/>
      <c r="M15" s="1">
        <f t="shared" si="0"/>
        <v>0.93959731543624159</v>
      </c>
      <c r="N15" s="1">
        <f t="shared" si="1"/>
        <v>0.88235294117647078</v>
      </c>
      <c r="O15" s="1">
        <f t="shared" si="2"/>
        <v>1.0084033613445378</v>
      </c>
      <c r="P15" s="1">
        <f t="shared" si="3"/>
        <v>0.83892617449664431</v>
      </c>
      <c r="Q15" s="31"/>
      <c r="R15" s="1">
        <f t="shared" si="4"/>
        <v>0.788252781406243</v>
      </c>
      <c r="S15" s="22">
        <f t="shared" si="5"/>
        <v>0.88976767177459237</v>
      </c>
    </row>
    <row r="16" spans="1:19" x14ac:dyDescent="0.35">
      <c r="B16" s="21" t="s">
        <v>16</v>
      </c>
      <c r="C16" s="1" t="s">
        <v>17</v>
      </c>
      <c r="D16" s="1">
        <v>0</v>
      </c>
      <c r="E16" s="22">
        <v>2</v>
      </c>
      <c r="H16" s="21">
        <f>VLOOKUP(B16,'PL Table Summary'!$Z$6:$AD$25,2)</f>
        <v>2.2105263157894739</v>
      </c>
      <c r="I16" s="1">
        <f>VLOOKUP(B16,'PL Table Summary'!$Z$6:$AD$25,3)</f>
        <v>0.84210526315789469</v>
      </c>
      <c r="J16" s="1">
        <f>VLOOKUP(C16,'PL Table Summary'!$Z$6:$AD$25,4)</f>
        <v>2</v>
      </c>
      <c r="K16" s="1">
        <f>VLOOKUP(C16,'PL Table Summary'!$Z$6:$AD$25,5)</f>
        <v>0.57894736842105265</v>
      </c>
      <c r="L16" s="31"/>
      <c r="M16" s="1">
        <f t="shared" si="0"/>
        <v>1.4093959731543626</v>
      </c>
      <c r="N16" s="1">
        <f t="shared" si="1"/>
        <v>0.67226890756302526</v>
      </c>
      <c r="O16" s="1">
        <f t="shared" si="2"/>
        <v>1.596638655462185</v>
      </c>
      <c r="P16" s="1">
        <f t="shared" si="3"/>
        <v>0.36912751677852351</v>
      </c>
      <c r="Q16" s="31"/>
      <c r="R16" s="1">
        <f t="shared" si="4"/>
        <v>0.52024683572812047</v>
      </c>
      <c r="S16" s="22">
        <f t="shared" si="5"/>
        <v>1.0733705246804606</v>
      </c>
    </row>
    <row r="17" spans="2:19" x14ac:dyDescent="0.35">
      <c r="B17" s="21" t="s">
        <v>18</v>
      </c>
      <c r="C17" s="1" t="s">
        <v>19</v>
      </c>
      <c r="D17" s="1">
        <v>4</v>
      </c>
      <c r="E17" s="22">
        <v>0</v>
      </c>
      <c r="H17" s="21">
        <f>VLOOKUP(B17,'PL Table Summary'!$Z$6:$AD$25,2)</f>
        <v>2.8947368421052633</v>
      </c>
      <c r="I17" s="1">
        <f>VLOOKUP(B17,'PL Table Summary'!$Z$6:$AD$25,3)</f>
        <v>0.52631578947368418</v>
      </c>
      <c r="J17" s="1">
        <f>VLOOKUP(C17,'PL Table Summary'!$Z$6:$AD$25,4)</f>
        <v>1.0526315789473684</v>
      </c>
      <c r="K17" s="1">
        <f>VLOOKUP(C17,'PL Table Summary'!$Z$6:$AD$25,5)</f>
        <v>1.4736842105263157</v>
      </c>
      <c r="L17" s="31"/>
      <c r="M17" s="1">
        <f t="shared" si="0"/>
        <v>1.8456375838926176</v>
      </c>
      <c r="N17" s="1">
        <f t="shared" si="1"/>
        <v>0.42016806722689076</v>
      </c>
      <c r="O17" s="1">
        <f t="shared" si="2"/>
        <v>0.84033613445378152</v>
      </c>
      <c r="P17" s="1">
        <f t="shared" si="3"/>
        <v>0.93959731543624159</v>
      </c>
      <c r="Q17" s="31"/>
      <c r="R17" s="1">
        <f t="shared" si="4"/>
        <v>1.7341561190937347</v>
      </c>
      <c r="S17" s="22">
        <f t="shared" si="5"/>
        <v>0.35308240943436198</v>
      </c>
    </row>
    <row r="18" spans="2:19" x14ac:dyDescent="0.35">
      <c r="B18" s="21" t="s">
        <v>20</v>
      </c>
      <c r="C18" s="1" t="s">
        <v>21</v>
      </c>
      <c r="D18" s="1">
        <v>0</v>
      </c>
      <c r="E18" s="22">
        <v>0</v>
      </c>
      <c r="H18" s="21">
        <f>VLOOKUP(B18,'PL Table Summary'!$Z$6:$AD$25,2)</f>
        <v>1.4210526315789473</v>
      </c>
      <c r="I18" s="1">
        <f>VLOOKUP(B18,'PL Table Summary'!$Z$6:$AD$25,3)</f>
        <v>1.5789473684210527</v>
      </c>
      <c r="J18" s="1">
        <f>VLOOKUP(C18,'PL Table Summary'!$Z$6:$AD$25,4)</f>
        <v>1.1052631578947369</v>
      </c>
      <c r="K18" s="1">
        <f>VLOOKUP(C18,'PL Table Summary'!$Z$6:$AD$25,5)</f>
        <v>1.8947368421052631</v>
      </c>
      <c r="L18" s="31"/>
      <c r="M18" s="1">
        <f t="shared" si="0"/>
        <v>0.90604026845637586</v>
      </c>
      <c r="N18" s="1">
        <f t="shared" si="1"/>
        <v>1.2605042016806725</v>
      </c>
      <c r="O18" s="1">
        <f t="shared" si="2"/>
        <v>0.88235294117647078</v>
      </c>
      <c r="P18" s="1">
        <f t="shared" si="3"/>
        <v>1.2080536912751678</v>
      </c>
      <c r="Q18" s="31"/>
      <c r="R18" s="1">
        <f t="shared" si="4"/>
        <v>1.0945452907526689</v>
      </c>
      <c r="S18" s="22">
        <f t="shared" si="5"/>
        <v>1.1122095897182407</v>
      </c>
    </row>
    <row r="19" spans="2:19" x14ac:dyDescent="0.35">
      <c r="B19" s="21" t="s">
        <v>5</v>
      </c>
      <c r="C19" s="1" t="s">
        <v>10</v>
      </c>
      <c r="D19" s="1">
        <v>0</v>
      </c>
      <c r="E19" s="22">
        <v>0</v>
      </c>
      <c r="H19" s="21">
        <f>VLOOKUP(B19,'PL Table Summary'!$Z$6:$AD$25,2)</f>
        <v>1.1052631578947369</v>
      </c>
      <c r="I19" s="1">
        <f>VLOOKUP(B19,'PL Table Summary'!$Z$6:$AD$25,3)</f>
        <v>2</v>
      </c>
      <c r="J19" s="1">
        <f>VLOOKUP(C19,'PL Table Summary'!$Z$6:$AD$25,4)</f>
        <v>0.94736842105263153</v>
      </c>
      <c r="K19" s="1">
        <f>VLOOKUP(C19,'PL Table Summary'!$Z$6:$AD$25,5)</f>
        <v>1.2105263157894737</v>
      </c>
      <c r="L19" s="31"/>
      <c r="M19" s="1">
        <f t="shared" si="0"/>
        <v>0.7046979865771813</v>
      </c>
      <c r="N19" s="1">
        <f t="shared" si="1"/>
        <v>1.596638655462185</v>
      </c>
      <c r="O19" s="1">
        <f t="shared" si="2"/>
        <v>0.75630252100840334</v>
      </c>
      <c r="P19" s="1">
        <f t="shared" si="3"/>
        <v>0.77181208053691275</v>
      </c>
      <c r="Q19" s="31"/>
      <c r="R19" s="1">
        <f t="shared" si="4"/>
        <v>0.54389441917030767</v>
      </c>
      <c r="S19" s="22">
        <f t="shared" si="5"/>
        <v>1.207541840265518</v>
      </c>
    </row>
    <row r="20" spans="2:19" x14ac:dyDescent="0.35">
      <c r="B20" s="21" t="s">
        <v>9</v>
      </c>
      <c r="C20" s="1" t="s">
        <v>16</v>
      </c>
      <c r="D20" s="1">
        <v>3</v>
      </c>
      <c r="E20" s="22">
        <v>2</v>
      </c>
      <c r="H20" s="21">
        <f>VLOOKUP(B20,'PL Table Summary'!$Z$6:$AD$25,2)</f>
        <v>2.0526315789473686</v>
      </c>
      <c r="I20" s="1">
        <f>VLOOKUP(B20,'PL Table Summary'!$Z$6:$AD$25,3)</f>
        <v>0.63157894736842102</v>
      </c>
      <c r="J20" s="1">
        <f>VLOOKUP(C20,'PL Table Summary'!$Z$6:$AD$25,4)</f>
        <v>1.631578947368421</v>
      </c>
      <c r="K20" s="1">
        <f>VLOOKUP(C20,'PL Table Summary'!$Z$6:$AD$25,5)</f>
        <v>1.8421052631578947</v>
      </c>
      <c r="L20" s="31"/>
      <c r="M20" s="1">
        <f t="shared" si="0"/>
        <v>1.3087248322147653</v>
      </c>
      <c r="N20" s="1">
        <f t="shared" si="1"/>
        <v>0.50420168067226889</v>
      </c>
      <c r="O20" s="1">
        <f t="shared" si="2"/>
        <v>1.3025210084033614</v>
      </c>
      <c r="P20" s="1">
        <f t="shared" si="3"/>
        <v>1.174496644295302</v>
      </c>
      <c r="Q20" s="31"/>
      <c r="R20" s="1">
        <f t="shared" si="4"/>
        <v>1.537092923742174</v>
      </c>
      <c r="S20" s="22">
        <f t="shared" si="5"/>
        <v>0.65673328154791333</v>
      </c>
    </row>
    <row r="21" spans="2:19" x14ac:dyDescent="0.35">
      <c r="B21" s="21" t="s">
        <v>15</v>
      </c>
      <c r="C21" s="1" t="s">
        <v>20</v>
      </c>
      <c r="D21" s="1">
        <v>2</v>
      </c>
      <c r="E21" s="22">
        <v>1</v>
      </c>
      <c r="H21" s="21">
        <f>VLOOKUP(B21,'PL Table Summary'!$Z$6:$AD$25,2)</f>
        <v>1.5789473684210527</v>
      </c>
      <c r="I21" s="1">
        <f>VLOOKUP(B21,'PL Table Summary'!$Z$6:$AD$25,3)</f>
        <v>1.1052631578947369</v>
      </c>
      <c r="J21" s="1">
        <f>VLOOKUP(C21,'PL Table Summary'!$Z$6:$AD$25,4)</f>
        <v>0.94736842105263153</v>
      </c>
      <c r="K21" s="1">
        <f>VLOOKUP(C21,'PL Table Summary'!$Z$6:$AD$25,5)</f>
        <v>1.8421052631578947</v>
      </c>
      <c r="L21" s="31"/>
      <c r="M21" s="1">
        <f t="shared" si="0"/>
        <v>1.0067114093959733</v>
      </c>
      <c r="N21" s="1">
        <f t="shared" si="1"/>
        <v>0.88235294117647078</v>
      </c>
      <c r="O21" s="1">
        <f t="shared" si="2"/>
        <v>0.75630252100840334</v>
      </c>
      <c r="P21" s="1">
        <f t="shared" si="3"/>
        <v>1.174496644295302</v>
      </c>
      <c r="Q21" s="31"/>
      <c r="R21" s="1">
        <f t="shared" si="4"/>
        <v>1.1823791721093646</v>
      </c>
      <c r="S21" s="22">
        <f t="shared" si="5"/>
        <v>0.66732575383094428</v>
      </c>
    </row>
    <row r="22" spans="2:19" x14ac:dyDescent="0.35">
      <c r="B22" s="21" t="s">
        <v>3</v>
      </c>
      <c r="C22" s="1" t="s">
        <v>14</v>
      </c>
      <c r="D22" s="1">
        <v>2</v>
      </c>
      <c r="E22" s="22">
        <v>0</v>
      </c>
      <c r="H22" s="21">
        <f>VLOOKUP(B22,'PL Table Summary'!$Z$6:$AD$25,2)</f>
        <v>1.263157894736842</v>
      </c>
      <c r="I22" s="1">
        <f>VLOOKUP(B22,'PL Table Summary'!$Z$6:$AD$25,3)</f>
        <v>1.0526315789473684</v>
      </c>
      <c r="J22" s="1">
        <f>VLOOKUP(C22,'PL Table Summary'!$Z$6:$AD$25,4)</f>
        <v>1</v>
      </c>
      <c r="K22" s="1">
        <f>VLOOKUP(C22,'PL Table Summary'!$Z$6:$AD$25,5)</f>
        <v>1.3157894736842106</v>
      </c>
      <c r="L22" s="31"/>
      <c r="M22" s="1">
        <f t="shared" si="0"/>
        <v>0.80536912751677847</v>
      </c>
      <c r="N22" s="1">
        <f t="shared" si="1"/>
        <v>0.84033613445378152</v>
      </c>
      <c r="O22" s="1">
        <f t="shared" si="2"/>
        <v>0.79831932773109249</v>
      </c>
      <c r="P22" s="1">
        <f t="shared" si="3"/>
        <v>0.83892617449664431</v>
      </c>
      <c r="Q22" s="31"/>
      <c r="R22" s="1">
        <f t="shared" si="4"/>
        <v>0.67564524120535108</v>
      </c>
      <c r="S22" s="22">
        <f t="shared" si="5"/>
        <v>0.67085657792528786</v>
      </c>
    </row>
    <row r="23" spans="2:19" x14ac:dyDescent="0.35">
      <c r="B23" s="21" t="s">
        <v>11</v>
      </c>
      <c r="C23" s="1" t="s">
        <v>6</v>
      </c>
      <c r="D23" s="1">
        <v>3</v>
      </c>
      <c r="E23" s="22">
        <v>1</v>
      </c>
      <c r="H23" s="21">
        <f>VLOOKUP(B23,'PL Table Summary'!$Z$6:$AD$25,2)</f>
        <v>1.7894736842105263</v>
      </c>
      <c r="I23" s="1">
        <f>VLOOKUP(B23,'PL Table Summary'!$Z$6:$AD$25,3)</f>
        <v>0.84210526315789469</v>
      </c>
      <c r="J23" s="1">
        <f>VLOOKUP(C23,'PL Table Summary'!$Z$6:$AD$25,4)</f>
        <v>0.63157894736842102</v>
      </c>
      <c r="K23" s="1">
        <f>VLOOKUP(C23,'PL Table Summary'!$Z$6:$AD$25,5)</f>
        <v>2.3684210526315788</v>
      </c>
      <c r="L23" s="31"/>
      <c r="M23" s="1">
        <f t="shared" si="0"/>
        <v>1.1409395973154361</v>
      </c>
      <c r="N23" s="1">
        <f t="shared" si="1"/>
        <v>0.67226890756302526</v>
      </c>
      <c r="O23" s="1">
        <f t="shared" si="2"/>
        <v>0.50420168067226889</v>
      </c>
      <c r="P23" s="1">
        <f t="shared" si="3"/>
        <v>1.5100671140939597</v>
      </c>
      <c r="Q23" s="31"/>
      <c r="R23" s="1">
        <f t="shared" si="4"/>
        <v>1.7228953650736452</v>
      </c>
      <c r="S23" s="22">
        <f t="shared" si="5"/>
        <v>0.3389591130569875</v>
      </c>
    </row>
    <row r="24" spans="2:19" x14ac:dyDescent="0.35">
      <c r="B24" s="21" t="s">
        <v>19</v>
      </c>
      <c r="C24" s="1" t="s">
        <v>4</v>
      </c>
      <c r="D24" s="1">
        <v>1</v>
      </c>
      <c r="E24" s="22">
        <v>2</v>
      </c>
      <c r="H24" s="21">
        <f>VLOOKUP(B24,'PL Table Summary'!$Z$6:$AD$25,2)</f>
        <v>1.6842105263157894</v>
      </c>
      <c r="I24" s="1">
        <f>VLOOKUP(B24,'PL Table Summary'!$Z$6:$AD$25,3)</f>
        <v>1.4210526315789473</v>
      </c>
      <c r="J24" s="1">
        <f>VLOOKUP(C24,'PL Table Summary'!$Z$6:$AD$25,4)</f>
        <v>1.368421052631579</v>
      </c>
      <c r="K24" s="1">
        <f>VLOOKUP(C24,'PL Table Summary'!$Z$6:$AD$25,5)</f>
        <v>2.3684210526315788</v>
      </c>
      <c r="L24" s="31"/>
      <c r="M24" s="1">
        <f t="shared" si="0"/>
        <v>1.0738255033557047</v>
      </c>
      <c r="N24" s="1">
        <f t="shared" si="1"/>
        <v>1.134453781512605</v>
      </c>
      <c r="O24" s="1">
        <f t="shared" si="2"/>
        <v>1.0924369747899161</v>
      </c>
      <c r="P24" s="1">
        <f t="shared" si="3"/>
        <v>1.5100671140939597</v>
      </c>
      <c r="Q24" s="31"/>
      <c r="R24" s="1">
        <f t="shared" si="4"/>
        <v>1.6215485788928425</v>
      </c>
      <c r="S24" s="22">
        <f t="shared" si="5"/>
        <v>1.2393192571146106</v>
      </c>
    </row>
    <row r="25" spans="2:19" x14ac:dyDescent="0.35">
      <c r="B25" s="21" t="s">
        <v>13</v>
      </c>
      <c r="C25" s="1" t="s">
        <v>2</v>
      </c>
      <c r="D25" s="1">
        <v>3</v>
      </c>
      <c r="E25" s="22">
        <v>2</v>
      </c>
      <c r="H25" s="21">
        <f>VLOOKUP(B25,'PL Table Summary'!$Z$6:$AD$25,2)</f>
        <v>1</v>
      </c>
      <c r="I25" s="1">
        <f>VLOOKUP(B25,'PL Table Summary'!$Z$6:$AD$25,3)</f>
        <v>1.4736842105263157</v>
      </c>
      <c r="J25" s="1">
        <f>VLOOKUP(C25,'PL Table Summary'!$Z$6:$AD$25,4)</f>
        <v>1.6842105263157894</v>
      </c>
      <c r="K25" s="1">
        <f>VLOOKUP(C25,'PL Table Summary'!$Z$6:$AD$25,5)</f>
        <v>1.5263157894736843</v>
      </c>
      <c r="L25" s="31"/>
      <c r="M25" s="1">
        <f t="shared" si="0"/>
        <v>0.63758389261744963</v>
      </c>
      <c r="N25" s="1">
        <f t="shared" si="1"/>
        <v>1.1764705882352942</v>
      </c>
      <c r="O25" s="1">
        <f t="shared" si="2"/>
        <v>1.3445378151260505</v>
      </c>
      <c r="P25" s="1">
        <f t="shared" si="3"/>
        <v>0.97315436241610742</v>
      </c>
      <c r="Q25" s="31"/>
      <c r="R25" s="1">
        <f t="shared" si="4"/>
        <v>0.62046754650691405</v>
      </c>
      <c r="S25" s="22">
        <f t="shared" si="5"/>
        <v>1.5818091942659418</v>
      </c>
    </row>
    <row r="26" spans="2:19" x14ac:dyDescent="0.35">
      <c r="B26" s="21" t="s">
        <v>21</v>
      </c>
      <c r="C26" s="1" t="s">
        <v>12</v>
      </c>
      <c r="D26" s="1">
        <v>1</v>
      </c>
      <c r="E26" s="22">
        <v>3</v>
      </c>
      <c r="H26" s="21">
        <f>VLOOKUP(B26,'PL Table Summary'!$Z$6:$AD$25,2)</f>
        <v>1.263157894736842</v>
      </c>
      <c r="I26" s="1">
        <f>VLOOKUP(B26,'PL Table Summary'!$Z$6:$AD$25,3)</f>
        <v>1.6842105263157894</v>
      </c>
      <c r="J26" s="1">
        <f>VLOOKUP(C26,'PL Table Summary'!$Z$6:$AD$25,4)</f>
        <v>1.368421052631579</v>
      </c>
      <c r="K26" s="1">
        <f>VLOOKUP(C26,'PL Table Summary'!$Z$6:$AD$25,5)</f>
        <v>1.631578947368421</v>
      </c>
      <c r="L26" s="31"/>
      <c r="M26" s="1">
        <f t="shared" si="0"/>
        <v>0.80536912751677847</v>
      </c>
      <c r="N26" s="1">
        <f t="shared" si="1"/>
        <v>1.3445378151260505</v>
      </c>
      <c r="O26" s="1">
        <f t="shared" si="2"/>
        <v>1.0924369747899161</v>
      </c>
      <c r="P26" s="1">
        <f t="shared" si="3"/>
        <v>1.0402684563758389</v>
      </c>
      <c r="Q26" s="31"/>
      <c r="R26" s="1">
        <f t="shared" si="4"/>
        <v>0.83780009909463526</v>
      </c>
      <c r="S26" s="22">
        <f t="shared" si="5"/>
        <v>1.468822823246946</v>
      </c>
    </row>
    <row r="27" spans="2:19" x14ac:dyDescent="0.35">
      <c r="B27" s="21" t="s">
        <v>17</v>
      </c>
      <c r="C27" s="1" t="s">
        <v>8</v>
      </c>
      <c r="D27" s="1">
        <v>6</v>
      </c>
      <c r="E27" s="22">
        <v>1</v>
      </c>
      <c r="H27" s="21">
        <f>VLOOKUP(B27,'PL Table Summary'!$Z$6:$AD$25,2)</f>
        <v>3</v>
      </c>
      <c r="I27" s="1">
        <f>VLOOKUP(B27,'PL Table Summary'!$Z$6:$AD$25,3)</f>
        <v>0.63157894736842102</v>
      </c>
      <c r="J27" s="1">
        <f>VLOOKUP(C27,'PL Table Summary'!$Z$6:$AD$25,4)</f>
        <v>0.63157894736842102</v>
      </c>
      <c r="K27" s="1">
        <f>VLOOKUP(C27,'PL Table Summary'!$Z$6:$AD$25,5)</f>
        <v>2.3684210526315788</v>
      </c>
      <c r="L27" s="31"/>
      <c r="M27" s="1">
        <f t="shared" si="0"/>
        <v>1.912751677852349</v>
      </c>
      <c r="N27" s="1">
        <f t="shared" si="1"/>
        <v>0.50420168067226889</v>
      </c>
      <c r="O27" s="1">
        <f t="shared" si="2"/>
        <v>0.50420168067226889</v>
      </c>
      <c r="P27" s="1">
        <f t="shared" si="3"/>
        <v>1.5100671140939597</v>
      </c>
      <c r="Q27" s="31"/>
      <c r="R27" s="1">
        <f t="shared" si="4"/>
        <v>2.8883834061528759</v>
      </c>
      <c r="S27" s="22">
        <f t="shared" si="5"/>
        <v>0.25421933479274061</v>
      </c>
    </row>
    <row r="28" spans="2:19" x14ac:dyDescent="0.35">
      <c r="B28" s="21" t="s">
        <v>7</v>
      </c>
      <c r="C28" s="1" t="s">
        <v>18</v>
      </c>
      <c r="D28" s="1">
        <v>0</v>
      </c>
      <c r="E28" s="22">
        <v>2</v>
      </c>
      <c r="H28" s="21">
        <f>VLOOKUP(B28,'PL Table Summary'!$Z$6:$AD$25,2)</f>
        <v>1</v>
      </c>
      <c r="I28" s="1">
        <f>VLOOKUP(B28,'PL Table Summary'!$Z$6:$AD$25,3)</f>
        <v>1.2105263157894737</v>
      </c>
      <c r="J28" s="1">
        <f>VLOOKUP(C28,'PL Table Summary'!$Z$6:$AD$25,4)</f>
        <v>1.7894736842105263</v>
      </c>
      <c r="K28" s="1">
        <f>VLOOKUP(C28,'PL Table Summary'!$Z$6:$AD$25,5)</f>
        <v>0.63157894736842102</v>
      </c>
      <c r="L28" s="31"/>
      <c r="M28" s="1">
        <f t="shared" si="0"/>
        <v>0.63758389261744963</v>
      </c>
      <c r="N28" s="1">
        <f t="shared" si="1"/>
        <v>0.96638655462184886</v>
      </c>
      <c r="O28" s="1">
        <f t="shared" si="2"/>
        <v>1.4285714285714286</v>
      </c>
      <c r="P28" s="1">
        <f t="shared" si="3"/>
        <v>0.40268456375838924</v>
      </c>
      <c r="Q28" s="31"/>
      <c r="R28" s="1">
        <f t="shared" si="4"/>
        <v>0.25674519165803339</v>
      </c>
      <c r="S28" s="22">
        <f t="shared" si="5"/>
        <v>1.3805522208883556</v>
      </c>
    </row>
    <row r="29" spans="2:19" x14ac:dyDescent="0.35">
      <c r="B29" s="21" t="s">
        <v>16</v>
      </c>
      <c r="C29" s="1" t="s">
        <v>19</v>
      </c>
      <c r="D29" s="1">
        <v>3</v>
      </c>
      <c r="E29" s="22">
        <v>1</v>
      </c>
      <c r="H29" s="21">
        <f>VLOOKUP(B29,'PL Table Summary'!$Z$6:$AD$25,2)</f>
        <v>2.2105263157894739</v>
      </c>
      <c r="I29" s="1">
        <f>VLOOKUP(B29,'PL Table Summary'!$Z$6:$AD$25,3)</f>
        <v>0.84210526315789469</v>
      </c>
      <c r="J29" s="1">
        <f>VLOOKUP(C29,'PL Table Summary'!$Z$6:$AD$25,4)</f>
        <v>1.0526315789473684</v>
      </c>
      <c r="K29" s="1">
        <f>VLOOKUP(C29,'PL Table Summary'!$Z$6:$AD$25,5)</f>
        <v>1.4736842105263157</v>
      </c>
      <c r="L29" s="31"/>
      <c r="M29" s="1">
        <f t="shared" si="0"/>
        <v>1.4093959731543626</v>
      </c>
      <c r="N29" s="1">
        <f t="shared" si="1"/>
        <v>0.67226890756302526</v>
      </c>
      <c r="O29" s="1">
        <f t="shared" si="2"/>
        <v>0.84033613445378152</v>
      </c>
      <c r="P29" s="1">
        <f t="shared" si="3"/>
        <v>0.93959731543624159</v>
      </c>
      <c r="Q29" s="31"/>
      <c r="R29" s="1">
        <f t="shared" si="4"/>
        <v>1.3242646727624883</v>
      </c>
      <c r="S29" s="22">
        <f t="shared" si="5"/>
        <v>0.56493185509497923</v>
      </c>
    </row>
    <row r="30" spans="2:19" x14ac:dyDescent="0.35">
      <c r="B30" s="21" t="s">
        <v>4</v>
      </c>
      <c r="C30" s="1" t="s">
        <v>15</v>
      </c>
      <c r="D30" s="1">
        <v>2</v>
      </c>
      <c r="E30" s="22">
        <v>2</v>
      </c>
      <c r="H30" s="21">
        <f>VLOOKUP(B30,'PL Table Summary'!$Z$6:$AD$25,2)</f>
        <v>1.5789473684210527</v>
      </c>
      <c r="I30" s="1">
        <f>VLOOKUP(B30,'PL Table Summary'!$Z$6:$AD$25,3)</f>
        <v>1.3157894736842106</v>
      </c>
      <c r="J30" s="1">
        <f>VLOOKUP(C30,'PL Table Summary'!$Z$6:$AD$25,4)</f>
        <v>1.263157894736842</v>
      </c>
      <c r="K30" s="1">
        <f>VLOOKUP(C30,'PL Table Summary'!$Z$6:$AD$25,5)</f>
        <v>1.3157894736842106</v>
      </c>
      <c r="L30" s="31"/>
      <c r="M30" s="1">
        <f t="shared" si="0"/>
        <v>1.0067114093959733</v>
      </c>
      <c r="N30" s="1">
        <f t="shared" si="1"/>
        <v>1.0504201680672272</v>
      </c>
      <c r="O30" s="1">
        <f t="shared" si="2"/>
        <v>1.0084033613445378</v>
      </c>
      <c r="P30" s="1">
        <f t="shared" si="3"/>
        <v>0.83892617449664431</v>
      </c>
      <c r="Q30" s="31"/>
      <c r="R30" s="1">
        <f t="shared" si="4"/>
        <v>0.84455655150668896</v>
      </c>
      <c r="S30" s="22">
        <f t="shared" si="5"/>
        <v>1.0592472283030863</v>
      </c>
    </row>
    <row r="31" spans="2:19" x14ac:dyDescent="0.35">
      <c r="B31" s="21" t="s">
        <v>8</v>
      </c>
      <c r="C31" s="1" t="s">
        <v>5</v>
      </c>
      <c r="D31" s="1">
        <v>0</v>
      </c>
      <c r="E31" s="22">
        <v>0</v>
      </c>
      <c r="H31" s="21">
        <f>VLOOKUP(B31,'PL Table Summary'!$Z$6:$AD$25,2)</f>
        <v>0.52631578947368418</v>
      </c>
      <c r="I31" s="1">
        <f>VLOOKUP(B31,'PL Table Summary'!$Z$6:$AD$25,3)</f>
        <v>1.631578947368421</v>
      </c>
      <c r="J31" s="1">
        <f>VLOOKUP(C31,'PL Table Summary'!$Z$6:$AD$25,4)</f>
        <v>0.68421052631578949</v>
      </c>
      <c r="K31" s="1">
        <f>VLOOKUP(C31,'PL Table Summary'!$Z$6:$AD$25,5)</f>
        <v>1.631578947368421</v>
      </c>
      <c r="L31" s="31"/>
      <c r="M31" s="1">
        <f t="shared" si="0"/>
        <v>0.33557046979865768</v>
      </c>
      <c r="N31" s="1">
        <f t="shared" si="1"/>
        <v>1.3025210084033614</v>
      </c>
      <c r="O31" s="1">
        <f t="shared" si="2"/>
        <v>0.54621848739495804</v>
      </c>
      <c r="P31" s="1">
        <f t="shared" si="3"/>
        <v>1.0402684563758389</v>
      </c>
      <c r="Q31" s="31"/>
      <c r="R31" s="1">
        <f t="shared" si="4"/>
        <v>0.34908337462276467</v>
      </c>
      <c r="S31" s="22">
        <f t="shared" si="5"/>
        <v>0.71146105501023948</v>
      </c>
    </row>
    <row r="32" spans="2:19" x14ac:dyDescent="0.35">
      <c r="B32" s="21" t="s">
        <v>18</v>
      </c>
      <c r="C32" s="1" t="s">
        <v>13</v>
      </c>
      <c r="D32" s="1">
        <v>1</v>
      </c>
      <c r="E32" s="22">
        <v>0</v>
      </c>
      <c r="H32" s="21">
        <f>VLOOKUP(B32,'PL Table Summary'!$Z$6:$AD$25,2)</f>
        <v>2.8947368421052633</v>
      </c>
      <c r="I32" s="1">
        <f>VLOOKUP(B32,'PL Table Summary'!$Z$6:$AD$25,3)</f>
        <v>0.52631578947368418</v>
      </c>
      <c r="J32" s="1">
        <f>VLOOKUP(C32,'PL Table Summary'!$Z$6:$AD$25,4)</f>
        <v>0.84210526315789469</v>
      </c>
      <c r="K32" s="1">
        <f>VLOOKUP(C32,'PL Table Summary'!$Z$6:$AD$25,5)</f>
        <v>1.6842105263157894</v>
      </c>
      <c r="L32" s="31"/>
      <c r="M32" s="1">
        <f t="shared" si="0"/>
        <v>1.8456375838926176</v>
      </c>
      <c r="N32" s="1">
        <f t="shared" si="1"/>
        <v>0.42016806722689076</v>
      </c>
      <c r="O32" s="1">
        <f t="shared" si="2"/>
        <v>0.67226890756302526</v>
      </c>
      <c r="P32" s="1">
        <f t="shared" si="3"/>
        <v>1.0738255033557047</v>
      </c>
      <c r="Q32" s="31"/>
      <c r="R32" s="1">
        <f t="shared" si="4"/>
        <v>1.9818927075356967</v>
      </c>
      <c r="S32" s="22">
        <f t="shared" si="5"/>
        <v>0.28246592754748961</v>
      </c>
    </row>
    <row r="33" spans="2:19" x14ac:dyDescent="0.35">
      <c r="B33" s="21" t="s">
        <v>20</v>
      </c>
      <c r="C33" s="1" t="s">
        <v>3</v>
      </c>
      <c r="D33" s="1">
        <v>1</v>
      </c>
      <c r="E33" s="22">
        <v>2</v>
      </c>
      <c r="H33" s="21">
        <f>VLOOKUP(B33,'PL Table Summary'!$Z$6:$AD$25,2)</f>
        <v>1.4210526315789473</v>
      </c>
      <c r="I33" s="1">
        <f>VLOOKUP(B33,'PL Table Summary'!$Z$6:$AD$25,3)</f>
        <v>1.5789473684210527</v>
      </c>
      <c r="J33" s="1">
        <f>VLOOKUP(C33,'PL Table Summary'!$Z$6:$AD$25,4)</f>
        <v>1.4210526315789473</v>
      </c>
      <c r="K33" s="1">
        <f>VLOOKUP(C33,'PL Table Summary'!$Z$6:$AD$25,5)</f>
        <v>1.4736842105263157</v>
      </c>
      <c r="L33" s="31"/>
      <c r="M33" s="1">
        <f t="shared" si="0"/>
        <v>0.90604026845637586</v>
      </c>
      <c r="N33" s="1">
        <f t="shared" si="1"/>
        <v>1.2605042016806725</v>
      </c>
      <c r="O33" s="1">
        <f t="shared" si="2"/>
        <v>1.134453781512605</v>
      </c>
      <c r="P33" s="1">
        <f t="shared" si="3"/>
        <v>0.93959731543624159</v>
      </c>
      <c r="Q33" s="31"/>
      <c r="R33" s="1">
        <f t="shared" si="4"/>
        <v>0.85131300391874243</v>
      </c>
      <c r="S33" s="22">
        <f t="shared" si="5"/>
        <v>1.4299837582091661</v>
      </c>
    </row>
    <row r="34" spans="2:19" x14ac:dyDescent="0.35">
      <c r="B34" s="21" t="s">
        <v>14</v>
      </c>
      <c r="C34" s="1" t="s">
        <v>17</v>
      </c>
      <c r="D34" s="1">
        <v>1</v>
      </c>
      <c r="E34" s="22">
        <v>1</v>
      </c>
      <c r="H34" s="21">
        <f>VLOOKUP(B34,'PL Table Summary'!$Z$6:$AD$25,2)</f>
        <v>1.4736842105263157</v>
      </c>
      <c r="I34" s="1">
        <f>VLOOKUP(B34,'PL Table Summary'!$Z$6:$AD$25,3)</f>
        <v>1.1052631578947369</v>
      </c>
      <c r="J34" s="1">
        <f>VLOOKUP(C34,'PL Table Summary'!$Z$6:$AD$25,4)</f>
        <v>2</v>
      </c>
      <c r="K34" s="1">
        <f>VLOOKUP(C34,'PL Table Summary'!$Z$6:$AD$25,5)</f>
        <v>0.57894736842105265</v>
      </c>
      <c r="L34" s="31"/>
      <c r="M34" s="1">
        <f t="shared" si="0"/>
        <v>0.93959731543624159</v>
      </c>
      <c r="N34" s="1">
        <f t="shared" si="1"/>
        <v>0.88235294117647078</v>
      </c>
      <c r="O34" s="1">
        <f t="shared" si="2"/>
        <v>1.596638655462185</v>
      </c>
      <c r="P34" s="1">
        <f t="shared" si="3"/>
        <v>0.36912751677852351</v>
      </c>
      <c r="Q34" s="31"/>
      <c r="R34" s="1">
        <f t="shared" si="4"/>
        <v>0.34683122381874693</v>
      </c>
      <c r="S34" s="22">
        <f t="shared" si="5"/>
        <v>1.4087988136431047</v>
      </c>
    </row>
    <row r="35" spans="2:19" x14ac:dyDescent="0.35">
      <c r="B35" s="21" t="s">
        <v>6</v>
      </c>
      <c r="C35" s="1" t="s">
        <v>21</v>
      </c>
      <c r="D35" s="1">
        <v>4</v>
      </c>
      <c r="E35" s="22">
        <v>2</v>
      </c>
      <c r="H35" s="21">
        <f>VLOOKUP(B35,'PL Table Summary'!$Z$6:$AD$25,2)</f>
        <v>1.1578947368421053</v>
      </c>
      <c r="I35" s="1">
        <f>VLOOKUP(B35,'PL Table Summary'!$Z$6:$AD$25,3)</f>
        <v>1.8947368421052631</v>
      </c>
      <c r="J35" s="1">
        <f>VLOOKUP(C35,'PL Table Summary'!$Z$6:$AD$25,4)</f>
        <v>1.1052631578947369</v>
      </c>
      <c r="K35" s="1">
        <f>VLOOKUP(C35,'PL Table Summary'!$Z$6:$AD$25,5)</f>
        <v>1.8947368421052631</v>
      </c>
      <c r="L35" s="31"/>
      <c r="M35" s="1">
        <f t="shared" si="0"/>
        <v>0.73825503355704702</v>
      </c>
      <c r="N35" s="1">
        <f t="shared" si="1"/>
        <v>1.5126050420168067</v>
      </c>
      <c r="O35" s="1">
        <f t="shared" si="2"/>
        <v>0.88235294117647078</v>
      </c>
      <c r="P35" s="1">
        <f t="shared" si="3"/>
        <v>1.2080536912751678</v>
      </c>
      <c r="Q35" s="31"/>
      <c r="R35" s="1">
        <f t="shared" si="4"/>
        <v>0.89185171839106359</v>
      </c>
      <c r="S35" s="22">
        <f t="shared" si="5"/>
        <v>1.3346515076618886</v>
      </c>
    </row>
    <row r="36" spans="2:19" x14ac:dyDescent="0.35">
      <c r="B36" s="21" t="s">
        <v>10</v>
      </c>
      <c r="C36" s="1" t="s">
        <v>9</v>
      </c>
      <c r="D36" s="1">
        <v>1</v>
      </c>
      <c r="E36" s="22">
        <v>2</v>
      </c>
      <c r="H36" s="21">
        <f>VLOOKUP(B36,'PL Table Summary'!$Z$6:$AD$25,2)</f>
        <v>1.263157894736842</v>
      </c>
      <c r="I36" s="1">
        <f>VLOOKUP(B36,'PL Table Summary'!$Z$6:$AD$25,3)</f>
        <v>1.3157894736842106</v>
      </c>
      <c r="J36" s="1">
        <f>VLOOKUP(C36,'PL Table Summary'!$Z$6:$AD$25,4)</f>
        <v>1.263157894736842</v>
      </c>
      <c r="K36" s="1">
        <f>VLOOKUP(C36,'PL Table Summary'!$Z$6:$AD$25,5)</f>
        <v>1.4210526315789473</v>
      </c>
      <c r="L36" s="31"/>
      <c r="M36" s="1">
        <f t="shared" si="0"/>
        <v>0.80536912751677847</v>
      </c>
      <c r="N36" s="1">
        <f t="shared" si="1"/>
        <v>1.0504201680672272</v>
      </c>
      <c r="O36" s="1">
        <f t="shared" si="2"/>
        <v>1.0084033613445378</v>
      </c>
      <c r="P36" s="1">
        <f t="shared" si="3"/>
        <v>0.90604026845637586</v>
      </c>
      <c r="Q36" s="31"/>
      <c r="R36" s="1">
        <f t="shared" si="4"/>
        <v>0.72969686050177918</v>
      </c>
      <c r="S36" s="22">
        <f t="shared" si="5"/>
        <v>1.0592472283030863</v>
      </c>
    </row>
    <row r="37" spans="2:19" x14ac:dyDescent="0.35">
      <c r="B37" s="21" t="s">
        <v>12</v>
      </c>
      <c r="C37" s="1" t="s">
        <v>7</v>
      </c>
      <c r="D37" s="1">
        <v>2</v>
      </c>
      <c r="E37" s="22">
        <v>1</v>
      </c>
      <c r="H37" s="21">
        <f>VLOOKUP(B37,'PL Table Summary'!$Z$6:$AD$25,2)</f>
        <v>1.368421052631579</v>
      </c>
      <c r="I37" s="1">
        <f>VLOOKUP(B37,'PL Table Summary'!$Z$6:$AD$25,3)</f>
        <v>1.4736842105263157</v>
      </c>
      <c r="J37" s="1">
        <f>VLOOKUP(C37,'PL Table Summary'!$Z$6:$AD$25,4)</f>
        <v>1.6842105263157894</v>
      </c>
      <c r="K37" s="1">
        <f>VLOOKUP(C37,'PL Table Summary'!$Z$6:$AD$25,5)</f>
        <v>1.5789473684210527</v>
      </c>
      <c r="L37" s="31"/>
      <c r="M37" s="1">
        <f t="shared" si="0"/>
        <v>0.87248322147651014</v>
      </c>
      <c r="N37" s="1">
        <f t="shared" si="1"/>
        <v>1.1764705882352942</v>
      </c>
      <c r="O37" s="1">
        <f t="shared" si="2"/>
        <v>1.3445378151260505</v>
      </c>
      <c r="P37" s="1">
        <f t="shared" si="3"/>
        <v>1.0067114093959733</v>
      </c>
      <c r="Q37" s="31"/>
      <c r="R37" s="1">
        <f t="shared" si="4"/>
        <v>0.87833881356695664</v>
      </c>
      <c r="S37" s="22">
        <f t="shared" si="5"/>
        <v>1.5818091942659418</v>
      </c>
    </row>
    <row r="38" spans="2:19" x14ac:dyDescent="0.35">
      <c r="B38" s="21" t="s">
        <v>2</v>
      </c>
      <c r="C38" s="1" t="s">
        <v>11</v>
      </c>
      <c r="D38" s="1">
        <v>0</v>
      </c>
      <c r="E38" s="22">
        <v>3</v>
      </c>
      <c r="H38" s="21">
        <f>VLOOKUP(B38,'PL Table Summary'!$Z$6:$AD$25,2)</f>
        <v>1.736842105263158</v>
      </c>
      <c r="I38" s="1">
        <f>VLOOKUP(B38,'PL Table Summary'!$Z$6:$AD$25,3)</f>
        <v>1.3157894736842106</v>
      </c>
      <c r="J38" s="1">
        <f>VLOOKUP(C38,'PL Table Summary'!$Z$6:$AD$25,4)</f>
        <v>1.736842105263158</v>
      </c>
      <c r="K38" s="1">
        <f>VLOOKUP(C38,'PL Table Summary'!$Z$6:$AD$25,5)</f>
        <v>1.2105263157894737</v>
      </c>
      <c r="L38" s="31"/>
      <c r="M38" s="1">
        <f t="shared" si="0"/>
        <v>1.1073825503355705</v>
      </c>
      <c r="N38" s="1">
        <f t="shared" si="1"/>
        <v>1.0504201680672272</v>
      </c>
      <c r="O38" s="1">
        <f t="shared" si="2"/>
        <v>1.3865546218487397</v>
      </c>
      <c r="P38" s="1">
        <f t="shared" si="3"/>
        <v>0.77181208053691275</v>
      </c>
      <c r="Q38" s="31"/>
      <c r="R38" s="1">
        <f t="shared" si="4"/>
        <v>0.85469123012476922</v>
      </c>
      <c r="S38" s="22">
        <f t="shared" si="5"/>
        <v>1.4564649389167437</v>
      </c>
    </row>
    <row r="39" spans="2:19" x14ac:dyDescent="0.35">
      <c r="B39" s="21" t="s">
        <v>13</v>
      </c>
      <c r="C39" s="1" t="s">
        <v>6</v>
      </c>
      <c r="D39" s="1">
        <v>2</v>
      </c>
      <c r="E39" s="22">
        <v>2</v>
      </c>
      <c r="H39" s="21">
        <f>VLOOKUP(B39,'PL Table Summary'!$Z$6:$AD$25,2)</f>
        <v>1</v>
      </c>
      <c r="I39" s="1">
        <f>VLOOKUP(B39,'PL Table Summary'!$Z$6:$AD$25,3)</f>
        <v>1.4736842105263157</v>
      </c>
      <c r="J39" s="1">
        <f>VLOOKUP(C39,'PL Table Summary'!$Z$6:$AD$25,4)</f>
        <v>0.63157894736842102</v>
      </c>
      <c r="K39" s="1">
        <f>VLOOKUP(C39,'PL Table Summary'!$Z$6:$AD$25,5)</f>
        <v>2.3684210526315788</v>
      </c>
      <c r="L39" s="31"/>
      <c r="M39" s="1">
        <f t="shared" si="0"/>
        <v>0.63758389261744963</v>
      </c>
      <c r="N39" s="1">
        <f t="shared" si="1"/>
        <v>1.1764705882352942</v>
      </c>
      <c r="O39" s="1">
        <f t="shared" si="2"/>
        <v>0.50420168067226889</v>
      </c>
      <c r="P39" s="1">
        <f t="shared" si="3"/>
        <v>1.5100671140939597</v>
      </c>
      <c r="Q39" s="31"/>
      <c r="R39" s="1">
        <f t="shared" si="4"/>
        <v>0.9627944687176252</v>
      </c>
      <c r="S39" s="22">
        <f t="shared" si="5"/>
        <v>0.59317844784972817</v>
      </c>
    </row>
    <row r="40" spans="2:19" x14ac:dyDescent="0.35">
      <c r="B40" s="21" t="s">
        <v>9</v>
      </c>
      <c r="C40" s="1" t="s">
        <v>4</v>
      </c>
      <c r="D40" s="1">
        <v>2</v>
      </c>
      <c r="E40" s="22">
        <v>0</v>
      </c>
      <c r="H40" s="21">
        <f>VLOOKUP(B40,'PL Table Summary'!$Z$6:$AD$25,2)</f>
        <v>2.0526315789473686</v>
      </c>
      <c r="I40" s="1">
        <f>VLOOKUP(B40,'PL Table Summary'!$Z$6:$AD$25,3)</f>
        <v>0.63157894736842102</v>
      </c>
      <c r="J40" s="1">
        <f>VLOOKUP(C40,'PL Table Summary'!$Z$6:$AD$25,4)</f>
        <v>1.368421052631579</v>
      </c>
      <c r="K40" s="1">
        <f>VLOOKUP(C40,'PL Table Summary'!$Z$6:$AD$25,5)</f>
        <v>2.3684210526315788</v>
      </c>
      <c r="L40" s="31"/>
      <c r="M40" s="1">
        <f t="shared" si="0"/>
        <v>1.3087248322147653</v>
      </c>
      <c r="N40" s="1">
        <f t="shared" si="1"/>
        <v>0.50420168067226889</v>
      </c>
      <c r="O40" s="1">
        <f t="shared" si="2"/>
        <v>1.0924369747899161</v>
      </c>
      <c r="P40" s="1">
        <f t="shared" si="3"/>
        <v>1.5100671140939597</v>
      </c>
      <c r="Q40" s="31"/>
      <c r="R40" s="1">
        <f t="shared" si="4"/>
        <v>1.9762623305256521</v>
      </c>
      <c r="S40" s="22">
        <f t="shared" si="5"/>
        <v>0.5508085587176047</v>
      </c>
    </row>
    <row r="41" spans="2:19" x14ac:dyDescent="0.35">
      <c r="B41" s="21" t="s">
        <v>7</v>
      </c>
      <c r="C41" s="1" t="s">
        <v>20</v>
      </c>
      <c r="D41" s="1">
        <v>0</v>
      </c>
      <c r="E41" s="22">
        <v>2</v>
      </c>
      <c r="H41" s="21">
        <f>VLOOKUP(B41,'PL Table Summary'!$Z$6:$AD$25,2)</f>
        <v>1</v>
      </c>
      <c r="I41" s="1">
        <f>VLOOKUP(B41,'PL Table Summary'!$Z$6:$AD$25,3)</f>
        <v>1.2105263157894737</v>
      </c>
      <c r="J41" s="1">
        <f>VLOOKUP(C41,'PL Table Summary'!$Z$6:$AD$25,4)</f>
        <v>0.94736842105263153</v>
      </c>
      <c r="K41" s="1">
        <f>VLOOKUP(C41,'PL Table Summary'!$Z$6:$AD$25,5)</f>
        <v>1.8421052631578947</v>
      </c>
      <c r="L41" s="31"/>
      <c r="M41" s="1">
        <f t="shared" si="0"/>
        <v>0.63758389261744963</v>
      </c>
      <c r="N41" s="1">
        <f t="shared" si="1"/>
        <v>0.96638655462184886</v>
      </c>
      <c r="O41" s="1">
        <f t="shared" si="2"/>
        <v>0.75630252100840334</v>
      </c>
      <c r="P41" s="1">
        <f t="shared" si="3"/>
        <v>1.174496644295302</v>
      </c>
      <c r="Q41" s="31"/>
      <c r="R41" s="1">
        <f t="shared" si="4"/>
        <v>0.74884014233593077</v>
      </c>
      <c r="S41" s="22">
        <f t="shared" si="5"/>
        <v>0.73088058752912932</v>
      </c>
    </row>
    <row r="42" spans="2:19" x14ac:dyDescent="0.35">
      <c r="B42" s="21" t="s">
        <v>15</v>
      </c>
      <c r="C42" s="1" t="s">
        <v>8</v>
      </c>
      <c r="D42" s="1">
        <v>1</v>
      </c>
      <c r="E42" s="22">
        <v>1</v>
      </c>
      <c r="H42" s="21">
        <f>VLOOKUP(B42,'PL Table Summary'!$Z$6:$AD$25,2)</f>
        <v>1.5789473684210527</v>
      </c>
      <c r="I42" s="1">
        <f>VLOOKUP(B42,'PL Table Summary'!$Z$6:$AD$25,3)</f>
        <v>1.1052631578947369</v>
      </c>
      <c r="J42" s="1">
        <f>VLOOKUP(C42,'PL Table Summary'!$Z$6:$AD$25,4)</f>
        <v>0.63157894736842102</v>
      </c>
      <c r="K42" s="1">
        <f>VLOOKUP(C42,'PL Table Summary'!$Z$6:$AD$25,5)</f>
        <v>2.3684210526315788</v>
      </c>
      <c r="L42" s="31"/>
      <c r="M42" s="1">
        <f t="shared" si="0"/>
        <v>1.0067114093959733</v>
      </c>
      <c r="N42" s="1">
        <f t="shared" si="1"/>
        <v>0.88235294117647078</v>
      </c>
      <c r="O42" s="1">
        <f t="shared" si="2"/>
        <v>0.50420168067226889</v>
      </c>
      <c r="P42" s="1">
        <f t="shared" si="3"/>
        <v>1.5100671140939597</v>
      </c>
      <c r="Q42" s="31"/>
      <c r="R42" s="1">
        <f t="shared" si="4"/>
        <v>1.5202017927120401</v>
      </c>
      <c r="S42" s="22">
        <f t="shared" si="5"/>
        <v>0.44488383588729619</v>
      </c>
    </row>
    <row r="43" spans="2:19" x14ac:dyDescent="0.35">
      <c r="B43" s="21" t="s">
        <v>3</v>
      </c>
      <c r="C43" s="1" t="s">
        <v>18</v>
      </c>
      <c r="D43" s="1">
        <v>1</v>
      </c>
      <c r="E43" s="22">
        <v>2</v>
      </c>
      <c r="H43" s="21">
        <f>VLOOKUP(B43,'PL Table Summary'!$Z$6:$AD$25,2)</f>
        <v>1.263157894736842</v>
      </c>
      <c r="I43" s="1">
        <f>VLOOKUP(B43,'PL Table Summary'!$Z$6:$AD$25,3)</f>
        <v>1.0526315789473684</v>
      </c>
      <c r="J43" s="1">
        <f>VLOOKUP(C43,'PL Table Summary'!$Z$6:$AD$25,4)</f>
        <v>1.7894736842105263</v>
      </c>
      <c r="K43" s="1">
        <f>VLOOKUP(C43,'PL Table Summary'!$Z$6:$AD$25,5)</f>
        <v>0.63157894736842102</v>
      </c>
      <c r="L43" s="31"/>
      <c r="M43" s="1">
        <f t="shared" si="0"/>
        <v>0.80536912751677847</v>
      </c>
      <c r="N43" s="1">
        <f t="shared" si="1"/>
        <v>0.84033613445378152</v>
      </c>
      <c r="O43" s="1">
        <f t="shared" si="2"/>
        <v>1.4285714285714286</v>
      </c>
      <c r="P43" s="1">
        <f t="shared" si="3"/>
        <v>0.40268456375838924</v>
      </c>
      <c r="Q43" s="31"/>
      <c r="R43" s="1">
        <f t="shared" si="4"/>
        <v>0.32430971577856849</v>
      </c>
      <c r="S43" s="22">
        <f t="shared" si="5"/>
        <v>1.2004801920768309</v>
      </c>
    </row>
    <row r="44" spans="2:19" x14ac:dyDescent="0.35">
      <c r="B44" s="21" t="s">
        <v>17</v>
      </c>
      <c r="C44" s="1" t="s">
        <v>10</v>
      </c>
      <c r="D44" s="1">
        <v>2</v>
      </c>
      <c r="E44" s="22">
        <v>1</v>
      </c>
      <c r="H44" s="21">
        <f>VLOOKUP(B44,'PL Table Summary'!$Z$6:$AD$25,2)</f>
        <v>3</v>
      </c>
      <c r="I44" s="1">
        <f>VLOOKUP(B44,'PL Table Summary'!$Z$6:$AD$25,3)</f>
        <v>0.63157894736842102</v>
      </c>
      <c r="J44" s="1">
        <f>VLOOKUP(C44,'PL Table Summary'!$Z$6:$AD$25,4)</f>
        <v>0.94736842105263153</v>
      </c>
      <c r="K44" s="1">
        <f>VLOOKUP(C44,'PL Table Summary'!$Z$6:$AD$25,5)</f>
        <v>1.2105263157894737</v>
      </c>
      <c r="L44" s="31"/>
      <c r="M44" s="1">
        <f t="shared" si="0"/>
        <v>1.912751677852349</v>
      </c>
      <c r="N44" s="1">
        <f t="shared" si="1"/>
        <v>0.50420168067226889</v>
      </c>
      <c r="O44" s="1">
        <f t="shared" si="2"/>
        <v>0.75630252100840334</v>
      </c>
      <c r="P44" s="1">
        <f t="shared" si="3"/>
        <v>0.77181208053691275</v>
      </c>
      <c r="Q44" s="31"/>
      <c r="R44" s="1">
        <f t="shared" si="4"/>
        <v>1.4762848520336922</v>
      </c>
      <c r="S44" s="22">
        <f t="shared" si="5"/>
        <v>0.38132900218911092</v>
      </c>
    </row>
    <row r="45" spans="2:19" x14ac:dyDescent="0.35">
      <c r="B45" s="21" t="s">
        <v>19</v>
      </c>
      <c r="C45" s="1" t="s">
        <v>14</v>
      </c>
      <c r="D45" s="1">
        <v>0</v>
      </c>
      <c r="E45" s="22">
        <v>1</v>
      </c>
      <c r="H45" s="21">
        <f>VLOOKUP(B45,'PL Table Summary'!$Z$6:$AD$25,2)</f>
        <v>1.6842105263157894</v>
      </c>
      <c r="I45" s="1">
        <f>VLOOKUP(B45,'PL Table Summary'!$Z$6:$AD$25,3)</f>
        <v>1.4210526315789473</v>
      </c>
      <c r="J45" s="1">
        <f>VLOOKUP(C45,'PL Table Summary'!$Z$6:$AD$25,4)</f>
        <v>1</v>
      </c>
      <c r="K45" s="1">
        <f>VLOOKUP(C45,'PL Table Summary'!$Z$6:$AD$25,5)</f>
        <v>1.3157894736842106</v>
      </c>
      <c r="L45" s="31"/>
      <c r="M45" s="1">
        <f t="shared" si="0"/>
        <v>1.0738255033557047</v>
      </c>
      <c r="N45" s="1">
        <f t="shared" si="1"/>
        <v>1.134453781512605</v>
      </c>
      <c r="O45" s="1">
        <f t="shared" si="2"/>
        <v>0.79831932773109249</v>
      </c>
      <c r="P45" s="1">
        <f t="shared" si="3"/>
        <v>0.83892617449664431</v>
      </c>
      <c r="Q45" s="31"/>
      <c r="R45" s="1">
        <f t="shared" si="4"/>
        <v>0.90086032160713481</v>
      </c>
      <c r="S45" s="22">
        <f t="shared" si="5"/>
        <v>0.90565638019913852</v>
      </c>
    </row>
    <row r="46" spans="2:19" x14ac:dyDescent="0.35">
      <c r="B46" s="21" t="s">
        <v>21</v>
      </c>
      <c r="C46" s="1" t="s">
        <v>2</v>
      </c>
      <c r="D46" s="1">
        <v>0</v>
      </c>
      <c r="E46" s="22">
        <v>2</v>
      </c>
      <c r="H46" s="21">
        <f>VLOOKUP(B46,'PL Table Summary'!$Z$6:$AD$25,2)</f>
        <v>1.263157894736842</v>
      </c>
      <c r="I46" s="1">
        <f>VLOOKUP(B46,'PL Table Summary'!$Z$6:$AD$25,3)</f>
        <v>1.6842105263157894</v>
      </c>
      <c r="J46" s="1">
        <f>VLOOKUP(C46,'PL Table Summary'!$Z$6:$AD$25,4)</f>
        <v>1.6842105263157894</v>
      </c>
      <c r="K46" s="1">
        <f>VLOOKUP(C46,'PL Table Summary'!$Z$6:$AD$25,5)</f>
        <v>1.5263157894736843</v>
      </c>
      <c r="L46" s="31"/>
      <c r="M46" s="1">
        <f t="shared" si="0"/>
        <v>0.80536912751677847</v>
      </c>
      <c r="N46" s="1">
        <f t="shared" si="1"/>
        <v>1.3445378151260505</v>
      </c>
      <c r="O46" s="1">
        <f t="shared" si="2"/>
        <v>1.3445378151260505</v>
      </c>
      <c r="P46" s="1">
        <f t="shared" si="3"/>
        <v>0.97315436241610742</v>
      </c>
      <c r="Q46" s="31"/>
      <c r="R46" s="1">
        <f t="shared" si="4"/>
        <v>0.78374847979820728</v>
      </c>
      <c r="S46" s="22">
        <f t="shared" si="5"/>
        <v>1.8077819363039336</v>
      </c>
    </row>
    <row r="47" spans="2:19" x14ac:dyDescent="0.35">
      <c r="B47" s="21" t="s">
        <v>5</v>
      </c>
      <c r="C47" s="1" t="s">
        <v>16</v>
      </c>
      <c r="D47" s="1">
        <v>2</v>
      </c>
      <c r="E47" s="22">
        <v>3</v>
      </c>
      <c r="H47" s="21">
        <f>VLOOKUP(B47,'PL Table Summary'!$Z$6:$AD$25,2)</f>
        <v>1.1052631578947369</v>
      </c>
      <c r="I47" s="1">
        <f>VLOOKUP(B47,'PL Table Summary'!$Z$6:$AD$25,3)</f>
        <v>2</v>
      </c>
      <c r="J47" s="1">
        <f>VLOOKUP(C47,'PL Table Summary'!$Z$6:$AD$25,4)</f>
        <v>1.631578947368421</v>
      </c>
      <c r="K47" s="1">
        <f>VLOOKUP(C47,'PL Table Summary'!$Z$6:$AD$25,5)</f>
        <v>1.8421052631578947</v>
      </c>
      <c r="L47" s="31"/>
      <c r="M47" s="1">
        <f t="shared" si="0"/>
        <v>0.7046979865771813</v>
      </c>
      <c r="N47" s="1">
        <f t="shared" si="1"/>
        <v>1.596638655462185</v>
      </c>
      <c r="O47" s="1">
        <f t="shared" si="2"/>
        <v>1.3025210084033614</v>
      </c>
      <c r="P47" s="1">
        <f t="shared" si="3"/>
        <v>1.174496644295302</v>
      </c>
      <c r="Q47" s="31"/>
      <c r="R47" s="1">
        <f t="shared" si="4"/>
        <v>0.82766542047655522</v>
      </c>
      <c r="S47" s="22">
        <f t="shared" si="5"/>
        <v>2.0796553915683922</v>
      </c>
    </row>
    <row r="48" spans="2:19" x14ac:dyDescent="0.35">
      <c r="B48" s="21" t="s">
        <v>12</v>
      </c>
      <c r="C48" s="1" t="s">
        <v>11</v>
      </c>
      <c r="D48" s="1">
        <v>2</v>
      </c>
      <c r="E48" s="22">
        <v>1</v>
      </c>
      <c r="H48" s="21">
        <f>VLOOKUP(B48,'PL Table Summary'!$Z$6:$AD$25,2)</f>
        <v>1.368421052631579</v>
      </c>
      <c r="I48" s="1">
        <f>VLOOKUP(B48,'PL Table Summary'!$Z$6:$AD$25,3)</f>
        <v>1.4736842105263157</v>
      </c>
      <c r="J48" s="1">
        <f>VLOOKUP(C48,'PL Table Summary'!$Z$6:$AD$25,4)</f>
        <v>1.736842105263158</v>
      </c>
      <c r="K48" s="1">
        <f>VLOOKUP(C48,'PL Table Summary'!$Z$6:$AD$25,5)</f>
        <v>1.2105263157894737</v>
      </c>
      <c r="L48" s="31"/>
      <c r="M48" s="1">
        <f t="shared" si="0"/>
        <v>0.87248322147651014</v>
      </c>
      <c r="N48" s="1">
        <f t="shared" si="1"/>
        <v>1.1764705882352942</v>
      </c>
      <c r="O48" s="1">
        <f t="shared" si="2"/>
        <v>1.3865546218487397</v>
      </c>
      <c r="P48" s="1">
        <f t="shared" si="3"/>
        <v>0.77181208053691275</v>
      </c>
      <c r="Q48" s="31"/>
      <c r="R48" s="1">
        <f t="shared" si="4"/>
        <v>0.67339309040133333</v>
      </c>
      <c r="S48" s="22">
        <f t="shared" si="5"/>
        <v>1.6312407315867525</v>
      </c>
    </row>
    <row r="49" spans="2:19" x14ac:dyDescent="0.35">
      <c r="B49" s="21" t="s">
        <v>4</v>
      </c>
      <c r="C49" s="1" t="s">
        <v>3</v>
      </c>
      <c r="D49" s="1">
        <v>4</v>
      </c>
      <c r="E49" s="22">
        <v>2</v>
      </c>
      <c r="H49" s="21">
        <f>VLOOKUP(B49,'PL Table Summary'!$Z$6:$AD$25,2)</f>
        <v>1.5789473684210527</v>
      </c>
      <c r="I49" s="1">
        <f>VLOOKUP(B49,'PL Table Summary'!$Z$6:$AD$25,3)</f>
        <v>1.3157894736842106</v>
      </c>
      <c r="J49" s="1">
        <f>VLOOKUP(C49,'PL Table Summary'!$Z$6:$AD$25,4)</f>
        <v>1.4210526315789473</v>
      </c>
      <c r="K49" s="1">
        <f>VLOOKUP(C49,'PL Table Summary'!$Z$6:$AD$25,5)</f>
        <v>1.4736842105263157</v>
      </c>
      <c r="L49" s="31"/>
      <c r="M49" s="1">
        <f t="shared" si="0"/>
        <v>1.0067114093959733</v>
      </c>
      <c r="N49" s="1">
        <f t="shared" si="1"/>
        <v>1.0504201680672272</v>
      </c>
      <c r="O49" s="1">
        <f t="shared" si="2"/>
        <v>1.134453781512605</v>
      </c>
      <c r="P49" s="1">
        <f t="shared" si="3"/>
        <v>0.93959731543624159</v>
      </c>
      <c r="Q49" s="31"/>
      <c r="R49" s="1">
        <f t="shared" si="4"/>
        <v>0.94590333768749157</v>
      </c>
      <c r="S49" s="22">
        <f t="shared" si="5"/>
        <v>1.191653131840972</v>
      </c>
    </row>
    <row r="50" spans="2:19" x14ac:dyDescent="0.35">
      <c r="B50" s="21" t="s">
        <v>9</v>
      </c>
      <c r="C50" s="1" t="s">
        <v>5</v>
      </c>
      <c r="D50" s="1">
        <v>4</v>
      </c>
      <c r="E50" s="22">
        <v>1</v>
      </c>
      <c r="H50" s="21">
        <f>VLOOKUP(B50,'PL Table Summary'!$Z$6:$AD$25,2)</f>
        <v>2.0526315789473686</v>
      </c>
      <c r="I50" s="1">
        <f>VLOOKUP(B50,'PL Table Summary'!$Z$6:$AD$25,3)</f>
        <v>0.63157894736842102</v>
      </c>
      <c r="J50" s="1">
        <f>VLOOKUP(C50,'PL Table Summary'!$Z$6:$AD$25,4)</f>
        <v>0.68421052631578949</v>
      </c>
      <c r="K50" s="1">
        <f>VLOOKUP(C50,'PL Table Summary'!$Z$6:$AD$25,5)</f>
        <v>1.631578947368421</v>
      </c>
      <c r="L50" s="31"/>
      <c r="M50" s="1">
        <f t="shared" si="0"/>
        <v>1.3087248322147653</v>
      </c>
      <c r="N50" s="1">
        <f t="shared" si="1"/>
        <v>0.50420168067226889</v>
      </c>
      <c r="O50" s="1">
        <f t="shared" si="2"/>
        <v>0.54621848739495804</v>
      </c>
      <c r="P50" s="1">
        <f t="shared" si="3"/>
        <v>1.0402684563758389</v>
      </c>
      <c r="Q50" s="31"/>
      <c r="R50" s="1">
        <f t="shared" si="4"/>
        <v>1.3614251610287826</v>
      </c>
      <c r="S50" s="22">
        <f t="shared" si="5"/>
        <v>0.27540427935880235</v>
      </c>
    </row>
    <row r="51" spans="2:19" x14ac:dyDescent="0.35">
      <c r="B51" s="21" t="s">
        <v>8</v>
      </c>
      <c r="C51" s="1" t="s">
        <v>7</v>
      </c>
      <c r="D51" s="1">
        <v>0</v>
      </c>
      <c r="E51" s="22">
        <v>1</v>
      </c>
      <c r="H51" s="21">
        <f>VLOOKUP(B51,'PL Table Summary'!$Z$6:$AD$25,2)</f>
        <v>0.52631578947368418</v>
      </c>
      <c r="I51" s="1">
        <f>VLOOKUP(B51,'PL Table Summary'!$Z$6:$AD$25,3)</f>
        <v>1.631578947368421</v>
      </c>
      <c r="J51" s="1">
        <f>VLOOKUP(C51,'PL Table Summary'!$Z$6:$AD$25,4)</f>
        <v>1.6842105263157894</v>
      </c>
      <c r="K51" s="1">
        <f>VLOOKUP(C51,'PL Table Summary'!$Z$6:$AD$25,5)</f>
        <v>1.5789473684210527</v>
      </c>
      <c r="L51" s="31"/>
      <c r="M51" s="1">
        <f t="shared" si="0"/>
        <v>0.33557046979865768</v>
      </c>
      <c r="N51" s="1">
        <f t="shared" si="1"/>
        <v>1.3025210084033614</v>
      </c>
      <c r="O51" s="1">
        <f t="shared" si="2"/>
        <v>1.3445378151260505</v>
      </c>
      <c r="P51" s="1">
        <f t="shared" si="3"/>
        <v>1.0067114093959733</v>
      </c>
      <c r="Q51" s="31"/>
      <c r="R51" s="1">
        <f t="shared" si="4"/>
        <v>0.33782262060267554</v>
      </c>
      <c r="S51" s="22">
        <f t="shared" si="5"/>
        <v>1.7512887507944357</v>
      </c>
    </row>
    <row r="52" spans="2:19" x14ac:dyDescent="0.35">
      <c r="B52" s="21" t="s">
        <v>17</v>
      </c>
      <c r="C52" s="1" t="s">
        <v>6</v>
      </c>
      <c r="D52" s="1">
        <v>3</v>
      </c>
      <c r="E52" s="22">
        <v>0</v>
      </c>
      <c r="H52" s="21">
        <f>VLOOKUP(B52,'PL Table Summary'!$Z$6:$AD$25,2)</f>
        <v>3</v>
      </c>
      <c r="I52" s="1">
        <f>VLOOKUP(B52,'PL Table Summary'!$Z$6:$AD$25,3)</f>
        <v>0.63157894736842102</v>
      </c>
      <c r="J52" s="1">
        <f>VLOOKUP(C52,'PL Table Summary'!$Z$6:$AD$25,4)</f>
        <v>0.63157894736842102</v>
      </c>
      <c r="K52" s="1">
        <f>VLOOKUP(C52,'PL Table Summary'!$Z$6:$AD$25,5)</f>
        <v>2.3684210526315788</v>
      </c>
      <c r="L52" s="31"/>
      <c r="M52" s="1">
        <f t="shared" si="0"/>
        <v>1.912751677852349</v>
      </c>
      <c r="N52" s="1">
        <f t="shared" si="1"/>
        <v>0.50420168067226889</v>
      </c>
      <c r="O52" s="1">
        <f t="shared" si="2"/>
        <v>0.50420168067226889</v>
      </c>
      <c r="P52" s="1">
        <f t="shared" si="3"/>
        <v>1.5100671140939597</v>
      </c>
      <c r="Q52" s="31"/>
      <c r="R52" s="1">
        <f t="shared" si="4"/>
        <v>2.8883834061528759</v>
      </c>
      <c r="S52" s="22">
        <f t="shared" si="5"/>
        <v>0.25421933479274061</v>
      </c>
    </row>
    <row r="53" spans="2:19" x14ac:dyDescent="0.35">
      <c r="B53" s="21" t="s">
        <v>10</v>
      </c>
      <c r="C53" s="1" t="s">
        <v>16</v>
      </c>
      <c r="D53" s="1">
        <v>1</v>
      </c>
      <c r="E53" s="22">
        <v>2</v>
      </c>
      <c r="H53" s="21">
        <f>VLOOKUP(B53,'PL Table Summary'!$Z$6:$AD$25,2)</f>
        <v>1.263157894736842</v>
      </c>
      <c r="I53" s="1">
        <f>VLOOKUP(B53,'PL Table Summary'!$Z$6:$AD$25,3)</f>
        <v>1.3157894736842106</v>
      </c>
      <c r="J53" s="1">
        <f>VLOOKUP(C53,'PL Table Summary'!$Z$6:$AD$25,4)</f>
        <v>1.631578947368421</v>
      </c>
      <c r="K53" s="1">
        <f>VLOOKUP(C53,'PL Table Summary'!$Z$6:$AD$25,5)</f>
        <v>1.8421052631578947</v>
      </c>
      <c r="L53" s="31"/>
      <c r="M53" s="1">
        <f t="shared" si="0"/>
        <v>0.80536912751677847</v>
      </c>
      <c r="N53" s="1">
        <f t="shared" si="1"/>
        <v>1.0504201680672272</v>
      </c>
      <c r="O53" s="1">
        <f t="shared" si="2"/>
        <v>1.3025210084033614</v>
      </c>
      <c r="P53" s="1">
        <f t="shared" si="3"/>
        <v>1.174496644295302</v>
      </c>
      <c r="Q53" s="31"/>
      <c r="R53" s="1">
        <f t="shared" si="4"/>
        <v>0.94590333768749146</v>
      </c>
      <c r="S53" s="22">
        <f t="shared" si="5"/>
        <v>1.368194336558153</v>
      </c>
    </row>
    <row r="54" spans="2:19" x14ac:dyDescent="0.35">
      <c r="B54" s="21" t="s">
        <v>11</v>
      </c>
      <c r="C54" s="1" t="s">
        <v>18</v>
      </c>
      <c r="D54" s="1">
        <v>1</v>
      </c>
      <c r="E54" s="22">
        <v>2</v>
      </c>
      <c r="H54" s="21">
        <f>VLOOKUP(B54,'PL Table Summary'!$Z$6:$AD$25,2)</f>
        <v>1.7894736842105263</v>
      </c>
      <c r="I54" s="1">
        <f>VLOOKUP(B54,'PL Table Summary'!$Z$6:$AD$25,3)</f>
        <v>0.84210526315789469</v>
      </c>
      <c r="J54" s="1">
        <f>VLOOKUP(C54,'PL Table Summary'!$Z$6:$AD$25,4)</f>
        <v>1.7894736842105263</v>
      </c>
      <c r="K54" s="1">
        <f>VLOOKUP(C54,'PL Table Summary'!$Z$6:$AD$25,5)</f>
        <v>0.63157894736842102</v>
      </c>
      <c r="L54" s="31"/>
      <c r="M54" s="1">
        <f t="shared" si="0"/>
        <v>1.1409395973154361</v>
      </c>
      <c r="N54" s="1">
        <f t="shared" si="1"/>
        <v>0.67226890756302526</v>
      </c>
      <c r="O54" s="1">
        <f t="shared" si="2"/>
        <v>1.4285714285714286</v>
      </c>
      <c r="P54" s="1">
        <f t="shared" si="3"/>
        <v>0.40268456375838924</v>
      </c>
      <c r="Q54" s="31"/>
      <c r="R54" s="1">
        <f t="shared" si="4"/>
        <v>0.45943876401963868</v>
      </c>
      <c r="S54" s="22">
        <f t="shared" si="5"/>
        <v>0.96038415366146468</v>
      </c>
    </row>
    <row r="55" spans="2:19" x14ac:dyDescent="0.35">
      <c r="B55" s="21" t="s">
        <v>12</v>
      </c>
      <c r="C55" s="1" t="s">
        <v>2</v>
      </c>
      <c r="D55" s="1">
        <v>1</v>
      </c>
      <c r="E55" s="22">
        <v>2</v>
      </c>
      <c r="H55" s="21">
        <f>VLOOKUP(B55,'PL Table Summary'!$Z$6:$AD$25,2)</f>
        <v>1.368421052631579</v>
      </c>
      <c r="I55" s="1">
        <f>VLOOKUP(B55,'PL Table Summary'!$Z$6:$AD$25,3)</f>
        <v>1.4736842105263157</v>
      </c>
      <c r="J55" s="1">
        <f>VLOOKUP(C55,'PL Table Summary'!$Z$6:$AD$25,4)</f>
        <v>1.6842105263157894</v>
      </c>
      <c r="K55" s="1">
        <f>VLOOKUP(C55,'PL Table Summary'!$Z$6:$AD$25,5)</f>
        <v>1.5263157894736843</v>
      </c>
      <c r="L55" s="31"/>
      <c r="M55" s="1">
        <f t="shared" si="0"/>
        <v>0.87248322147651014</v>
      </c>
      <c r="N55" s="1">
        <f t="shared" si="1"/>
        <v>1.1764705882352942</v>
      </c>
      <c r="O55" s="1">
        <f t="shared" si="2"/>
        <v>1.3445378151260505</v>
      </c>
      <c r="P55" s="1">
        <f t="shared" si="3"/>
        <v>0.97315436241610742</v>
      </c>
      <c r="Q55" s="31"/>
      <c r="R55" s="1">
        <f t="shared" si="4"/>
        <v>0.84906085311472468</v>
      </c>
      <c r="S55" s="22">
        <f t="shared" si="5"/>
        <v>1.5818091942659418</v>
      </c>
    </row>
    <row r="56" spans="2:19" x14ac:dyDescent="0.35">
      <c r="B56" s="21" t="s">
        <v>15</v>
      </c>
      <c r="C56" s="1" t="s">
        <v>19</v>
      </c>
      <c r="D56" s="1">
        <v>1</v>
      </c>
      <c r="E56" s="22">
        <v>3</v>
      </c>
      <c r="H56" s="21">
        <f>VLOOKUP(B56,'PL Table Summary'!$Z$6:$AD$25,2)</f>
        <v>1.5789473684210527</v>
      </c>
      <c r="I56" s="1">
        <f>VLOOKUP(B56,'PL Table Summary'!$Z$6:$AD$25,3)</f>
        <v>1.1052631578947369</v>
      </c>
      <c r="J56" s="1">
        <f>VLOOKUP(C56,'PL Table Summary'!$Z$6:$AD$25,4)</f>
        <v>1.0526315789473684</v>
      </c>
      <c r="K56" s="1">
        <f>VLOOKUP(C56,'PL Table Summary'!$Z$6:$AD$25,5)</f>
        <v>1.4736842105263157</v>
      </c>
      <c r="L56" s="31"/>
      <c r="M56" s="1">
        <f t="shared" si="0"/>
        <v>1.0067114093959733</v>
      </c>
      <c r="N56" s="1">
        <f t="shared" si="1"/>
        <v>0.88235294117647078</v>
      </c>
      <c r="O56" s="1">
        <f t="shared" si="2"/>
        <v>0.84033613445378152</v>
      </c>
      <c r="P56" s="1">
        <f t="shared" si="3"/>
        <v>0.93959731543624159</v>
      </c>
      <c r="Q56" s="31"/>
      <c r="R56" s="1">
        <f t="shared" si="4"/>
        <v>0.94590333768749157</v>
      </c>
      <c r="S56" s="22">
        <f t="shared" si="5"/>
        <v>0.74147305981216038</v>
      </c>
    </row>
    <row r="57" spans="2:19" x14ac:dyDescent="0.35">
      <c r="B57" s="21" t="s">
        <v>14</v>
      </c>
      <c r="C57" s="1" t="s">
        <v>21</v>
      </c>
      <c r="D57" s="1">
        <v>1</v>
      </c>
      <c r="E57" s="22">
        <v>0</v>
      </c>
      <c r="H57" s="21">
        <f>VLOOKUP(B57,'PL Table Summary'!$Z$6:$AD$25,2)</f>
        <v>1.4736842105263157</v>
      </c>
      <c r="I57" s="1">
        <f>VLOOKUP(B57,'PL Table Summary'!$Z$6:$AD$25,3)</f>
        <v>1.1052631578947369</v>
      </c>
      <c r="J57" s="1">
        <f>VLOOKUP(C57,'PL Table Summary'!$Z$6:$AD$25,4)</f>
        <v>1.1052631578947369</v>
      </c>
      <c r="K57" s="1">
        <f>VLOOKUP(C57,'PL Table Summary'!$Z$6:$AD$25,5)</f>
        <v>1.8947368421052631</v>
      </c>
      <c r="L57" s="31"/>
      <c r="M57" s="1">
        <f t="shared" si="0"/>
        <v>0.93959731543624159</v>
      </c>
      <c r="N57" s="1">
        <f t="shared" si="1"/>
        <v>0.88235294117647078</v>
      </c>
      <c r="O57" s="1">
        <f t="shared" si="2"/>
        <v>0.88235294117647078</v>
      </c>
      <c r="P57" s="1">
        <f t="shared" si="3"/>
        <v>1.2080536912751678</v>
      </c>
      <c r="Q57" s="31"/>
      <c r="R57" s="1">
        <f t="shared" si="4"/>
        <v>1.13508400522499</v>
      </c>
      <c r="S57" s="22">
        <f t="shared" si="5"/>
        <v>0.77854671280276855</v>
      </c>
    </row>
    <row r="58" spans="2:19" x14ac:dyDescent="0.35">
      <c r="B58" s="21" t="s">
        <v>20</v>
      </c>
      <c r="C58" s="1" t="s">
        <v>13</v>
      </c>
      <c r="D58" s="1">
        <v>2</v>
      </c>
      <c r="E58" s="22">
        <v>2</v>
      </c>
      <c r="H58" s="21">
        <f>VLOOKUP(B58,'PL Table Summary'!$Z$6:$AD$25,2)</f>
        <v>1.4210526315789473</v>
      </c>
      <c r="I58" s="1">
        <f>VLOOKUP(B58,'PL Table Summary'!$Z$6:$AD$25,3)</f>
        <v>1.5789473684210527</v>
      </c>
      <c r="J58" s="1">
        <f>VLOOKUP(C58,'PL Table Summary'!$Z$6:$AD$25,4)</f>
        <v>0.84210526315789469</v>
      </c>
      <c r="K58" s="1">
        <f>VLOOKUP(C58,'PL Table Summary'!$Z$6:$AD$25,5)</f>
        <v>1.6842105263157894</v>
      </c>
      <c r="L58" s="31"/>
      <c r="M58" s="1">
        <f t="shared" si="0"/>
        <v>0.90604026845637586</v>
      </c>
      <c r="N58" s="1">
        <f t="shared" si="1"/>
        <v>1.2605042016806725</v>
      </c>
      <c r="O58" s="1">
        <f t="shared" si="2"/>
        <v>0.67226890756302526</v>
      </c>
      <c r="P58" s="1">
        <f t="shared" si="3"/>
        <v>1.0738255033557047</v>
      </c>
      <c r="Q58" s="31"/>
      <c r="R58" s="1">
        <f t="shared" si="4"/>
        <v>0.97292914733570568</v>
      </c>
      <c r="S58" s="22">
        <f t="shared" si="5"/>
        <v>0.8473977826424689</v>
      </c>
    </row>
    <row r="59" spans="2:19" x14ac:dyDescent="0.35">
      <c r="B59" s="21" t="s">
        <v>13</v>
      </c>
      <c r="C59" s="1" t="s">
        <v>11</v>
      </c>
      <c r="D59" s="1">
        <v>1</v>
      </c>
      <c r="E59" s="22">
        <v>2</v>
      </c>
      <c r="H59" s="21">
        <f>VLOOKUP(B59,'PL Table Summary'!$Z$6:$AD$25,2)</f>
        <v>1</v>
      </c>
      <c r="I59" s="1">
        <f>VLOOKUP(B59,'PL Table Summary'!$Z$6:$AD$25,3)</f>
        <v>1.4736842105263157</v>
      </c>
      <c r="J59" s="1">
        <f>VLOOKUP(C59,'PL Table Summary'!$Z$6:$AD$25,4)</f>
        <v>1.736842105263158</v>
      </c>
      <c r="K59" s="1">
        <f>VLOOKUP(C59,'PL Table Summary'!$Z$6:$AD$25,5)</f>
        <v>1.2105263157894737</v>
      </c>
      <c r="L59" s="31"/>
      <c r="M59" s="1">
        <f t="shared" si="0"/>
        <v>0.63758389261744963</v>
      </c>
      <c r="N59" s="1">
        <f t="shared" si="1"/>
        <v>1.1764705882352942</v>
      </c>
      <c r="O59" s="1">
        <f t="shared" si="2"/>
        <v>1.3865546218487397</v>
      </c>
      <c r="P59" s="1">
        <f t="shared" si="3"/>
        <v>0.77181208053691275</v>
      </c>
      <c r="Q59" s="31"/>
      <c r="R59" s="1">
        <f t="shared" si="4"/>
        <v>0.49209495067789738</v>
      </c>
      <c r="S59" s="22">
        <f t="shared" si="5"/>
        <v>1.6312407315867525</v>
      </c>
    </row>
    <row r="60" spans="2:19" x14ac:dyDescent="0.35">
      <c r="B60" s="21" t="s">
        <v>21</v>
      </c>
      <c r="C60" s="1" t="s">
        <v>4</v>
      </c>
      <c r="D60" s="1">
        <v>4</v>
      </c>
      <c r="E60" s="22">
        <v>0</v>
      </c>
      <c r="H60" s="21">
        <f>VLOOKUP(B60,'PL Table Summary'!$Z$6:$AD$25,2)</f>
        <v>1.263157894736842</v>
      </c>
      <c r="I60" s="1">
        <f>VLOOKUP(B60,'PL Table Summary'!$Z$6:$AD$25,3)</f>
        <v>1.6842105263157894</v>
      </c>
      <c r="J60" s="1">
        <f>VLOOKUP(C60,'PL Table Summary'!$Z$6:$AD$25,4)</f>
        <v>1.368421052631579</v>
      </c>
      <c r="K60" s="1">
        <f>VLOOKUP(C60,'PL Table Summary'!$Z$6:$AD$25,5)</f>
        <v>2.3684210526315788</v>
      </c>
      <c r="L60" s="31"/>
      <c r="M60" s="1">
        <f t="shared" si="0"/>
        <v>0.80536912751677847</v>
      </c>
      <c r="N60" s="1">
        <f t="shared" si="1"/>
        <v>1.3445378151260505</v>
      </c>
      <c r="O60" s="1">
        <f t="shared" si="2"/>
        <v>1.0924369747899161</v>
      </c>
      <c r="P60" s="1">
        <f t="shared" si="3"/>
        <v>1.5100671140939597</v>
      </c>
      <c r="Q60" s="31"/>
      <c r="R60" s="1">
        <f t="shared" si="4"/>
        <v>1.2161614341696318</v>
      </c>
      <c r="S60" s="22">
        <f t="shared" si="5"/>
        <v>1.468822823246946</v>
      </c>
    </row>
    <row r="61" spans="2:19" x14ac:dyDescent="0.35">
      <c r="B61" s="21" t="s">
        <v>5</v>
      </c>
      <c r="C61" s="1" t="s">
        <v>17</v>
      </c>
      <c r="D61" s="1">
        <v>0</v>
      </c>
      <c r="E61" s="22">
        <v>5</v>
      </c>
      <c r="H61" s="21">
        <f>VLOOKUP(B61,'PL Table Summary'!$Z$6:$AD$25,2)</f>
        <v>1.1052631578947369</v>
      </c>
      <c r="I61" s="1">
        <f>VLOOKUP(B61,'PL Table Summary'!$Z$6:$AD$25,3)</f>
        <v>2</v>
      </c>
      <c r="J61" s="1">
        <f>VLOOKUP(C61,'PL Table Summary'!$Z$6:$AD$25,4)</f>
        <v>2</v>
      </c>
      <c r="K61" s="1">
        <f>VLOOKUP(C61,'PL Table Summary'!$Z$6:$AD$25,5)</f>
        <v>0.57894736842105265</v>
      </c>
      <c r="L61" s="31"/>
      <c r="M61" s="1">
        <f t="shared" si="0"/>
        <v>0.7046979865771813</v>
      </c>
      <c r="N61" s="1">
        <f t="shared" si="1"/>
        <v>1.596638655462185</v>
      </c>
      <c r="O61" s="1">
        <f t="shared" si="2"/>
        <v>1.596638655462185</v>
      </c>
      <c r="P61" s="1">
        <f t="shared" si="3"/>
        <v>0.36912751677852351</v>
      </c>
      <c r="Q61" s="31"/>
      <c r="R61" s="1">
        <f t="shared" si="4"/>
        <v>0.26012341786406024</v>
      </c>
      <c r="S61" s="22">
        <f t="shared" si="5"/>
        <v>2.549254996116094</v>
      </c>
    </row>
    <row r="62" spans="2:19" x14ac:dyDescent="0.35">
      <c r="B62" s="21" t="s">
        <v>7</v>
      </c>
      <c r="C62" s="1" t="s">
        <v>10</v>
      </c>
      <c r="D62" s="1">
        <v>0</v>
      </c>
      <c r="E62" s="22">
        <v>0</v>
      </c>
      <c r="H62" s="21">
        <f>VLOOKUP(B62,'PL Table Summary'!$Z$6:$AD$25,2)</f>
        <v>1</v>
      </c>
      <c r="I62" s="1">
        <f>VLOOKUP(B62,'PL Table Summary'!$Z$6:$AD$25,3)</f>
        <v>1.2105263157894737</v>
      </c>
      <c r="J62" s="1">
        <f>VLOOKUP(C62,'PL Table Summary'!$Z$6:$AD$25,4)</f>
        <v>0.94736842105263153</v>
      </c>
      <c r="K62" s="1">
        <f>VLOOKUP(C62,'PL Table Summary'!$Z$6:$AD$25,5)</f>
        <v>1.2105263157894737</v>
      </c>
      <c r="L62" s="31"/>
      <c r="M62" s="1">
        <f t="shared" si="0"/>
        <v>0.63758389261744963</v>
      </c>
      <c r="N62" s="1">
        <f t="shared" si="1"/>
        <v>0.96638655462184886</v>
      </c>
      <c r="O62" s="1">
        <f t="shared" si="2"/>
        <v>0.75630252100840334</v>
      </c>
      <c r="P62" s="1">
        <f t="shared" si="3"/>
        <v>0.77181208053691275</v>
      </c>
      <c r="Q62" s="31"/>
      <c r="R62" s="1">
        <f t="shared" si="4"/>
        <v>0.49209495067789738</v>
      </c>
      <c r="S62" s="22">
        <f t="shared" si="5"/>
        <v>0.73088058752912932</v>
      </c>
    </row>
    <row r="63" spans="2:19" x14ac:dyDescent="0.35">
      <c r="B63" s="21" t="s">
        <v>6</v>
      </c>
      <c r="C63" s="1" t="s">
        <v>12</v>
      </c>
      <c r="D63" s="1">
        <v>1</v>
      </c>
      <c r="E63" s="22">
        <v>1</v>
      </c>
      <c r="H63" s="21">
        <f>VLOOKUP(B63,'PL Table Summary'!$Z$6:$AD$25,2)</f>
        <v>1.1578947368421053</v>
      </c>
      <c r="I63" s="1">
        <f>VLOOKUP(B63,'PL Table Summary'!$Z$6:$AD$25,3)</f>
        <v>1.8947368421052631</v>
      </c>
      <c r="J63" s="1">
        <f>VLOOKUP(C63,'PL Table Summary'!$Z$6:$AD$25,4)</f>
        <v>1.368421052631579</v>
      </c>
      <c r="K63" s="1">
        <f>VLOOKUP(C63,'PL Table Summary'!$Z$6:$AD$25,5)</f>
        <v>1.631578947368421</v>
      </c>
      <c r="L63" s="31"/>
      <c r="M63" s="1">
        <f t="shared" si="0"/>
        <v>0.73825503355704702</v>
      </c>
      <c r="N63" s="1">
        <f t="shared" si="1"/>
        <v>1.5126050420168067</v>
      </c>
      <c r="O63" s="1">
        <f t="shared" si="2"/>
        <v>1.0924369747899161</v>
      </c>
      <c r="P63" s="1">
        <f t="shared" si="3"/>
        <v>1.0402684563758389</v>
      </c>
      <c r="Q63" s="31"/>
      <c r="R63" s="1">
        <f t="shared" si="4"/>
        <v>0.76798342417008247</v>
      </c>
      <c r="S63" s="22">
        <f t="shared" si="5"/>
        <v>1.6524256761528142</v>
      </c>
    </row>
    <row r="64" spans="2:19" x14ac:dyDescent="0.35">
      <c r="B64" s="21" t="s">
        <v>3</v>
      </c>
      <c r="C64" s="1" t="s">
        <v>8</v>
      </c>
      <c r="D64" s="1">
        <v>3</v>
      </c>
      <c r="E64" s="22">
        <v>1</v>
      </c>
      <c r="H64" s="21">
        <f>VLOOKUP(B64,'PL Table Summary'!$Z$6:$AD$25,2)</f>
        <v>1.263157894736842</v>
      </c>
      <c r="I64" s="1">
        <f>VLOOKUP(B64,'PL Table Summary'!$Z$6:$AD$25,3)</f>
        <v>1.0526315789473684</v>
      </c>
      <c r="J64" s="1">
        <f>VLOOKUP(C64,'PL Table Summary'!$Z$6:$AD$25,4)</f>
        <v>0.63157894736842102</v>
      </c>
      <c r="K64" s="1">
        <f>VLOOKUP(C64,'PL Table Summary'!$Z$6:$AD$25,5)</f>
        <v>2.3684210526315788</v>
      </c>
      <c r="L64" s="31"/>
      <c r="M64" s="1">
        <f t="shared" si="0"/>
        <v>0.80536912751677847</v>
      </c>
      <c r="N64" s="1">
        <f t="shared" si="1"/>
        <v>0.84033613445378152</v>
      </c>
      <c r="O64" s="1">
        <f t="shared" si="2"/>
        <v>0.50420168067226889</v>
      </c>
      <c r="P64" s="1">
        <f t="shared" si="3"/>
        <v>1.5100671140939597</v>
      </c>
      <c r="Q64" s="31"/>
      <c r="R64" s="1">
        <f t="shared" si="4"/>
        <v>1.2161614341696318</v>
      </c>
      <c r="S64" s="22">
        <f t="shared" si="5"/>
        <v>0.42369889132123439</v>
      </c>
    </row>
    <row r="65" spans="2:19" x14ac:dyDescent="0.35">
      <c r="B65" s="21" t="s">
        <v>18</v>
      </c>
      <c r="C65" s="1" t="s">
        <v>20</v>
      </c>
      <c r="D65" s="1">
        <v>3</v>
      </c>
      <c r="E65" s="22">
        <v>0</v>
      </c>
      <c r="H65" s="21">
        <f>VLOOKUP(B65,'PL Table Summary'!$Z$6:$AD$25,2)</f>
        <v>2.8947368421052633</v>
      </c>
      <c r="I65" s="1">
        <f>VLOOKUP(B65,'PL Table Summary'!$Z$6:$AD$25,3)</f>
        <v>0.52631578947368418</v>
      </c>
      <c r="J65" s="1">
        <f>VLOOKUP(C65,'PL Table Summary'!$Z$6:$AD$25,4)</f>
        <v>0.94736842105263153</v>
      </c>
      <c r="K65" s="1">
        <f>VLOOKUP(C65,'PL Table Summary'!$Z$6:$AD$25,5)</f>
        <v>1.8421052631578947</v>
      </c>
      <c r="L65" s="31"/>
      <c r="M65" s="1">
        <f t="shared" si="0"/>
        <v>1.8456375838926176</v>
      </c>
      <c r="N65" s="1">
        <f t="shared" si="1"/>
        <v>0.42016806722689076</v>
      </c>
      <c r="O65" s="1">
        <f t="shared" si="2"/>
        <v>0.75630252100840334</v>
      </c>
      <c r="P65" s="1">
        <f t="shared" si="3"/>
        <v>1.174496644295302</v>
      </c>
      <c r="Q65" s="31"/>
      <c r="R65" s="1">
        <f t="shared" si="4"/>
        <v>2.1676951488671681</v>
      </c>
      <c r="S65" s="22">
        <f t="shared" si="5"/>
        <v>0.31777416849092577</v>
      </c>
    </row>
    <row r="66" spans="2:19" x14ac:dyDescent="0.35">
      <c r="B66" s="21" t="s">
        <v>2</v>
      </c>
      <c r="C66" s="1" t="s">
        <v>14</v>
      </c>
      <c r="D66" s="1">
        <v>1</v>
      </c>
      <c r="E66" s="22">
        <v>1</v>
      </c>
      <c r="H66" s="21">
        <f>VLOOKUP(B66,'PL Table Summary'!$Z$6:$AD$25,2)</f>
        <v>1.736842105263158</v>
      </c>
      <c r="I66" s="1">
        <f>VLOOKUP(B66,'PL Table Summary'!$Z$6:$AD$25,3)</f>
        <v>1.3157894736842106</v>
      </c>
      <c r="J66" s="1">
        <f>VLOOKUP(C66,'PL Table Summary'!$Z$6:$AD$25,4)</f>
        <v>1</v>
      </c>
      <c r="K66" s="1">
        <f>VLOOKUP(C66,'PL Table Summary'!$Z$6:$AD$25,5)</f>
        <v>1.3157894736842106</v>
      </c>
      <c r="L66" s="31"/>
      <c r="M66" s="1">
        <f t="shared" si="0"/>
        <v>1.1073825503355705</v>
      </c>
      <c r="N66" s="1">
        <f t="shared" si="1"/>
        <v>1.0504201680672272</v>
      </c>
      <c r="O66" s="1">
        <f t="shared" si="2"/>
        <v>0.79831932773109249</v>
      </c>
      <c r="P66" s="1">
        <f t="shared" si="3"/>
        <v>0.83892617449664431</v>
      </c>
      <c r="Q66" s="31"/>
      <c r="R66" s="1">
        <f t="shared" si="4"/>
        <v>0.92901220665735784</v>
      </c>
      <c r="S66" s="22">
        <f t="shared" si="5"/>
        <v>0.83857072240661001</v>
      </c>
    </row>
    <row r="67" spans="2:19" x14ac:dyDescent="0.35">
      <c r="B67" s="21" t="s">
        <v>16</v>
      </c>
      <c r="C67" s="1" t="s">
        <v>15</v>
      </c>
      <c r="D67" s="1">
        <v>2</v>
      </c>
      <c r="E67" s="22">
        <v>0</v>
      </c>
      <c r="H67" s="21">
        <f>VLOOKUP(B67,'PL Table Summary'!$Z$6:$AD$25,2)</f>
        <v>2.2105263157894739</v>
      </c>
      <c r="I67" s="1">
        <f>VLOOKUP(B67,'PL Table Summary'!$Z$6:$AD$25,3)</f>
        <v>0.84210526315789469</v>
      </c>
      <c r="J67" s="1">
        <f>VLOOKUP(C67,'PL Table Summary'!$Z$6:$AD$25,4)</f>
        <v>1.263157894736842</v>
      </c>
      <c r="K67" s="1">
        <f>VLOOKUP(C67,'PL Table Summary'!$Z$6:$AD$25,5)</f>
        <v>1.3157894736842106</v>
      </c>
      <c r="L67" s="31"/>
      <c r="M67" s="1">
        <f t="shared" si="0"/>
        <v>1.4093959731543626</v>
      </c>
      <c r="N67" s="1">
        <f t="shared" si="1"/>
        <v>0.67226890756302526</v>
      </c>
      <c r="O67" s="1">
        <f t="shared" si="2"/>
        <v>1.0084033613445378</v>
      </c>
      <c r="P67" s="1">
        <f t="shared" si="3"/>
        <v>0.83892617449664431</v>
      </c>
      <c r="Q67" s="31"/>
      <c r="R67" s="1">
        <f t="shared" si="4"/>
        <v>1.1823791721093646</v>
      </c>
      <c r="S67" s="22">
        <f t="shared" si="5"/>
        <v>0.67791822611397501</v>
      </c>
    </row>
    <row r="68" spans="2:19" x14ac:dyDescent="0.35">
      <c r="B68" s="21" t="s">
        <v>19</v>
      </c>
      <c r="C68" s="1" t="s">
        <v>9</v>
      </c>
      <c r="D68" s="1">
        <v>0</v>
      </c>
      <c r="E68" s="22">
        <v>0</v>
      </c>
      <c r="H68" s="21">
        <f>VLOOKUP(B68,'PL Table Summary'!$Z$6:$AD$25,2)</f>
        <v>1.6842105263157894</v>
      </c>
      <c r="I68" s="1">
        <f>VLOOKUP(B68,'PL Table Summary'!$Z$6:$AD$25,3)</f>
        <v>1.4210526315789473</v>
      </c>
      <c r="J68" s="1">
        <f>VLOOKUP(C68,'PL Table Summary'!$Z$6:$AD$25,4)</f>
        <v>1.263157894736842</v>
      </c>
      <c r="K68" s="1">
        <f>VLOOKUP(C68,'PL Table Summary'!$Z$6:$AD$25,5)</f>
        <v>1.4210526315789473</v>
      </c>
      <c r="L68" s="31"/>
      <c r="M68" s="1">
        <f t="shared" si="0"/>
        <v>1.0738255033557047</v>
      </c>
      <c r="N68" s="1">
        <f t="shared" si="1"/>
        <v>1.134453781512605</v>
      </c>
      <c r="O68" s="1">
        <f t="shared" si="2"/>
        <v>1.0084033613445378</v>
      </c>
      <c r="P68" s="1">
        <f t="shared" si="3"/>
        <v>0.90604026845637586</v>
      </c>
      <c r="Q68" s="31"/>
      <c r="R68" s="1">
        <f t="shared" si="4"/>
        <v>0.97292914733570568</v>
      </c>
      <c r="S68" s="22">
        <f t="shared" si="5"/>
        <v>1.1439870065673328</v>
      </c>
    </row>
    <row r="69" spans="2:19" x14ac:dyDescent="0.35">
      <c r="B69" s="21" t="s">
        <v>16</v>
      </c>
      <c r="C69" s="1" t="s">
        <v>12</v>
      </c>
      <c r="D69" s="1">
        <v>2</v>
      </c>
      <c r="E69" s="22">
        <v>0</v>
      </c>
      <c r="H69" s="21">
        <f>VLOOKUP(B69,'PL Table Summary'!$Z$6:$AD$25,2)</f>
        <v>2.2105263157894739</v>
      </c>
      <c r="I69" s="1">
        <f>VLOOKUP(B69,'PL Table Summary'!$Z$6:$AD$25,3)</f>
        <v>0.84210526315789469</v>
      </c>
      <c r="J69" s="1">
        <f>VLOOKUP(C69,'PL Table Summary'!$Z$6:$AD$25,4)</f>
        <v>1.368421052631579</v>
      </c>
      <c r="K69" s="1">
        <f>VLOOKUP(C69,'PL Table Summary'!$Z$6:$AD$25,5)</f>
        <v>1.631578947368421</v>
      </c>
      <c r="L69" s="31"/>
      <c r="M69" s="1">
        <f t="shared" si="0"/>
        <v>1.4093959731543626</v>
      </c>
      <c r="N69" s="1">
        <f t="shared" si="1"/>
        <v>0.67226890756302526</v>
      </c>
      <c r="O69" s="1">
        <f t="shared" si="2"/>
        <v>1.0924369747899161</v>
      </c>
      <c r="P69" s="1">
        <f t="shared" si="3"/>
        <v>1.0402684563758389</v>
      </c>
      <c r="Q69" s="31"/>
      <c r="R69" s="1">
        <f t="shared" si="4"/>
        <v>1.4661501734156119</v>
      </c>
      <c r="S69" s="22">
        <f t="shared" si="5"/>
        <v>0.73441141162347301</v>
      </c>
    </row>
    <row r="70" spans="2:19" x14ac:dyDescent="0.35">
      <c r="B70" s="21" t="s">
        <v>9</v>
      </c>
      <c r="C70" s="1" t="s">
        <v>18</v>
      </c>
      <c r="D70" s="1">
        <v>1</v>
      </c>
      <c r="E70" s="22">
        <v>1</v>
      </c>
      <c r="H70" s="21">
        <f>VLOOKUP(B70,'PL Table Summary'!$Z$6:$AD$25,2)</f>
        <v>2.0526315789473686</v>
      </c>
      <c r="I70" s="1">
        <f>VLOOKUP(B70,'PL Table Summary'!$Z$6:$AD$25,3)</f>
        <v>0.63157894736842102</v>
      </c>
      <c r="J70" s="1">
        <f>VLOOKUP(C70,'PL Table Summary'!$Z$6:$AD$25,4)</f>
        <v>1.7894736842105263</v>
      </c>
      <c r="K70" s="1">
        <f>VLOOKUP(C70,'PL Table Summary'!$Z$6:$AD$25,5)</f>
        <v>0.63157894736842102</v>
      </c>
      <c r="L70" s="31"/>
      <c r="M70" s="1">
        <f t="shared" si="0"/>
        <v>1.3087248322147653</v>
      </c>
      <c r="N70" s="1">
        <f t="shared" si="1"/>
        <v>0.50420168067226889</v>
      </c>
      <c r="O70" s="1">
        <f t="shared" si="2"/>
        <v>1.4285714285714286</v>
      </c>
      <c r="P70" s="1">
        <f t="shared" si="3"/>
        <v>0.40268456375838924</v>
      </c>
      <c r="Q70" s="31"/>
      <c r="R70" s="1">
        <f t="shared" si="4"/>
        <v>0.52700328814017394</v>
      </c>
      <c r="S70" s="22">
        <f t="shared" si="5"/>
        <v>0.72028811524609848</v>
      </c>
    </row>
    <row r="71" spans="2:19" x14ac:dyDescent="0.35">
      <c r="B71" s="21" t="s">
        <v>15</v>
      </c>
      <c r="C71" s="1" t="s">
        <v>6</v>
      </c>
      <c r="D71" s="1">
        <v>3</v>
      </c>
      <c r="E71" s="22">
        <v>0</v>
      </c>
      <c r="H71" s="21">
        <f>VLOOKUP(B71,'PL Table Summary'!$Z$6:$AD$25,2)</f>
        <v>1.5789473684210527</v>
      </c>
      <c r="I71" s="1">
        <f>VLOOKUP(B71,'PL Table Summary'!$Z$6:$AD$25,3)</f>
        <v>1.1052631578947369</v>
      </c>
      <c r="J71" s="1">
        <f>VLOOKUP(C71,'PL Table Summary'!$Z$6:$AD$25,4)</f>
        <v>0.63157894736842102</v>
      </c>
      <c r="K71" s="1">
        <f>VLOOKUP(C71,'PL Table Summary'!$Z$6:$AD$25,5)</f>
        <v>2.3684210526315788</v>
      </c>
      <c r="L71" s="31"/>
      <c r="M71" s="1">
        <f t="shared" si="0"/>
        <v>1.0067114093959733</v>
      </c>
      <c r="N71" s="1">
        <f t="shared" si="1"/>
        <v>0.88235294117647078</v>
      </c>
      <c r="O71" s="1">
        <f t="shared" si="2"/>
        <v>0.50420168067226889</v>
      </c>
      <c r="P71" s="1">
        <f t="shared" si="3"/>
        <v>1.5100671140939597</v>
      </c>
      <c r="Q71" s="31"/>
      <c r="R71" s="1">
        <f t="shared" si="4"/>
        <v>1.5202017927120401</v>
      </c>
      <c r="S71" s="22">
        <f t="shared" si="5"/>
        <v>0.44488383588729619</v>
      </c>
    </row>
    <row r="72" spans="2:19" x14ac:dyDescent="0.35">
      <c r="B72" s="21" t="s">
        <v>8</v>
      </c>
      <c r="C72" s="1" t="s">
        <v>11</v>
      </c>
      <c r="D72" s="1">
        <v>0</v>
      </c>
      <c r="E72" s="22">
        <v>2</v>
      </c>
      <c r="H72" s="21">
        <f>VLOOKUP(B72,'PL Table Summary'!$Z$6:$AD$25,2)</f>
        <v>0.52631578947368418</v>
      </c>
      <c r="I72" s="1">
        <f>VLOOKUP(B72,'PL Table Summary'!$Z$6:$AD$25,3)</f>
        <v>1.631578947368421</v>
      </c>
      <c r="J72" s="1">
        <f>VLOOKUP(C72,'PL Table Summary'!$Z$6:$AD$25,4)</f>
        <v>1.736842105263158</v>
      </c>
      <c r="K72" s="1">
        <f>VLOOKUP(C72,'PL Table Summary'!$Z$6:$AD$25,5)</f>
        <v>1.2105263157894737</v>
      </c>
      <c r="L72" s="31"/>
      <c r="M72" s="1">
        <f t="shared" si="0"/>
        <v>0.33557046979865768</v>
      </c>
      <c r="N72" s="1">
        <f t="shared" si="1"/>
        <v>1.3025210084033614</v>
      </c>
      <c r="O72" s="1">
        <f t="shared" si="2"/>
        <v>1.3865546218487397</v>
      </c>
      <c r="P72" s="1">
        <f t="shared" si="3"/>
        <v>0.77181208053691275</v>
      </c>
      <c r="Q72" s="31"/>
      <c r="R72" s="1">
        <f t="shared" si="4"/>
        <v>0.25899734246205125</v>
      </c>
      <c r="S72" s="22">
        <f t="shared" si="5"/>
        <v>1.8060165242567618</v>
      </c>
    </row>
    <row r="73" spans="2:19" x14ac:dyDescent="0.35">
      <c r="B73" s="21" t="s">
        <v>17</v>
      </c>
      <c r="C73" s="1" t="s">
        <v>13</v>
      </c>
      <c r="D73" s="1">
        <v>2</v>
      </c>
      <c r="E73" s="22">
        <v>0</v>
      </c>
      <c r="H73" s="21">
        <f>VLOOKUP(B73,'PL Table Summary'!$Z$6:$AD$25,2)</f>
        <v>3</v>
      </c>
      <c r="I73" s="1">
        <f>VLOOKUP(B73,'PL Table Summary'!$Z$6:$AD$25,3)</f>
        <v>0.63157894736842102</v>
      </c>
      <c r="J73" s="1">
        <f>VLOOKUP(C73,'PL Table Summary'!$Z$6:$AD$25,4)</f>
        <v>0.84210526315789469</v>
      </c>
      <c r="K73" s="1">
        <f>VLOOKUP(C73,'PL Table Summary'!$Z$6:$AD$25,5)</f>
        <v>1.6842105263157894</v>
      </c>
      <c r="L73" s="31"/>
      <c r="M73" s="1">
        <f t="shared" si="0"/>
        <v>1.912751677852349</v>
      </c>
      <c r="N73" s="1">
        <f t="shared" si="1"/>
        <v>0.50420168067226889</v>
      </c>
      <c r="O73" s="1">
        <f t="shared" si="2"/>
        <v>0.67226890756302526</v>
      </c>
      <c r="P73" s="1">
        <f t="shared" si="3"/>
        <v>1.0738255033557047</v>
      </c>
      <c r="Q73" s="31"/>
      <c r="R73" s="1">
        <f t="shared" si="4"/>
        <v>2.0539615332642676</v>
      </c>
      <c r="S73" s="22">
        <f t="shared" si="5"/>
        <v>0.3389591130569875</v>
      </c>
    </row>
    <row r="74" spans="2:19" x14ac:dyDescent="0.35">
      <c r="B74" s="21" t="s">
        <v>10</v>
      </c>
      <c r="C74" s="1" t="s">
        <v>3</v>
      </c>
      <c r="D74" s="1">
        <v>0</v>
      </c>
      <c r="E74" s="22">
        <v>2</v>
      </c>
      <c r="H74" s="21">
        <f>VLOOKUP(B74,'PL Table Summary'!$Z$6:$AD$25,2)</f>
        <v>1.263157894736842</v>
      </c>
      <c r="I74" s="1">
        <f>VLOOKUP(B74,'PL Table Summary'!$Z$6:$AD$25,3)</f>
        <v>1.3157894736842106</v>
      </c>
      <c r="J74" s="1">
        <f>VLOOKUP(C74,'PL Table Summary'!$Z$6:$AD$25,4)</f>
        <v>1.4210526315789473</v>
      </c>
      <c r="K74" s="1">
        <f>VLOOKUP(C74,'PL Table Summary'!$Z$6:$AD$25,5)</f>
        <v>1.4736842105263157</v>
      </c>
      <c r="L74" s="31"/>
      <c r="M74" s="1">
        <f t="shared" ref="M74:M137" si="6">H74/$K$3</f>
        <v>0.80536912751677847</v>
      </c>
      <c r="N74" s="1">
        <f t="shared" ref="N74:N137" si="7">I74/$K$4</f>
        <v>1.0504201680672272</v>
      </c>
      <c r="O74" s="1">
        <f t="shared" ref="O74:O137" si="8">J74/$K$4</f>
        <v>1.134453781512605</v>
      </c>
      <c r="P74" s="1">
        <f t="shared" ref="P74:P137" si="9">K74/$K$3</f>
        <v>0.93959731543624159</v>
      </c>
      <c r="Q74" s="31"/>
      <c r="R74" s="1">
        <f t="shared" ref="R74:R137" si="10">M74*P74</f>
        <v>0.75672267014999317</v>
      </c>
      <c r="S74" s="22">
        <f t="shared" ref="S74:S137" si="11">O74*N74</f>
        <v>1.191653131840972</v>
      </c>
    </row>
    <row r="75" spans="2:19" x14ac:dyDescent="0.35">
      <c r="B75" s="21" t="s">
        <v>19</v>
      </c>
      <c r="C75" s="1" t="s">
        <v>2</v>
      </c>
      <c r="D75" s="1">
        <v>3</v>
      </c>
      <c r="E75" s="22">
        <v>1</v>
      </c>
      <c r="H75" s="21">
        <f>VLOOKUP(B75,'PL Table Summary'!$Z$6:$AD$25,2)</f>
        <v>1.6842105263157894</v>
      </c>
      <c r="I75" s="1">
        <f>VLOOKUP(B75,'PL Table Summary'!$Z$6:$AD$25,3)</f>
        <v>1.4210526315789473</v>
      </c>
      <c r="J75" s="1">
        <f>VLOOKUP(C75,'PL Table Summary'!$Z$6:$AD$25,4)</f>
        <v>1.6842105263157894</v>
      </c>
      <c r="K75" s="1">
        <f>VLOOKUP(C75,'PL Table Summary'!$Z$6:$AD$25,5)</f>
        <v>1.5263157894736843</v>
      </c>
      <c r="L75" s="31"/>
      <c r="M75" s="1">
        <f t="shared" si="6"/>
        <v>1.0738255033557047</v>
      </c>
      <c r="N75" s="1">
        <f t="shared" si="7"/>
        <v>1.134453781512605</v>
      </c>
      <c r="O75" s="1">
        <f t="shared" si="8"/>
        <v>1.3445378151260505</v>
      </c>
      <c r="P75" s="1">
        <f t="shared" si="9"/>
        <v>0.97315436241610742</v>
      </c>
      <c r="Q75" s="31"/>
      <c r="R75" s="1">
        <f t="shared" si="10"/>
        <v>1.0449979730642764</v>
      </c>
      <c r="S75" s="22">
        <f t="shared" si="11"/>
        <v>1.5253160087564439</v>
      </c>
    </row>
    <row r="76" spans="2:19" x14ac:dyDescent="0.35">
      <c r="B76" s="21" t="s">
        <v>14</v>
      </c>
      <c r="C76" s="1" t="s">
        <v>20</v>
      </c>
      <c r="D76" s="1">
        <v>2</v>
      </c>
      <c r="E76" s="22">
        <v>0</v>
      </c>
      <c r="H76" s="21">
        <f>VLOOKUP(B76,'PL Table Summary'!$Z$6:$AD$25,2)</f>
        <v>1.4736842105263157</v>
      </c>
      <c r="I76" s="1">
        <f>VLOOKUP(B76,'PL Table Summary'!$Z$6:$AD$25,3)</f>
        <v>1.1052631578947369</v>
      </c>
      <c r="J76" s="1">
        <f>VLOOKUP(C76,'PL Table Summary'!$Z$6:$AD$25,4)</f>
        <v>0.94736842105263153</v>
      </c>
      <c r="K76" s="1">
        <f>VLOOKUP(C76,'PL Table Summary'!$Z$6:$AD$25,5)</f>
        <v>1.8421052631578947</v>
      </c>
      <c r="L76" s="31"/>
      <c r="M76" s="1">
        <f t="shared" si="6"/>
        <v>0.93959731543624159</v>
      </c>
      <c r="N76" s="1">
        <f t="shared" si="7"/>
        <v>0.88235294117647078</v>
      </c>
      <c r="O76" s="1">
        <f t="shared" si="8"/>
        <v>0.75630252100840334</v>
      </c>
      <c r="P76" s="1">
        <f t="shared" si="9"/>
        <v>1.174496644295302</v>
      </c>
      <c r="Q76" s="31"/>
      <c r="R76" s="1">
        <f t="shared" si="10"/>
        <v>1.1035538939687402</v>
      </c>
      <c r="S76" s="22">
        <f t="shared" si="11"/>
        <v>0.66732575383094428</v>
      </c>
    </row>
    <row r="77" spans="2:19" x14ac:dyDescent="0.35">
      <c r="B77" s="21" t="s">
        <v>5</v>
      </c>
      <c r="C77" s="1" t="s">
        <v>21</v>
      </c>
      <c r="D77" s="1">
        <v>1</v>
      </c>
      <c r="E77" s="22">
        <v>2</v>
      </c>
      <c r="H77" s="21">
        <f>VLOOKUP(B77,'PL Table Summary'!$Z$6:$AD$25,2)</f>
        <v>1.1052631578947369</v>
      </c>
      <c r="I77" s="1">
        <f>VLOOKUP(B77,'PL Table Summary'!$Z$6:$AD$25,3)</f>
        <v>2</v>
      </c>
      <c r="J77" s="1">
        <f>VLOOKUP(C77,'PL Table Summary'!$Z$6:$AD$25,4)</f>
        <v>1.1052631578947369</v>
      </c>
      <c r="K77" s="1">
        <f>VLOOKUP(C77,'PL Table Summary'!$Z$6:$AD$25,5)</f>
        <v>1.8947368421052631</v>
      </c>
      <c r="L77" s="31"/>
      <c r="M77" s="1">
        <f t="shared" si="6"/>
        <v>0.7046979865771813</v>
      </c>
      <c r="N77" s="1">
        <f t="shared" si="7"/>
        <v>1.596638655462185</v>
      </c>
      <c r="O77" s="1">
        <f t="shared" si="8"/>
        <v>0.88235294117647078</v>
      </c>
      <c r="P77" s="1">
        <f t="shared" si="9"/>
        <v>1.2080536912751678</v>
      </c>
      <c r="Q77" s="31"/>
      <c r="R77" s="1">
        <f t="shared" si="10"/>
        <v>0.85131300391874254</v>
      </c>
      <c r="S77" s="22">
        <f t="shared" si="11"/>
        <v>1.4087988136431047</v>
      </c>
    </row>
    <row r="78" spans="2:19" x14ac:dyDescent="0.35">
      <c r="B78" s="21" t="s">
        <v>4</v>
      </c>
      <c r="C78" s="1" t="s">
        <v>7</v>
      </c>
      <c r="D78" s="1">
        <v>2</v>
      </c>
      <c r="E78" s="22">
        <v>1</v>
      </c>
      <c r="H78" s="21">
        <f>VLOOKUP(B78,'PL Table Summary'!$Z$6:$AD$25,2)</f>
        <v>1.5789473684210527</v>
      </c>
      <c r="I78" s="1">
        <f>VLOOKUP(B78,'PL Table Summary'!$Z$6:$AD$25,3)</f>
        <v>1.3157894736842106</v>
      </c>
      <c r="J78" s="1">
        <f>VLOOKUP(C78,'PL Table Summary'!$Z$6:$AD$25,4)</f>
        <v>1.6842105263157894</v>
      </c>
      <c r="K78" s="1">
        <f>VLOOKUP(C78,'PL Table Summary'!$Z$6:$AD$25,5)</f>
        <v>1.5789473684210527</v>
      </c>
      <c r="L78" s="31"/>
      <c r="M78" s="1">
        <f t="shared" si="6"/>
        <v>1.0067114093959733</v>
      </c>
      <c r="N78" s="1">
        <f t="shared" si="7"/>
        <v>1.0504201680672272</v>
      </c>
      <c r="O78" s="1">
        <f t="shared" si="8"/>
        <v>1.3445378151260505</v>
      </c>
      <c r="P78" s="1">
        <f t="shared" si="9"/>
        <v>1.0067114093959733</v>
      </c>
      <c r="Q78" s="31"/>
      <c r="R78" s="1">
        <f t="shared" si="10"/>
        <v>1.0134678618080268</v>
      </c>
      <c r="S78" s="22">
        <f t="shared" si="11"/>
        <v>1.4123296377374484</v>
      </c>
    </row>
    <row r="79" spans="2:19" x14ac:dyDescent="0.35">
      <c r="B79" s="21" t="s">
        <v>13</v>
      </c>
      <c r="C79" s="1" t="s">
        <v>19</v>
      </c>
      <c r="D79" s="1">
        <v>1</v>
      </c>
      <c r="E79" s="22">
        <v>0</v>
      </c>
      <c r="H79" s="21">
        <f>VLOOKUP(B79,'PL Table Summary'!$Z$6:$AD$25,2)</f>
        <v>1</v>
      </c>
      <c r="I79" s="1">
        <f>VLOOKUP(B79,'PL Table Summary'!$Z$6:$AD$25,3)</f>
        <v>1.4736842105263157</v>
      </c>
      <c r="J79" s="1">
        <f>VLOOKUP(C79,'PL Table Summary'!$Z$6:$AD$25,4)</f>
        <v>1.0526315789473684</v>
      </c>
      <c r="K79" s="1">
        <f>VLOOKUP(C79,'PL Table Summary'!$Z$6:$AD$25,5)</f>
        <v>1.4736842105263157</v>
      </c>
      <c r="L79" s="31"/>
      <c r="M79" s="1">
        <f t="shared" si="6"/>
        <v>0.63758389261744963</v>
      </c>
      <c r="N79" s="1">
        <f t="shared" si="7"/>
        <v>1.1764705882352942</v>
      </c>
      <c r="O79" s="1">
        <f t="shared" si="8"/>
        <v>0.84033613445378152</v>
      </c>
      <c r="P79" s="1">
        <f t="shared" si="9"/>
        <v>0.93959731543624159</v>
      </c>
      <c r="Q79" s="31"/>
      <c r="R79" s="1">
        <f t="shared" si="10"/>
        <v>0.59907211386874459</v>
      </c>
      <c r="S79" s="22">
        <f t="shared" si="11"/>
        <v>0.98863074641621362</v>
      </c>
    </row>
    <row r="80" spans="2:19" x14ac:dyDescent="0.35">
      <c r="B80" s="21" t="s">
        <v>21</v>
      </c>
      <c r="C80" s="1" t="s">
        <v>8</v>
      </c>
      <c r="D80" s="1">
        <v>1</v>
      </c>
      <c r="E80" s="22">
        <v>1</v>
      </c>
      <c r="H80" s="21">
        <f>VLOOKUP(B80,'PL Table Summary'!$Z$6:$AD$25,2)</f>
        <v>1.263157894736842</v>
      </c>
      <c r="I80" s="1">
        <f>VLOOKUP(B80,'PL Table Summary'!$Z$6:$AD$25,3)</f>
        <v>1.6842105263157894</v>
      </c>
      <c r="J80" s="1">
        <f>VLOOKUP(C80,'PL Table Summary'!$Z$6:$AD$25,4)</f>
        <v>0.63157894736842102</v>
      </c>
      <c r="K80" s="1">
        <f>VLOOKUP(C80,'PL Table Summary'!$Z$6:$AD$25,5)</f>
        <v>2.3684210526315788</v>
      </c>
      <c r="L80" s="31"/>
      <c r="M80" s="1">
        <f t="shared" si="6"/>
        <v>0.80536912751677847</v>
      </c>
      <c r="N80" s="1">
        <f t="shared" si="7"/>
        <v>1.3445378151260505</v>
      </c>
      <c r="O80" s="1">
        <f t="shared" si="8"/>
        <v>0.50420168067226889</v>
      </c>
      <c r="P80" s="1">
        <f t="shared" si="9"/>
        <v>1.5100671140939597</v>
      </c>
      <c r="Q80" s="31"/>
      <c r="R80" s="1">
        <f t="shared" si="10"/>
        <v>1.2161614341696318</v>
      </c>
      <c r="S80" s="22">
        <f t="shared" si="11"/>
        <v>0.67791822611397501</v>
      </c>
    </row>
    <row r="81" spans="2:19" x14ac:dyDescent="0.35">
      <c r="B81" s="21" t="s">
        <v>7</v>
      </c>
      <c r="C81" s="1" t="s">
        <v>14</v>
      </c>
      <c r="D81" s="1">
        <v>0</v>
      </c>
      <c r="E81" s="22">
        <v>1</v>
      </c>
      <c r="H81" s="21">
        <f>VLOOKUP(B81,'PL Table Summary'!$Z$6:$AD$25,2)</f>
        <v>1</v>
      </c>
      <c r="I81" s="1">
        <f>VLOOKUP(B81,'PL Table Summary'!$Z$6:$AD$25,3)</f>
        <v>1.2105263157894737</v>
      </c>
      <c r="J81" s="1">
        <f>VLOOKUP(C81,'PL Table Summary'!$Z$6:$AD$25,4)</f>
        <v>1</v>
      </c>
      <c r="K81" s="1">
        <f>VLOOKUP(C81,'PL Table Summary'!$Z$6:$AD$25,5)</f>
        <v>1.3157894736842106</v>
      </c>
      <c r="L81" s="31"/>
      <c r="M81" s="1">
        <f t="shared" si="6"/>
        <v>0.63758389261744963</v>
      </c>
      <c r="N81" s="1">
        <f t="shared" si="7"/>
        <v>0.96638655462184886</v>
      </c>
      <c r="O81" s="1">
        <f t="shared" si="8"/>
        <v>0.79831932773109249</v>
      </c>
      <c r="P81" s="1">
        <f t="shared" si="9"/>
        <v>0.83892617449664431</v>
      </c>
      <c r="Q81" s="31"/>
      <c r="R81" s="1">
        <f t="shared" si="10"/>
        <v>0.53488581595423623</v>
      </c>
      <c r="S81" s="22">
        <f t="shared" si="11"/>
        <v>0.77148506461408106</v>
      </c>
    </row>
    <row r="82" spans="2:19" x14ac:dyDescent="0.35">
      <c r="B82" s="21" t="s">
        <v>3</v>
      </c>
      <c r="C82" s="1" t="s">
        <v>15</v>
      </c>
      <c r="D82" s="1">
        <v>1</v>
      </c>
      <c r="E82" s="22">
        <v>2</v>
      </c>
      <c r="H82" s="21">
        <f>VLOOKUP(B82,'PL Table Summary'!$Z$6:$AD$25,2)</f>
        <v>1.263157894736842</v>
      </c>
      <c r="I82" s="1">
        <f>VLOOKUP(B82,'PL Table Summary'!$Z$6:$AD$25,3)</f>
        <v>1.0526315789473684</v>
      </c>
      <c r="J82" s="1">
        <f>VLOOKUP(C82,'PL Table Summary'!$Z$6:$AD$25,4)</f>
        <v>1.263157894736842</v>
      </c>
      <c r="K82" s="1">
        <f>VLOOKUP(C82,'PL Table Summary'!$Z$6:$AD$25,5)</f>
        <v>1.3157894736842106</v>
      </c>
      <c r="L82" s="31"/>
      <c r="M82" s="1">
        <f t="shared" si="6"/>
        <v>0.80536912751677847</v>
      </c>
      <c r="N82" s="1">
        <f t="shared" si="7"/>
        <v>0.84033613445378152</v>
      </c>
      <c r="O82" s="1">
        <f t="shared" si="8"/>
        <v>1.0084033613445378</v>
      </c>
      <c r="P82" s="1">
        <f t="shared" si="9"/>
        <v>0.83892617449664431</v>
      </c>
      <c r="Q82" s="31"/>
      <c r="R82" s="1">
        <f t="shared" si="10"/>
        <v>0.67564524120535108</v>
      </c>
      <c r="S82" s="22">
        <f t="shared" si="11"/>
        <v>0.84739778264246879</v>
      </c>
    </row>
    <row r="83" spans="2:19" x14ac:dyDescent="0.35">
      <c r="B83" s="21" t="s">
        <v>2</v>
      </c>
      <c r="C83" s="1" t="s">
        <v>10</v>
      </c>
      <c r="D83" s="1">
        <v>3</v>
      </c>
      <c r="E83" s="22">
        <v>2</v>
      </c>
      <c r="H83" s="21">
        <f>VLOOKUP(B83,'PL Table Summary'!$Z$6:$AD$25,2)</f>
        <v>1.736842105263158</v>
      </c>
      <c r="I83" s="1">
        <f>VLOOKUP(B83,'PL Table Summary'!$Z$6:$AD$25,3)</f>
        <v>1.3157894736842106</v>
      </c>
      <c r="J83" s="1">
        <f>VLOOKUP(C83,'PL Table Summary'!$Z$6:$AD$25,4)</f>
        <v>0.94736842105263153</v>
      </c>
      <c r="K83" s="1">
        <f>VLOOKUP(C83,'PL Table Summary'!$Z$6:$AD$25,5)</f>
        <v>1.2105263157894737</v>
      </c>
      <c r="L83" s="31"/>
      <c r="M83" s="1">
        <f t="shared" si="6"/>
        <v>1.1073825503355705</v>
      </c>
      <c r="N83" s="1">
        <f t="shared" si="7"/>
        <v>1.0504201680672272</v>
      </c>
      <c r="O83" s="1">
        <f t="shared" si="8"/>
        <v>0.75630252100840334</v>
      </c>
      <c r="P83" s="1">
        <f t="shared" si="9"/>
        <v>0.77181208053691275</v>
      </c>
      <c r="Q83" s="31"/>
      <c r="R83" s="1">
        <f t="shared" si="10"/>
        <v>0.85469123012476922</v>
      </c>
      <c r="S83" s="22">
        <f t="shared" si="11"/>
        <v>0.79443542122731459</v>
      </c>
    </row>
    <row r="84" spans="2:19" x14ac:dyDescent="0.35">
      <c r="B84" s="21" t="s">
        <v>11</v>
      </c>
      <c r="C84" s="1" t="s">
        <v>5</v>
      </c>
      <c r="D84" s="1">
        <v>1</v>
      </c>
      <c r="E84" s="22">
        <v>0</v>
      </c>
      <c r="H84" s="21">
        <f>VLOOKUP(B84,'PL Table Summary'!$Z$6:$AD$25,2)</f>
        <v>1.7894736842105263</v>
      </c>
      <c r="I84" s="1">
        <f>VLOOKUP(B84,'PL Table Summary'!$Z$6:$AD$25,3)</f>
        <v>0.84210526315789469</v>
      </c>
      <c r="J84" s="1">
        <f>VLOOKUP(C84,'PL Table Summary'!$Z$6:$AD$25,4)</f>
        <v>0.68421052631578949</v>
      </c>
      <c r="K84" s="1">
        <f>VLOOKUP(C84,'PL Table Summary'!$Z$6:$AD$25,5)</f>
        <v>1.631578947368421</v>
      </c>
      <c r="L84" s="31"/>
      <c r="M84" s="1">
        <f t="shared" si="6"/>
        <v>1.1409395973154361</v>
      </c>
      <c r="N84" s="1">
        <f t="shared" si="7"/>
        <v>0.67226890756302526</v>
      </c>
      <c r="O84" s="1">
        <f t="shared" si="8"/>
        <v>0.54621848739495804</v>
      </c>
      <c r="P84" s="1">
        <f t="shared" si="9"/>
        <v>1.0402684563758389</v>
      </c>
      <c r="Q84" s="31"/>
      <c r="R84" s="1">
        <f t="shared" si="10"/>
        <v>1.1868834737173999</v>
      </c>
      <c r="S84" s="22">
        <f t="shared" si="11"/>
        <v>0.3672057058117365</v>
      </c>
    </row>
    <row r="85" spans="2:19" x14ac:dyDescent="0.35">
      <c r="B85" s="21" t="s">
        <v>12</v>
      </c>
      <c r="C85" s="1" t="s">
        <v>4</v>
      </c>
      <c r="D85" s="1">
        <v>0</v>
      </c>
      <c r="E85" s="22">
        <v>4</v>
      </c>
      <c r="H85" s="21">
        <f>VLOOKUP(B85,'PL Table Summary'!$Z$6:$AD$25,2)</f>
        <v>1.368421052631579</v>
      </c>
      <c r="I85" s="1">
        <f>VLOOKUP(B85,'PL Table Summary'!$Z$6:$AD$25,3)</f>
        <v>1.4736842105263157</v>
      </c>
      <c r="J85" s="1">
        <f>VLOOKUP(C85,'PL Table Summary'!$Z$6:$AD$25,4)</f>
        <v>1.368421052631579</v>
      </c>
      <c r="K85" s="1">
        <f>VLOOKUP(C85,'PL Table Summary'!$Z$6:$AD$25,5)</f>
        <v>2.3684210526315788</v>
      </c>
      <c r="L85" s="31"/>
      <c r="M85" s="1">
        <f t="shared" si="6"/>
        <v>0.87248322147651014</v>
      </c>
      <c r="N85" s="1">
        <f t="shared" si="7"/>
        <v>1.1764705882352942</v>
      </c>
      <c r="O85" s="1">
        <f t="shared" si="8"/>
        <v>1.0924369747899161</v>
      </c>
      <c r="P85" s="1">
        <f t="shared" si="9"/>
        <v>1.5100671140939597</v>
      </c>
      <c r="Q85" s="31"/>
      <c r="R85" s="1">
        <f t="shared" si="10"/>
        <v>1.3175082203504347</v>
      </c>
      <c r="S85" s="22">
        <f t="shared" si="11"/>
        <v>1.2852199703410778</v>
      </c>
    </row>
    <row r="86" spans="2:19" x14ac:dyDescent="0.35">
      <c r="B86" s="21" t="s">
        <v>6</v>
      </c>
      <c r="C86" s="1" t="s">
        <v>16</v>
      </c>
      <c r="D86" s="1">
        <v>1</v>
      </c>
      <c r="E86" s="22">
        <v>5</v>
      </c>
      <c r="H86" s="21">
        <f>VLOOKUP(B86,'PL Table Summary'!$Z$6:$AD$25,2)</f>
        <v>1.1578947368421053</v>
      </c>
      <c r="I86" s="1">
        <f>VLOOKUP(B86,'PL Table Summary'!$Z$6:$AD$25,3)</f>
        <v>1.8947368421052631</v>
      </c>
      <c r="J86" s="1">
        <f>VLOOKUP(C86,'PL Table Summary'!$Z$6:$AD$25,4)</f>
        <v>1.631578947368421</v>
      </c>
      <c r="K86" s="1">
        <f>VLOOKUP(C86,'PL Table Summary'!$Z$6:$AD$25,5)</f>
        <v>1.8421052631578947</v>
      </c>
      <c r="L86" s="31"/>
      <c r="M86" s="1">
        <f t="shared" si="6"/>
        <v>0.73825503355704702</v>
      </c>
      <c r="N86" s="1">
        <f t="shared" si="7"/>
        <v>1.5126050420168067</v>
      </c>
      <c r="O86" s="1">
        <f t="shared" si="8"/>
        <v>1.3025210084033614</v>
      </c>
      <c r="P86" s="1">
        <f t="shared" si="9"/>
        <v>1.174496644295302</v>
      </c>
      <c r="Q86" s="31"/>
      <c r="R86" s="1">
        <f t="shared" si="10"/>
        <v>0.86707805954686734</v>
      </c>
      <c r="S86" s="22">
        <f t="shared" si="11"/>
        <v>1.9701998446437399</v>
      </c>
    </row>
    <row r="87" spans="2:19" x14ac:dyDescent="0.35">
      <c r="B87" s="21" t="s">
        <v>18</v>
      </c>
      <c r="C87" s="1" t="s">
        <v>17</v>
      </c>
      <c r="D87" s="1">
        <v>0</v>
      </c>
      <c r="E87" s="22">
        <v>0</v>
      </c>
      <c r="H87" s="21">
        <f>VLOOKUP(B87,'PL Table Summary'!$Z$6:$AD$25,2)</f>
        <v>2.8947368421052633</v>
      </c>
      <c r="I87" s="1">
        <f>VLOOKUP(B87,'PL Table Summary'!$Z$6:$AD$25,3)</f>
        <v>0.52631578947368418</v>
      </c>
      <c r="J87" s="1">
        <f>VLOOKUP(C87,'PL Table Summary'!$Z$6:$AD$25,4)</f>
        <v>2</v>
      </c>
      <c r="K87" s="1">
        <f>VLOOKUP(C87,'PL Table Summary'!$Z$6:$AD$25,5)</f>
        <v>0.57894736842105265</v>
      </c>
      <c r="L87" s="31"/>
      <c r="M87" s="1">
        <f t="shared" si="6"/>
        <v>1.8456375838926176</v>
      </c>
      <c r="N87" s="1">
        <f t="shared" si="7"/>
        <v>0.42016806722689076</v>
      </c>
      <c r="O87" s="1">
        <f t="shared" si="8"/>
        <v>1.596638655462185</v>
      </c>
      <c r="P87" s="1">
        <f t="shared" si="9"/>
        <v>0.36912751677852351</v>
      </c>
      <c r="Q87" s="31"/>
      <c r="R87" s="1">
        <f t="shared" si="10"/>
        <v>0.68127561821539584</v>
      </c>
      <c r="S87" s="22">
        <f t="shared" si="11"/>
        <v>0.67085657792528786</v>
      </c>
    </row>
    <row r="88" spans="2:19" x14ac:dyDescent="0.35">
      <c r="B88" s="21" t="s">
        <v>20</v>
      </c>
      <c r="C88" s="1" t="s">
        <v>9</v>
      </c>
      <c r="D88" s="1">
        <v>0</v>
      </c>
      <c r="E88" s="22">
        <v>3</v>
      </c>
      <c r="H88" s="21">
        <f>VLOOKUP(B88,'PL Table Summary'!$Z$6:$AD$25,2)</f>
        <v>1.4210526315789473</v>
      </c>
      <c r="I88" s="1">
        <f>VLOOKUP(B88,'PL Table Summary'!$Z$6:$AD$25,3)</f>
        <v>1.5789473684210527</v>
      </c>
      <c r="J88" s="1">
        <f>VLOOKUP(C88,'PL Table Summary'!$Z$6:$AD$25,4)</f>
        <v>1.263157894736842</v>
      </c>
      <c r="K88" s="1">
        <f>VLOOKUP(C88,'PL Table Summary'!$Z$6:$AD$25,5)</f>
        <v>1.4210526315789473</v>
      </c>
      <c r="L88" s="31"/>
      <c r="M88" s="1">
        <f t="shared" si="6"/>
        <v>0.90604026845637586</v>
      </c>
      <c r="N88" s="1">
        <f t="shared" si="7"/>
        <v>1.2605042016806725</v>
      </c>
      <c r="O88" s="1">
        <f t="shared" si="8"/>
        <v>1.0084033613445378</v>
      </c>
      <c r="P88" s="1">
        <f t="shared" si="9"/>
        <v>0.90604026845637586</v>
      </c>
      <c r="Q88" s="31"/>
      <c r="R88" s="1">
        <f t="shared" si="10"/>
        <v>0.82090896806450164</v>
      </c>
      <c r="S88" s="22">
        <f t="shared" si="11"/>
        <v>1.2710966739637033</v>
      </c>
    </row>
    <row r="89" spans="2:19" x14ac:dyDescent="0.35">
      <c r="B89" s="21" t="s">
        <v>4</v>
      </c>
      <c r="C89" s="1" t="s">
        <v>20</v>
      </c>
      <c r="D89" s="1">
        <v>0</v>
      </c>
      <c r="E89" s="22">
        <v>0</v>
      </c>
      <c r="H89" s="21">
        <f>VLOOKUP(B89,'PL Table Summary'!$Z$6:$AD$25,2)</f>
        <v>1.5789473684210527</v>
      </c>
      <c r="I89" s="1">
        <f>VLOOKUP(B89,'PL Table Summary'!$Z$6:$AD$25,3)</f>
        <v>1.3157894736842106</v>
      </c>
      <c r="J89" s="1">
        <f>VLOOKUP(C89,'PL Table Summary'!$Z$6:$AD$25,4)</f>
        <v>0.94736842105263153</v>
      </c>
      <c r="K89" s="1">
        <f>VLOOKUP(C89,'PL Table Summary'!$Z$6:$AD$25,5)</f>
        <v>1.8421052631578947</v>
      </c>
      <c r="L89" s="31"/>
      <c r="M89" s="1">
        <f t="shared" si="6"/>
        <v>1.0067114093959733</v>
      </c>
      <c r="N89" s="1">
        <f t="shared" si="7"/>
        <v>1.0504201680672272</v>
      </c>
      <c r="O89" s="1">
        <f t="shared" si="8"/>
        <v>0.75630252100840334</v>
      </c>
      <c r="P89" s="1">
        <f t="shared" si="9"/>
        <v>1.174496644295302</v>
      </c>
      <c r="Q89" s="31"/>
      <c r="R89" s="1">
        <f t="shared" si="10"/>
        <v>1.1823791721093646</v>
      </c>
      <c r="S89" s="22">
        <f t="shared" si="11"/>
        <v>0.79443542122731459</v>
      </c>
    </row>
    <row r="90" spans="2:19" x14ac:dyDescent="0.35">
      <c r="B90" s="21" t="s">
        <v>5</v>
      </c>
      <c r="C90" s="1" t="s">
        <v>6</v>
      </c>
      <c r="D90" s="1">
        <v>4</v>
      </c>
      <c r="E90" s="22">
        <v>2</v>
      </c>
      <c r="H90" s="21">
        <f>VLOOKUP(B90,'PL Table Summary'!$Z$6:$AD$25,2)</f>
        <v>1.1052631578947369</v>
      </c>
      <c r="I90" s="1">
        <f>VLOOKUP(B90,'PL Table Summary'!$Z$6:$AD$25,3)</f>
        <v>2</v>
      </c>
      <c r="J90" s="1">
        <f>VLOOKUP(C90,'PL Table Summary'!$Z$6:$AD$25,4)</f>
        <v>0.63157894736842102</v>
      </c>
      <c r="K90" s="1">
        <f>VLOOKUP(C90,'PL Table Summary'!$Z$6:$AD$25,5)</f>
        <v>2.3684210526315788</v>
      </c>
      <c r="L90" s="31"/>
      <c r="M90" s="1">
        <f t="shared" si="6"/>
        <v>0.7046979865771813</v>
      </c>
      <c r="N90" s="1">
        <f t="shared" si="7"/>
        <v>1.596638655462185</v>
      </c>
      <c r="O90" s="1">
        <f t="shared" si="8"/>
        <v>0.50420168067226889</v>
      </c>
      <c r="P90" s="1">
        <f t="shared" si="9"/>
        <v>1.5100671140939597</v>
      </c>
      <c r="Q90" s="31"/>
      <c r="R90" s="1">
        <f t="shared" si="10"/>
        <v>1.0641412548984281</v>
      </c>
      <c r="S90" s="22">
        <f t="shared" si="11"/>
        <v>0.80502789351034532</v>
      </c>
    </row>
    <row r="91" spans="2:19" x14ac:dyDescent="0.35">
      <c r="B91" s="21" t="s">
        <v>9</v>
      </c>
      <c r="C91" s="1" t="s">
        <v>2</v>
      </c>
      <c r="D91" s="1">
        <v>2</v>
      </c>
      <c r="E91" s="22">
        <v>2</v>
      </c>
      <c r="H91" s="21">
        <f>VLOOKUP(B91,'PL Table Summary'!$Z$6:$AD$25,2)</f>
        <v>2.0526315789473686</v>
      </c>
      <c r="I91" s="1">
        <f>VLOOKUP(B91,'PL Table Summary'!$Z$6:$AD$25,3)</f>
        <v>0.63157894736842102</v>
      </c>
      <c r="J91" s="1">
        <f>VLOOKUP(C91,'PL Table Summary'!$Z$6:$AD$25,4)</f>
        <v>1.6842105263157894</v>
      </c>
      <c r="K91" s="1">
        <f>VLOOKUP(C91,'PL Table Summary'!$Z$6:$AD$25,5)</f>
        <v>1.5263157894736843</v>
      </c>
      <c r="L91" s="31"/>
      <c r="M91" s="1">
        <f t="shared" si="6"/>
        <v>1.3087248322147653</v>
      </c>
      <c r="N91" s="1">
        <f t="shared" si="7"/>
        <v>0.50420168067226889</v>
      </c>
      <c r="O91" s="1">
        <f t="shared" si="8"/>
        <v>1.3445378151260505</v>
      </c>
      <c r="P91" s="1">
        <f t="shared" si="9"/>
        <v>0.97315436241610742</v>
      </c>
      <c r="Q91" s="31"/>
      <c r="R91" s="1">
        <f t="shared" si="10"/>
        <v>1.2735912796720872</v>
      </c>
      <c r="S91" s="22">
        <f t="shared" si="11"/>
        <v>0.67791822611397501</v>
      </c>
    </row>
    <row r="92" spans="2:19" x14ac:dyDescent="0.35">
      <c r="B92" s="21" t="s">
        <v>8</v>
      </c>
      <c r="C92" s="1" t="s">
        <v>18</v>
      </c>
      <c r="D92" s="1">
        <v>0</v>
      </c>
      <c r="E92" s="22">
        <v>1</v>
      </c>
      <c r="H92" s="21">
        <f>VLOOKUP(B92,'PL Table Summary'!$Z$6:$AD$25,2)</f>
        <v>0.52631578947368418</v>
      </c>
      <c r="I92" s="1">
        <f>VLOOKUP(B92,'PL Table Summary'!$Z$6:$AD$25,3)</f>
        <v>1.631578947368421</v>
      </c>
      <c r="J92" s="1">
        <f>VLOOKUP(C92,'PL Table Summary'!$Z$6:$AD$25,4)</f>
        <v>1.7894736842105263</v>
      </c>
      <c r="K92" s="1">
        <f>VLOOKUP(C92,'PL Table Summary'!$Z$6:$AD$25,5)</f>
        <v>0.63157894736842102</v>
      </c>
      <c r="L92" s="31"/>
      <c r="M92" s="1">
        <f t="shared" si="6"/>
        <v>0.33557046979865768</v>
      </c>
      <c r="N92" s="1">
        <f t="shared" si="7"/>
        <v>1.3025210084033614</v>
      </c>
      <c r="O92" s="1">
        <f t="shared" si="8"/>
        <v>1.4285714285714286</v>
      </c>
      <c r="P92" s="1">
        <f t="shared" si="9"/>
        <v>0.40268456375838924</v>
      </c>
      <c r="Q92" s="31"/>
      <c r="R92" s="1">
        <f t="shared" si="10"/>
        <v>0.13512904824107019</v>
      </c>
      <c r="S92" s="22">
        <f t="shared" si="11"/>
        <v>1.8607442977190878</v>
      </c>
    </row>
    <row r="93" spans="2:19" x14ac:dyDescent="0.35">
      <c r="B93" s="21" t="s">
        <v>17</v>
      </c>
      <c r="C93" s="1" t="s">
        <v>21</v>
      </c>
      <c r="D93" s="1">
        <v>5</v>
      </c>
      <c r="E93" s="22">
        <v>0</v>
      </c>
      <c r="H93" s="21">
        <f>VLOOKUP(B93,'PL Table Summary'!$Z$6:$AD$25,2)</f>
        <v>3</v>
      </c>
      <c r="I93" s="1">
        <f>VLOOKUP(B93,'PL Table Summary'!$Z$6:$AD$25,3)</f>
        <v>0.63157894736842102</v>
      </c>
      <c r="J93" s="1">
        <f>VLOOKUP(C93,'PL Table Summary'!$Z$6:$AD$25,4)</f>
        <v>1.1052631578947369</v>
      </c>
      <c r="K93" s="1">
        <f>VLOOKUP(C93,'PL Table Summary'!$Z$6:$AD$25,5)</f>
        <v>1.8947368421052631</v>
      </c>
      <c r="L93" s="31"/>
      <c r="M93" s="1">
        <f t="shared" si="6"/>
        <v>1.912751677852349</v>
      </c>
      <c r="N93" s="1">
        <f t="shared" si="7"/>
        <v>0.50420168067226889</v>
      </c>
      <c r="O93" s="1">
        <f t="shared" si="8"/>
        <v>0.88235294117647078</v>
      </c>
      <c r="P93" s="1">
        <f t="shared" si="9"/>
        <v>1.2080536912751678</v>
      </c>
      <c r="Q93" s="31"/>
      <c r="R93" s="1">
        <f t="shared" si="10"/>
        <v>2.310706724922301</v>
      </c>
      <c r="S93" s="22">
        <f t="shared" si="11"/>
        <v>0.44488383588729619</v>
      </c>
    </row>
    <row r="94" spans="2:19" x14ac:dyDescent="0.35">
      <c r="B94" s="21" t="s">
        <v>10</v>
      </c>
      <c r="C94" s="1" t="s">
        <v>13</v>
      </c>
      <c r="D94" s="1">
        <v>0</v>
      </c>
      <c r="E94" s="22">
        <v>1</v>
      </c>
      <c r="H94" s="21">
        <f>VLOOKUP(B94,'PL Table Summary'!$Z$6:$AD$25,2)</f>
        <v>1.263157894736842</v>
      </c>
      <c r="I94" s="1">
        <f>VLOOKUP(B94,'PL Table Summary'!$Z$6:$AD$25,3)</f>
        <v>1.3157894736842106</v>
      </c>
      <c r="J94" s="1">
        <f>VLOOKUP(C94,'PL Table Summary'!$Z$6:$AD$25,4)</f>
        <v>0.84210526315789469</v>
      </c>
      <c r="K94" s="1">
        <f>VLOOKUP(C94,'PL Table Summary'!$Z$6:$AD$25,5)</f>
        <v>1.6842105263157894</v>
      </c>
      <c r="L94" s="31"/>
      <c r="M94" s="1">
        <f t="shared" si="6"/>
        <v>0.80536912751677847</v>
      </c>
      <c r="N94" s="1">
        <f t="shared" si="7"/>
        <v>1.0504201680672272</v>
      </c>
      <c r="O94" s="1">
        <f t="shared" si="8"/>
        <v>0.67226890756302526</v>
      </c>
      <c r="P94" s="1">
        <f t="shared" si="9"/>
        <v>1.0738255033557047</v>
      </c>
      <c r="Q94" s="31"/>
      <c r="R94" s="1">
        <f t="shared" si="10"/>
        <v>0.86482590874284937</v>
      </c>
      <c r="S94" s="22">
        <f t="shared" si="11"/>
        <v>0.70616481886872418</v>
      </c>
    </row>
    <row r="95" spans="2:19" x14ac:dyDescent="0.35">
      <c r="B95" s="21" t="s">
        <v>19</v>
      </c>
      <c r="C95" s="1" t="s">
        <v>11</v>
      </c>
      <c r="D95" s="1">
        <v>0</v>
      </c>
      <c r="E95" s="22">
        <v>1</v>
      </c>
      <c r="H95" s="21">
        <f>VLOOKUP(B95,'PL Table Summary'!$Z$6:$AD$25,2)</f>
        <v>1.6842105263157894</v>
      </c>
      <c r="I95" s="1">
        <f>VLOOKUP(B95,'PL Table Summary'!$Z$6:$AD$25,3)</f>
        <v>1.4210526315789473</v>
      </c>
      <c r="J95" s="1">
        <f>VLOOKUP(C95,'PL Table Summary'!$Z$6:$AD$25,4)</f>
        <v>1.736842105263158</v>
      </c>
      <c r="K95" s="1">
        <f>VLOOKUP(C95,'PL Table Summary'!$Z$6:$AD$25,5)</f>
        <v>1.2105263157894737</v>
      </c>
      <c r="L95" s="31"/>
      <c r="M95" s="1">
        <f t="shared" si="6"/>
        <v>1.0738255033557047</v>
      </c>
      <c r="N95" s="1">
        <f t="shared" si="7"/>
        <v>1.134453781512605</v>
      </c>
      <c r="O95" s="1">
        <f t="shared" si="8"/>
        <v>1.3865546218487397</v>
      </c>
      <c r="P95" s="1">
        <f t="shared" si="9"/>
        <v>0.77181208053691275</v>
      </c>
      <c r="Q95" s="31"/>
      <c r="R95" s="1">
        <f t="shared" si="10"/>
        <v>0.82879149587856404</v>
      </c>
      <c r="S95" s="22">
        <f t="shared" si="11"/>
        <v>1.5729821340300827</v>
      </c>
    </row>
    <row r="96" spans="2:19" x14ac:dyDescent="0.35">
      <c r="B96" s="21" t="s">
        <v>14</v>
      </c>
      <c r="C96" s="1" t="s">
        <v>12</v>
      </c>
      <c r="D96" s="1">
        <v>0</v>
      </c>
      <c r="E96" s="22">
        <v>2</v>
      </c>
      <c r="H96" s="21">
        <f>VLOOKUP(B96,'PL Table Summary'!$Z$6:$AD$25,2)</f>
        <v>1.4736842105263157</v>
      </c>
      <c r="I96" s="1">
        <f>VLOOKUP(B96,'PL Table Summary'!$Z$6:$AD$25,3)</f>
        <v>1.1052631578947369</v>
      </c>
      <c r="J96" s="1">
        <f>VLOOKUP(C96,'PL Table Summary'!$Z$6:$AD$25,4)</f>
        <v>1.368421052631579</v>
      </c>
      <c r="K96" s="1">
        <f>VLOOKUP(C96,'PL Table Summary'!$Z$6:$AD$25,5)</f>
        <v>1.631578947368421</v>
      </c>
      <c r="L96" s="31"/>
      <c r="M96" s="1">
        <f t="shared" si="6"/>
        <v>0.93959731543624159</v>
      </c>
      <c r="N96" s="1">
        <f t="shared" si="7"/>
        <v>0.88235294117647078</v>
      </c>
      <c r="O96" s="1">
        <f t="shared" si="8"/>
        <v>1.0924369747899161</v>
      </c>
      <c r="P96" s="1">
        <f t="shared" si="9"/>
        <v>1.0402684563758389</v>
      </c>
      <c r="Q96" s="31"/>
      <c r="R96" s="1">
        <f t="shared" si="10"/>
        <v>0.97743344894374118</v>
      </c>
      <c r="S96" s="22">
        <f t="shared" si="11"/>
        <v>0.96391497775580848</v>
      </c>
    </row>
    <row r="97" spans="2:19" x14ac:dyDescent="0.35">
      <c r="B97" s="21" t="s">
        <v>15</v>
      </c>
      <c r="C97" s="1" t="s">
        <v>7</v>
      </c>
      <c r="D97" s="1">
        <v>2</v>
      </c>
      <c r="E97" s="22">
        <v>0</v>
      </c>
      <c r="H97" s="21">
        <f>VLOOKUP(B97,'PL Table Summary'!$Z$6:$AD$25,2)</f>
        <v>1.5789473684210527</v>
      </c>
      <c r="I97" s="1">
        <f>VLOOKUP(B97,'PL Table Summary'!$Z$6:$AD$25,3)</f>
        <v>1.1052631578947369</v>
      </c>
      <c r="J97" s="1">
        <f>VLOOKUP(C97,'PL Table Summary'!$Z$6:$AD$25,4)</f>
        <v>1.6842105263157894</v>
      </c>
      <c r="K97" s="1">
        <f>VLOOKUP(C97,'PL Table Summary'!$Z$6:$AD$25,5)</f>
        <v>1.5789473684210527</v>
      </c>
      <c r="L97" s="31"/>
      <c r="M97" s="1">
        <f t="shared" si="6"/>
        <v>1.0067114093959733</v>
      </c>
      <c r="N97" s="1">
        <f t="shared" si="7"/>
        <v>0.88235294117647078</v>
      </c>
      <c r="O97" s="1">
        <f t="shared" si="8"/>
        <v>1.3445378151260505</v>
      </c>
      <c r="P97" s="1">
        <f t="shared" si="9"/>
        <v>1.0067114093959733</v>
      </c>
      <c r="Q97" s="31"/>
      <c r="R97" s="1">
        <f t="shared" si="10"/>
        <v>1.0134678618080268</v>
      </c>
      <c r="S97" s="22">
        <f t="shared" si="11"/>
        <v>1.1863568956994566</v>
      </c>
    </row>
    <row r="98" spans="2:19" x14ac:dyDescent="0.35">
      <c r="B98" s="21" t="s">
        <v>16</v>
      </c>
      <c r="C98" s="1" t="s">
        <v>3</v>
      </c>
      <c r="D98" s="1">
        <v>3</v>
      </c>
      <c r="E98" s="22">
        <v>1</v>
      </c>
      <c r="H98" s="21">
        <f>VLOOKUP(B98,'PL Table Summary'!$Z$6:$AD$25,2)</f>
        <v>2.2105263157894739</v>
      </c>
      <c r="I98" s="1">
        <f>VLOOKUP(B98,'PL Table Summary'!$Z$6:$AD$25,3)</f>
        <v>0.84210526315789469</v>
      </c>
      <c r="J98" s="1">
        <f>VLOOKUP(C98,'PL Table Summary'!$Z$6:$AD$25,4)</f>
        <v>1.4210526315789473</v>
      </c>
      <c r="K98" s="1">
        <f>VLOOKUP(C98,'PL Table Summary'!$Z$6:$AD$25,5)</f>
        <v>1.4736842105263157</v>
      </c>
      <c r="L98" s="31"/>
      <c r="M98" s="1">
        <f t="shared" si="6"/>
        <v>1.4093959731543626</v>
      </c>
      <c r="N98" s="1">
        <f t="shared" si="7"/>
        <v>0.67226890756302526</v>
      </c>
      <c r="O98" s="1">
        <f t="shared" si="8"/>
        <v>1.134453781512605</v>
      </c>
      <c r="P98" s="1">
        <f t="shared" si="9"/>
        <v>0.93959731543624159</v>
      </c>
      <c r="Q98" s="31"/>
      <c r="R98" s="1">
        <f t="shared" si="10"/>
        <v>1.3242646727624883</v>
      </c>
      <c r="S98" s="22">
        <f t="shared" si="11"/>
        <v>0.76265800437822195</v>
      </c>
    </row>
    <row r="99" spans="2:19" x14ac:dyDescent="0.35">
      <c r="B99" s="21" t="s">
        <v>13</v>
      </c>
      <c r="C99" s="1" t="s">
        <v>14</v>
      </c>
      <c r="D99" s="1">
        <v>1</v>
      </c>
      <c r="E99" s="22">
        <v>0</v>
      </c>
      <c r="H99" s="21">
        <f>VLOOKUP(B99,'PL Table Summary'!$Z$6:$AD$25,2)</f>
        <v>1</v>
      </c>
      <c r="I99" s="1">
        <f>VLOOKUP(B99,'PL Table Summary'!$Z$6:$AD$25,3)</f>
        <v>1.4736842105263157</v>
      </c>
      <c r="J99" s="1">
        <f>VLOOKUP(C99,'PL Table Summary'!$Z$6:$AD$25,4)</f>
        <v>1</v>
      </c>
      <c r="K99" s="1">
        <f>VLOOKUP(C99,'PL Table Summary'!$Z$6:$AD$25,5)</f>
        <v>1.3157894736842106</v>
      </c>
      <c r="L99" s="31"/>
      <c r="M99" s="1">
        <f t="shared" si="6"/>
        <v>0.63758389261744963</v>
      </c>
      <c r="N99" s="1">
        <f t="shared" si="7"/>
        <v>1.1764705882352942</v>
      </c>
      <c r="O99" s="1">
        <f t="shared" si="8"/>
        <v>0.79831932773109249</v>
      </c>
      <c r="P99" s="1">
        <f t="shared" si="9"/>
        <v>0.83892617449664431</v>
      </c>
      <c r="Q99" s="31"/>
      <c r="R99" s="1">
        <f t="shared" si="10"/>
        <v>0.53488581595423623</v>
      </c>
      <c r="S99" s="22">
        <f t="shared" si="11"/>
        <v>0.939199209095403</v>
      </c>
    </row>
    <row r="100" spans="2:19" x14ac:dyDescent="0.35">
      <c r="B100" s="21" t="s">
        <v>6</v>
      </c>
      <c r="C100" s="1" t="s">
        <v>4</v>
      </c>
      <c r="D100" s="1">
        <v>0</v>
      </c>
      <c r="E100" s="22">
        <v>3</v>
      </c>
      <c r="H100" s="21">
        <f>VLOOKUP(B100,'PL Table Summary'!$Z$6:$AD$25,2)</f>
        <v>1.1578947368421053</v>
      </c>
      <c r="I100" s="1">
        <f>VLOOKUP(B100,'PL Table Summary'!$Z$6:$AD$25,3)</f>
        <v>1.8947368421052631</v>
      </c>
      <c r="J100" s="1">
        <f>VLOOKUP(C100,'PL Table Summary'!$Z$6:$AD$25,4)</f>
        <v>1.368421052631579</v>
      </c>
      <c r="K100" s="1">
        <f>VLOOKUP(C100,'PL Table Summary'!$Z$6:$AD$25,5)</f>
        <v>2.3684210526315788</v>
      </c>
      <c r="L100" s="31"/>
      <c r="M100" s="1">
        <f t="shared" si="6"/>
        <v>0.73825503355704702</v>
      </c>
      <c r="N100" s="1">
        <f t="shared" si="7"/>
        <v>1.5126050420168067</v>
      </c>
      <c r="O100" s="1">
        <f t="shared" si="8"/>
        <v>1.0924369747899161</v>
      </c>
      <c r="P100" s="1">
        <f t="shared" si="9"/>
        <v>1.5100671140939597</v>
      </c>
      <c r="Q100" s="31"/>
      <c r="R100" s="1">
        <f t="shared" si="10"/>
        <v>1.1148146479888295</v>
      </c>
      <c r="S100" s="22">
        <f t="shared" si="11"/>
        <v>1.6524256761528142</v>
      </c>
    </row>
    <row r="101" spans="2:19" x14ac:dyDescent="0.35">
      <c r="B101" s="21" t="s">
        <v>3</v>
      </c>
      <c r="C101" s="1" t="s">
        <v>19</v>
      </c>
      <c r="D101" s="1">
        <v>1</v>
      </c>
      <c r="E101" s="22">
        <v>1</v>
      </c>
      <c r="H101" s="21">
        <f>VLOOKUP(B101,'PL Table Summary'!$Z$6:$AD$25,2)</f>
        <v>1.263157894736842</v>
      </c>
      <c r="I101" s="1">
        <f>VLOOKUP(B101,'PL Table Summary'!$Z$6:$AD$25,3)</f>
        <v>1.0526315789473684</v>
      </c>
      <c r="J101" s="1">
        <f>VLOOKUP(C101,'PL Table Summary'!$Z$6:$AD$25,4)</f>
        <v>1.0526315789473684</v>
      </c>
      <c r="K101" s="1">
        <f>VLOOKUP(C101,'PL Table Summary'!$Z$6:$AD$25,5)</f>
        <v>1.4736842105263157</v>
      </c>
      <c r="L101" s="31"/>
      <c r="M101" s="1">
        <f t="shared" si="6"/>
        <v>0.80536912751677847</v>
      </c>
      <c r="N101" s="1">
        <f t="shared" si="7"/>
        <v>0.84033613445378152</v>
      </c>
      <c r="O101" s="1">
        <f t="shared" si="8"/>
        <v>0.84033613445378152</v>
      </c>
      <c r="P101" s="1">
        <f t="shared" si="9"/>
        <v>0.93959731543624159</v>
      </c>
      <c r="Q101" s="31"/>
      <c r="R101" s="1">
        <f t="shared" si="10"/>
        <v>0.75672267014999317</v>
      </c>
      <c r="S101" s="22">
        <f t="shared" si="11"/>
        <v>0.70616481886872395</v>
      </c>
    </row>
    <row r="102" spans="2:19" x14ac:dyDescent="0.35">
      <c r="B102" s="21" t="s">
        <v>18</v>
      </c>
      <c r="C102" s="1" t="s">
        <v>5</v>
      </c>
      <c r="D102" s="1">
        <v>4</v>
      </c>
      <c r="E102" s="22">
        <v>1</v>
      </c>
      <c r="H102" s="21">
        <f>VLOOKUP(B102,'PL Table Summary'!$Z$6:$AD$25,2)</f>
        <v>2.8947368421052633</v>
      </c>
      <c r="I102" s="1">
        <f>VLOOKUP(B102,'PL Table Summary'!$Z$6:$AD$25,3)</f>
        <v>0.52631578947368418</v>
      </c>
      <c r="J102" s="1">
        <f>VLOOKUP(C102,'PL Table Summary'!$Z$6:$AD$25,4)</f>
        <v>0.68421052631578949</v>
      </c>
      <c r="K102" s="1">
        <f>VLOOKUP(C102,'PL Table Summary'!$Z$6:$AD$25,5)</f>
        <v>1.631578947368421</v>
      </c>
      <c r="L102" s="31"/>
      <c r="M102" s="1">
        <f t="shared" si="6"/>
        <v>1.8456375838926176</v>
      </c>
      <c r="N102" s="1">
        <f t="shared" si="7"/>
        <v>0.42016806722689076</v>
      </c>
      <c r="O102" s="1">
        <f t="shared" si="8"/>
        <v>0.54621848739495804</v>
      </c>
      <c r="P102" s="1">
        <f t="shared" si="9"/>
        <v>1.0402684563758389</v>
      </c>
      <c r="Q102" s="31"/>
      <c r="R102" s="1">
        <f t="shared" si="10"/>
        <v>1.9199585604252061</v>
      </c>
      <c r="S102" s="22">
        <f t="shared" si="11"/>
        <v>0.2295035661323353</v>
      </c>
    </row>
    <row r="103" spans="2:19" x14ac:dyDescent="0.35">
      <c r="B103" s="21" t="s">
        <v>20</v>
      </c>
      <c r="C103" s="1" t="s">
        <v>10</v>
      </c>
      <c r="D103" s="1">
        <v>0</v>
      </c>
      <c r="E103" s="22">
        <v>0</v>
      </c>
      <c r="H103" s="21">
        <f>VLOOKUP(B103,'PL Table Summary'!$Z$6:$AD$25,2)</f>
        <v>1.4210526315789473</v>
      </c>
      <c r="I103" s="1">
        <f>VLOOKUP(B103,'PL Table Summary'!$Z$6:$AD$25,3)</f>
        <v>1.5789473684210527</v>
      </c>
      <c r="J103" s="1">
        <f>VLOOKUP(C103,'PL Table Summary'!$Z$6:$AD$25,4)</f>
        <v>0.94736842105263153</v>
      </c>
      <c r="K103" s="1">
        <f>VLOOKUP(C103,'PL Table Summary'!$Z$6:$AD$25,5)</f>
        <v>1.2105263157894737</v>
      </c>
      <c r="L103" s="31"/>
      <c r="M103" s="1">
        <f t="shared" si="6"/>
        <v>0.90604026845637586</v>
      </c>
      <c r="N103" s="1">
        <f t="shared" si="7"/>
        <v>1.2605042016806725</v>
      </c>
      <c r="O103" s="1">
        <f t="shared" si="8"/>
        <v>0.75630252100840334</v>
      </c>
      <c r="P103" s="1">
        <f t="shared" si="9"/>
        <v>0.77181208053691275</v>
      </c>
      <c r="Q103" s="31"/>
      <c r="R103" s="1">
        <f t="shared" si="10"/>
        <v>0.69929282464753839</v>
      </c>
      <c r="S103" s="22">
        <f t="shared" si="11"/>
        <v>0.95332250547277742</v>
      </c>
    </row>
    <row r="104" spans="2:19" x14ac:dyDescent="0.35">
      <c r="B104" s="21" t="s">
        <v>12</v>
      </c>
      <c r="C104" s="1" t="s">
        <v>8</v>
      </c>
      <c r="D104" s="1">
        <v>3</v>
      </c>
      <c r="E104" s="22">
        <v>0</v>
      </c>
      <c r="H104" s="21">
        <f>VLOOKUP(B104,'PL Table Summary'!$Z$6:$AD$25,2)</f>
        <v>1.368421052631579</v>
      </c>
      <c r="I104" s="1">
        <f>VLOOKUP(B104,'PL Table Summary'!$Z$6:$AD$25,3)</f>
        <v>1.4736842105263157</v>
      </c>
      <c r="J104" s="1">
        <f>VLOOKUP(C104,'PL Table Summary'!$Z$6:$AD$25,4)</f>
        <v>0.63157894736842102</v>
      </c>
      <c r="K104" s="1">
        <f>VLOOKUP(C104,'PL Table Summary'!$Z$6:$AD$25,5)</f>
        <v>2.3684210526315788</v>
      </c>
      <c r="L104" s="31"/>
      <c r="M104" s="1">
        <f t="shared" si="6"/>
        <v>0.87248322147651014</v>
      </c>
      <c r="N104" s="1">
        <f t="shared" si="7"/>
        <v>1.1764705882352942</v>
      </c>
      <c r="O104" s="1">
        <f t="shared" si="8"/>
        <v>0.50420168067226889</v>
      </c>
      <c r="P104" s="1">
        <f t="shared" si="9"/>
        <v>1.5100671140939597</v>
      </c>
      <c r="Q104" s="31"/>
      <c r="R104" s="1">
        <f t="shared" si="10"/>
        <v>1.3175082203504347</v>
      </c>
      <c r="S104" s="22">
        <f t="shared" si="11"/>
        <v>0.59317844784972817</v>
      </c>
    </row>
    <row r="105" spans="2:19" x14ac:dyDescent="0.35">
      <c r="B105" s="21" t="s">
        <v>21</v>
      </c>
      <c r="C105" s="1" t="s">
        <v>9</v>
      </c>
      <c r="D105" s="1">
        <v>0</v>
      </c>
      <c r="E105" s="22">
        <v>4</v>
      </c>
      <c r="H105" s="21">
        <f>VLOOKUP(B105,'PL Table Summary'!$Z$6:$AD$25,2)</f>
        <v>1.263157894736842</v>
      </c>
      <c r="I105" s="1">
        <f>VLOOKUP(B105,'PL Table Summary'!$Z$6:$AD$25,3)</f>
        <v>1.6842105263157894</v>
      </c>
      <c r="J105" s="1">
        <f>VLOOKUP(C105,'PL Table Summary'!$Z$6:$AD$25,4)</f>
        <v>1.263157894736842</v>
      </c>
      <c r="K105" s="1">
        <f>VLOOKUP(C105,'PL Table Summary'!$Z$6:$AD$25,5)</f>
        <v>1.4210526315789473</v>
      </c>
      <c r="L105" s="31"/>
      <c r="M105" s="1">
        <f t="shared" si="6"/>
        <v>0.80536912751677847</v>
      </c>
      <c r="N105" s="1">
        <f t="shared" si="7"/>
        <v>1.3445378151260505</v>
      </c>
      <c r="O105" s="1">
        <f t="shared" si="8"/>
        <v>1.0084033613445378</v>
      </c>
      <c r="P105" s="1">
        <f t="shared" si="9"/>
        <v>0.90604026845637586</v>
      </c>
      <c r="Q105" s="31"/>
      <c r="R105" s="1">
        <f t="shared" si="10"/>
        <v>0.72969686050177918</v>
      </c>
      <c r="S105" s="22">
        <f t="shared" si="11"/>
        <v>1.35583645222795</v>
      </c>
    </row>
    <row r="106" spans="2:19" x14ac:dyDescent="0.35">
      <c r="B106" s="21" t="s">
        <v>7</v>
      </c>
      <c r="C106" s="1" t="s">
        <v>16</v>
      </c>
      <c r="D106" s="1">
        <v>2</v>
      </c>
      <c r="E106" s="22">
        <v>2</v>
      </c>
      <c r="H106" s="21">
        <f>VLOOKUP(B106,'PL Table Summary'!$Z$6:$AD$25,2)</f>
        <v>1</v>
      </c>
      <c r="I106" s="1">
        <f>VLOOKUP(B106,'PL Table Summary'!$Z$6:$AD$25,3)</f>
        <v>1.2105263157894737</v>
      </c>
      <c r="J106" s="1">
        <f>VLOOKUP(C106,'PL Table Summary'!$Z$6:$AD$25,4)</f>
        <v>1.631578947368421</v>
      </c>
      <c r="K106" s="1">
        <f>VLOOKUP(C106,'PL Table Summary'!$Z$6:$AD$25,5)</f>
        <v>1.8421052631578947</v>
      </c>
      <c r="L106" s="31"/>
      <c r="M106" s="1">
        <f t="shared" si="6"/>
        <v>0.63758389261744963</v>
      </c>
      <c r="N106" s="1">
        <f t="shared" si="7"/>
        <v>0.96638655462184886</v>
      </c>
      <c r="O106" s="1">
        <f t="shared" si="8"/>
        <v>1.3025210084033614</v>
      </c>
      <c r="P106" s="1">
        <f t="shared" si="9"/>
        <v>1.174496644295302</v>
      </c>
      <c r="Q106" s="31"/>
      <c r="R106" s="1">
        <f t="shared" si="10"/>
        <v>0.74884014233593077</v>
      </c>
      <c r="S106" s="22">
        <f t="shared" si="11"/>
        <v>1.2587387896335007</v>
      </c>
    </row>
    <row r="107" spans="2:19" x14ac:dyDescent="0.35">
      <c r="B107" s="21" t="s">
        <v>2</v>
      </c>
      <c r="C107" s="1" t="s">
        <v>15</v>
      </c>
      <c r="D107" s="1">
        <v>2</v>
      </c>
      <c r="E107" s="22">
        <v>1</v>
      </c>
      <c r="H107" s="21">
        <f>VLOOKUP(B107,'PL Table Summary'!$Z$6:$AD$25,2)</f>
        <v>1.736842105263158</v>
      </c>
      <c r="I107" s="1">
        <f>VLOOKUP(B107,'PL Table Summary'!$Z$6:$AD$25,3)</f>
        <v>1.3157894736842106</v>
      </c>
      <c r="J107" s="1">
        <f>VLOOKUP(C107,'PL Table Summary'!$Z$6:$AD$25,4)</f>
        <v>1.263157894736842</v>
      </c>
      <c r="K107" s="1">
        <f>VLOOKUP(C107,'PL Table Summary'!$Z$6:$AD$25,5)</f>
        <v>1.3157894736842106</v>
      </c>
      <c r="L107" s="31"/>
      <c r="M107" s="1">
        <f t="shared" si="6"/>
        <v>1.1073825503355705</v>
      </c>
      <c r="N107" s="1">
        <f t="shared" si="7"/>
        <v>1.0504201680672272</v>
      </c>
      <c r="O107" s="1">
        <f t="shared" si="8"/>
        <v>1.0084033613445378</v>
      </c>
      <c r="P107" s="1">
        <f t="shared" si="9"/>
        <v>0.83892617449664431</v>
      </c>
      <c r="Q107" s="31"/>
      <c r="R107" s="1">
        <f t="shared" si="10"/>
        <v>0.92901220665735784</v>
      </c>
      <c r="S107" s="22">
        <f t="shared" si="11"/>
        <v>1.0592472283030863</v>
      </c>
    </row>
    <row r="108" spans="2:19" x14ac:dyDescent="0.35">
      <c r="B108" s="21" t="s">
        <v>11</v>
      </c>
      <c r="C108" s="1" t="s">
        <v>17</v>
      </c>
      <c r="D108" s="1">
        <v>0</v>
      </c>
      <c r="E108" s="22">
        <v>1</v>
      </c>
      <c r="H108" s="21">
        <f>VLOOKUP(B108,'PL Table Summary'!$Z$6:$AD$25,2)</f>
        <v>1.7894736842105263</v>
      </c>
      <c r="I108" s="1">
        <f>VLOOKUP(B108,'PL Table Summary'!$Z$6:$AD$25,3)</f>
        <v>0.84210526315789469</v>
      </c>
      <c r="J108" s="1">
        <f>VLOOKUP(C108,'PL Table Summary'!$Z$6:$AD$25,4)</f>
        <v>2</v>
      </c>
      <c r="K108" s="1">
        <f>VLOOKUP(C108,'PL Table Summary'!$Z$6:$AD$25,5)</f>
        <v>0.57894736842105265</v>
      </c>
      <c r="L108" s="31"/>
      <c r="M108" s="1">
        <f t="shared" si="6"/>
        <v>1.1409395973154361</v>
      </c>
      <c r="N108" s="1">
        <f t="shared" si="7"/>
        <v>0.67226890756302526</v>
      </c>
      <c r="O108" s="1">
        <f t="shared" si="8"/>
        <v>1.596638655462185</v>
      </c>
      <c r="P108" s="1">
        <f t="shared" si="9"/>
        <v>0.36912751677852351</v>
      </c>
      <c r="Q108" s="31"/>
      <c r="R108" s="1">
        <f t="shared" si="10"/>
        <v>0.42115220035133549</v>
      </c>
      <c r="S108" s="22">
        <f t="shared" si="11"/>
        <v>1.0733705246804606</v>
      </c>
    </row>
    <row r="109" spans="2:19" x14ac:dyDescent="0.35">
      <c r="B109" s="21" t="s">
        <v>16</v>
      </c>
      <c r="C109" s="1" t="s">
        <v>18</v>
      </c>
      <c r="D109" s="1">
        <v>1</v>
      </c>
      <c r="E109" s="22">
        <v>1</v>
      </c>
      <c r="H109" s="21">
        <f>VLOOKUP(B109,'PL Table Summary'!$Z$6:$AD$25,2)</f>
        <v>2.2105263157894739</v>
      </c>
      <c r="I109" s="1">
        <f>VLOOKUP(B109,'PL Table Summary'!$Z$6:$AD$25,3)</f>
        <v>0.84210526315789469</v>
      </c>
      <c r="J109" s="1">
        <f>VLOOKUP(C109,'PL Table Summary'!$Z$6:$AD$25,4)</f>
        <v>1.7894736842105263</v>
      </c>
      <c r="K109" s="1">
        <f>VLOOKUP(C109,'PL Table Summary'!$Z$6:$AD$25,5)</f>
        <v>0.63157894736842102</v>
      </c>
      <c r="L109" s="31"/>
      <c r="M109" s="1">
        <f t="shared" si="6"/>
        <v>1.4093959731543626</v>
      </c>
      <c r="N109" s="1">
        <f t="shared" si="7"/>
        <v>0.67226890756302526</v>
      </c>
      <c r="O109" s="1">
        <f t="shared" si="8"/>
        <v>1.4285714285714286</v>
      </c>
      <c r="P109" s="1">
        <f t="shared" si="9"/>
        <v>0.40268456375838924</v>
      </c>
      <c r="Q109" s="31"/>
      <c r="R109" s="1">
        <f t="shared" si="10"/>
        <v>0.56754200261249499</v>
      </c>
      <c r="S109" s="22">
        <f t="shared" si="11"/>
        <v>0.96038415366146468</v>
      </c>
    </row>
    <row r="110" spans="2:19" x14ac:dyDescent="0.35">
      <c r="B110" s="21" t="s">
        <v>4</v>
      </c>
      <c r="C110" s="1" t="s">
        <v>2</v>
      </c>
      <c r="D110" s="1">
        <v>1</v>
      </c>
      <c r="E110" s="22">
        <v>2</v>
      </c>
      <c r="H110" s="21">
        <f>VLOOKUP(B110,'PL Table Summary'!$Z$6:$AD$25,2)</f>
        <v>1.5789473684210527</v>
      </c>
      <c r="I110" s="1">
        <f>VLOOKUP(B110,'PL Table Summary'!$Z$6:$AD$25,3)</f>
        <v>1.3157894736842106</v>
      </c>
      <c r="J110" s="1">
        <f>VLOOKUP(C110,'PL Table Summary'!$Z$6:$AD$25,4)</f>
        <v>1.6842105263157894</v>
      </c>
      <c r="K110" s="1">
        <f>VLOOKUP(C110,'PL Table Summary'!$Z$6:$AD$25,5)</f>
        <v>1.5263157894736843</v>
      </c>
      <c r="L110" s="31"/>
      <c r="M110" s="1">
        <f t="shared" si="6"/>
        <v>1.0067114093959733</v>
      </c>
      <c r="N110" s="1">
        <f t="shared" si="7"/>
        <v>1.0504201680672272</v>
      </c>
      <c r="O110" s="1">
        <f t="shared" si="8"/>
        <v>1.3445378151260505</v>
      </c>
      <c r="P110" s="1">
        <f t="shared" si="9"/>
        <v>0.97315436241610742</v>
      </c>
      <c r="Q110" s="31"/>
      <c r="R110" s="1">
        <f t="shared" si="10"/>
        <v>0.97968559974775926</v>
      </c>
      <c r="S110" s="22">
        <f t="shared" si="11"/>
        <v>1.4123296377374484</v>
      </c>
    </row>
    <row r="111" spans="2:19" x14ac:dyDescent="0.35">
      <c r="B111" s="21" t="s">
        <v>5</v>
      </c>
      <c r="C111" s="1" t="s">
        <v>3</v>
      </c>
      <c r="D111" s="1">
        <v>0</v>
      </c>
      <c r="E111" s="22">
        <v>1</v>
      </c>
      <c r="H111" s="21">
        <f>VLOOKUP(B111,'PL Table Summary'!$Z$6:$AD$25,2)</f>
        <v>1.1052631578947369</v>
      </c>
      <c r="I111" s="1">
        <f>VLOOKUP(B111,'PL Table Summary'!$Z$6:$AD$25,3)</f>
        <v>2</v>
      </c>
      <c r="J111" s="1">
        <f>VLOOKUP(C111,'PL Table Summary'!$Z$6:$AD$25,4)</f>
        <v>1.4210526315789473</v>
      </c>
      <c r="K111" s="1">
        <f>VLOOKUP(C111,'PL Table Summary'!$Z$6:$AD$25,5)</f>
        <v>1.4736842105263157</v>
      </c>
      <c r="L111" s="31"/>
      <c r="M111" s="1">
        <f t="shared" si="6"/>
        <v>0.7046979865771813</v>
      </c>
      <c r="N111" s="1">
        <f t="shared" si="7"/>
        <v>1.596638655462185</v>
      </c>
      <c r="O111" s="1">
        <f t="shared" si="8"/>
        <v>1.134453781512605</v>
      </c>
      <c r="P111" s="1">
        <f t="shared" si="9"/>
        <v>0.93959731543624159</v>
      </c>
      <c r="Q111" s="31"/>
      <c r="R111" s="1">
        <f t="shared" si="10"/>
        <v>0.66213233638124414</v>
      </c>
      <c r="S111" s="22">
        <f t="shared" si="11"/>
        <v>1.811312760398277</v>
      </c>
    </row>
    <row r="112" spans="2:19" x14ac:dyDescent="0.35">
      <c r="B112" s="21" t="s">
        <v>15</v>
      </c>
      <c r="C112" s="1" t="s">
        <v>13</v>
      </c>
      <c r="D112" s="1">
        <v>3</v>
      </c>
      <c r="E112" s="22">
        <v>1</v>
      </c>
      <c r="H112" s="21">
        <f>VLOOKUP(B112,'PL Table Summary'!$Z$6:$AD$25,2)</f>
        <v>1.5789473684210527</v>
      </c>
      <c r="I112" s="1">
        <f>VLOOKUP(B112,'PL Table Summary'!$Z$6:$AD$25,3)</f>
        <v>1.1052631578947369</v>
      </c>
      <c r="J112" s="1">
        <f>VLOOKUP(C112,'PL Table Summary'!$Z$6:$AD$25,4)</f>
        <v>0.84210526315789469</v>
      </c>
      <c r="K112" s="1">
        <f>VLOOKUP(C112,'PL Table Summary'!$Z$6:$AD$25,5)</f>
        <v>1.6842105263157894</v>
      </c>
      <c r="L112" s="31"/>
      <c r="M112" s="1">
        <f t="shared" si="6"/>
        <v>1.0067114093959733</v>
      </c>
      <c r="N112" s="1">
        <f t="shared" si="7"/>
        <v>0.88235294117647078</v>
      </c>
      <c r="O112" s="1">
        <f t="shared" si="8"/>
        <v>0.67226890756302526</v>
      </c>
      <c r="P112" s="1">
        <f t="shared" si="9"/>
        <v>1.0738255033557047</v>
      </c>
      <c r="Q112" s="31"/>
      <c r="R112" s="1">
        <f t="shared" si="10"/>
        <v>1.081032385928562</v>
      </c>
      <c r="S112" s="22">
        <f t="shared" si="11"/>
        <v>0.59317844784972829</v>
      </c>
    </row>
    <row r="113" spans="2:19" x14ac:dyDescent="0.35">
      <c r="B113" s="21" t="s">
        <v>10</v>
      </c>
      <c r="C113" s="1" t="s">
        <v>12</v>
      </c>
      <c r="D113" s="1">
        <v>1</v>
      </c>
      <c r="E113" s="22">
        <v>0</v>
      </c>
      <c r="H113" s="21">
        <f>VLOOKUP(B113,'PL Table Summary'!$Z$6:$AD$25,2)</f>
        <v>1.263157894736842</v>
      </c>
      <c r="I113" s="1">
        <f>VLOOKUP(B113,'PL Table Summary'!$Z$6:$AD$25,3)</f>
        <v>1.3157894736842106</v>
      </c>
      <c r="J113" s="1">
        <f>VLOOKUP(C113,'PL Table Summary'!$Z$6:$AD$25,4)</f>
        <v>1.368421052631579</v>
      </c>
      <c r="K113" s="1">
        <f>VLOOKUP(C113,'PL Table Summary'!$Z$6:$AD$25,5)</f>
        <v>1.631578947368421</v>
      </c>
      <c r="L113" s="31"/>
      <c r="M113" s="1">
        <f t="shared" si="6"/>
        <v>0.80536912751677847</v>
      </c>
      <c r="N113" s="1">
        <f t="shared" si="7"/>
        <v>1.0504201680672272</v>
      </c>
      <c r="O113" s="1">
        <f t="shared" si="8"/>
        <v>1.0924369747899161</v>
      </c>
      <c r="P113" s="1">
        <f t="shared" si="9"/>
        <v>1.0402684563758389</v>
      </c>
      <c r="Q113" s="31"/>
      <c r="R113" s="1">
        <f t="shared" si="10"/>
        <v>0.83780009909463526</v>
      </c>
      <c r="S113" s="22">
        <f t="shared" si="11"/>
        <v>1.1475178306616769</v>
      </c>
    </row>
    <row r="114" spans="2:19" x14ac:dyDescent="0.35">
      <c r="B114" s="21" t="s">
        <v>19</v>
      </c>
      <c r="C114" s="1" t="s">
        <v>21</v>
      </c>
      <c r="D114" s="1">
        <v>4</v>
      </c>
      <c r="E114" s="22">
        <v>2</v>
      </c>
      <c r="H114" s="21">
        <f>VLOOKUP(B114,'PL Table Summary'!$Z$6:$AD$25,2)</f>
        <v>1.6842105263157894</v>
      </c>
      <c r="I114" s="1">
        <f>VLOOKUP(B114,'PL Table Summary'!$Z$6:$AD$25,3)</f>
        <v>1.4210526315789473</v>
      </c>
      <c r="J114" s="1">
        <f>VLOOKUP(C114,'PL Table Summary'!$Z$6:$AD$25,4)</f>
        <v>1.1052631578947369</v>
      </c>
      <c r="K114" s="1">
        <f>VLOOKUP(C114,'PL Table Summary'!$Z$6:$AD$25,5)</f>
        <v>1.8947368421052631</v>
      </c>
      <c r="L114" s="31"/>
      <c r="M114" s="1">
        <f t="shared" si="6"/>
        <v>1.0738255033557047</v>
      </c>
      <c r="N114" s="1">
        <f t="shared" si="7"/>
        <v>1.134453781512605</v>
      </c>
      <c r="O114" s="1">
        <f t="shared" si="8"/>
        <v>0.88235294117647078</v>
      </c>
      <c r="P114" s="1">
        <f t="shared" si="9"/>
        <v>1.2080536912751678</v>
      </c>
      <c r="Q114" s="31"/>
      <c r="R114" s="1">
        <f t="shared" si="10"/>
        <v>1.2972388631142742</v>
      </c>
      <c r="S114" s="22">
        <f t="shared" si="11"/>
        <v>1.0009886307464164</v>
      </c>
    </row>
    <row r="115" spans="2:19" x14ac:dyDescent="0.35">
      <c r="B115" s="21" t="s">
        <v>14</v>
      </c>
      <c r="C115" s="1" t="s">
        <v>11</v>
      </c>
      <c r="D115" s="1">
        <v>2</v>
      </c>
      <c r="E115" s="22">
        <v>3</v>
      </c>
      <c r="H115" s="21">
        <f>VLOOKUP(B115,'PL Table Summary'!$Z$6:$AD$25,2)</f>
        <v>1.4736842105263157</v>
      </c>
      <c r="I115" s="1">
        <f>VLOOKUP(B115,'PL Table Summary'!$Z$6:$AD$25,3)</f>
        <v>1.1052631578947369</v>
      </c>
      <c r="J115" s="1">
        <f>VLOOKUP(C115,'PL Table Summary'!$Z$6:$AD$25,4)</f>
        <v>1.736842105263158</v>
      </c>
      <c r="K115" s="1">
        <f>VLOOKUP(C115,'PL Table Summary'!$Z$6:$AD$25,5)</f>
        <v>1.2105263157894737</v>
      </c>
      <c r="L115" s="31"/>
      <c r="M115" s="1">
        <f t="shared" si="6"/>
        <v>0.93959731543624159</v>
      </c>
      <c r="N115" s="1">
        <f t="shared" si="7"/>
        <v>0.88235294117647078</v>
      </c>
      <c r="O115" s="1">
        <f t="shared" si="8"/>
        <v>1.3865546218487397</v>
      </c>
      <c r="P115" s="1">
        <f t="shared" si="9"/>
        <v>0.77181208053691275</v>
      </c>
      <c r="Q115" s="31"/>
      <c r="R115" s="1">
        <f t="shared" si="10"/>
        <v>0.72519255889374346</v>
      </c>
      <c r="S115" s="22">
        <f t="shared" si="11"/>
        <v>1.2234305486900647</v>
      </c>
    </row>
    <row r="116" spans="2:19" x14ac:dyDescent="0.35">
      <c r="B116" s="21" t="s">
        <v>9</v>
      </c>
      <c r="C116" s="1" t="s">
        <v>7</v>
      </c>
      <c r="D116" s="1">
        <v>3</v>
      </c>
      <c r="E116" s="22">
        <v>1</v>
      </c>
      <c r="H116" s="21">
        <f>VLOOKUP(B116,'PL Table Summary'!$Z$6:$AD$25,2)</f>
        <v>2.0526315789473686</v>
      </c>
      <c r="I116" s="1">
        <f>VLOOKUP(B116,'PL Table Summary'!$Z$6:$AD$25,3)</f>
        <v>0.63157894736842102</v>
      </c>
      <c r="J116" s="1">
        <f>VLOOKUP(C116,'PL Table Summary'!$Z$6:$AD$25,4)</f>
        <v>1.6842105263157894</v>
      </c>
      <c r="K116" s="1">
        <f>VLOOKUP(C116,'PL Table Summary'!$Z$6:$AD$25,5)</f>
        <v>1.5789473684210527</v>
      </c>
      <c r="L116" s="31"/>
      <c r="M116" s="1">
        <f t="shared" si="6"/>
        <v>1.3087248322147653</v>
      </c>
      <c r="N116" s="1">
        <f t="shared" si="7"/>
        <v>0.50420168067226889</v>
      </c>
      <c r="O116" s="1">
        <f t="shared" si="8"/>
        <v>1.3445378151260505</v>
      </c>
      <c r="P116" s="1">
        <f t="shared" si="9"/>
        <v>1.0067114093959733</v>
      </c>
      <c r="Q116" s="31"/>
      <c r="R116" s="1">
        <f t="shared" si="10"/>
        <v>1.3175082203504349</v>
      </c>
      <c r="S116" s="22">
        <f t="shared" si="11"/>
        <v>0.67791822611397501</v>
      </c>
    </row>
    <row r="117" spans="2:19" x14ac:dyDescent="0.35">
      <c r="B117" s="21" t="s">
        <v>17</v>
      </c>
      <c r="C117" s="1" t="s">
        <v>20</v>
      </c>
      <c r="D117" s="1">
        <v>6</v>
      </c>
      <c r="E117" s="22">
        <v>1</v>
      </c>
      <c r="H117" s="21">
        <f>VLOOKUP(B117,'PL Table Summary'!$Z$6:$AD$25,2)</f>
        <v>3</v>
      </c>
      <c r="I117" s="1">
        <f>VLOOKUP(B117,'PL Table Summary'!$Z$6:$AD$25,3)</f>
        <v>0.63157894736842102</v>
      </c>
      <c r="J117" s="1">
        <f>VLOOKUP(C117,'PL Table Summary'!$Z$6:$AD$25,4)</f>
        <v>0.94736842105263153</v>
      </c>
      <c r="K117" s="1">
        <f>VLOOKUP(C117,'PL Table Summary'!$Z$6:$AD$25,5)</f>
        <v>1.8421052631578947</v>
      </c>
      <c r="L117" s="31"/>
      <c r="M117" s="1">
        <f t="shared" si="6"/>
        <v>1.912751677852349</v>
      </c>
      <c r="N117" s="1">
        <f t="shared" si="7"/>
        <v>0.50420168067226889</v>
      </c>
      <c r="O117" s="1">
        <f t="shared" si="8"/>
        <v>0.75630252100840334</v>
      </c>
      <c r="P117" s="1">
        <f t="shared" si="9"/>
        <v>1.174496644295302</v>
      </c>
      <c r="Q117" s="31"/>
      <c r="R117" s="1">
        <f t="shared" si="10"/>
        <v>2.2465204270077925</v>
      </c>
      <c r="S117" s="22">
        <f t="shared" si="11"/>
        <v>0.38132900218911092</v>
      </c>
    </row>
    <row r="118" spans="2:19" x14ac:dyDescent="0.35">
      <c r="B118" s="21" t="s">
        <v>8</v>
      </c>
      <c r="C118" s="1" t="s">
        <v>6</v>
      </c>
      <c r="D118" s="1">
        <v>1</v>
      </c>
      <c r="E118" s="22">
        <v>0</v>
      </c>
      <c r="H118" s="21">
        <f>VLOOKUP(B118,'PL Table Summary'!$Z$6:$AD$25,2)</f>
        <v>0.52631578947368418</v>
      </c>
      <c r="I118" s="1">
        <f>VLOOKUP(B118,'PL Table Summary'!$Z$6:$AD$25,3)</f>
        <v>1.631578947368421</v>
      </c>
      <c r="J118" s="1">
        <f>VLOOKUP(C118,'PL Table Summary'!$Z$6:$AD$25,4)</f>
        <v>0.63157894736842102</v>
      </c>
      <c r="K118" s="1">
        <f>VLOOKUP(C118,'PL Table Summary'!$Z$6:$AD$25,5)</f>
        <v>2.3684210526315788</v>
      </c>
      <c r="L118" s="31"/>
      <c r="M118" s="1">
        <f t="shared" si="6"/>
        <v>0.33557046979865768</v>
      </c>
      <c r="N118" s="1">
        <f t="shared" si="7"/>
        <v>1.3025210084033614</v>
      </c>
      <c r="O118" s="1">
        <f t="shared" si="8"/>
        <v>0.50420168067226889</v>
      </c>
      <c r="P118" s="1">
        <f t="shared" si="9"/>
        <v>1.5100671140939597</v>
      </c>
      <c r="Q118" s="31"/>
      <c r="R118" s="1">
        <f t="shared" si="10"/>
        <v>0.5067339309040132</v>
      </c>
      <c r="S118" s="22">
        <f t="shared" si="11"/>
        <v>0.65673328154791333</v>
      </c>
    </row>
    <row r="119" spans="2:19" x14ac:dyDescent="0.35">
      <c r="B119" s="21" t="s">
        <v>5</v>
      </c>
      <c r="C119" s="1" t="s">
        <v>13</v>
      </c>
      <c r="D119" s="1">
        <v>2</v>
      </c>
      <c r="E119" s="22">
        <v>1</v>
      </c>
      <c r="H119" s="21">
        <f>VLOOKUP(B119,'PL Table Summary'!$Z$6:$AD$25,2)</f>
        <v>1.1052631578947369</v>
      </c>
      <c r="I119" s="1">
        <f>VLOOKUP(B119,'PL Table Summary'!$Z$6:$AD$25,3)</f>
        <v>2</v>
      </c>
      <c r="J119" s="1">
        <f>VLOOKUP(C119,'PL Table Summary'!$Z$6:$AD$25,4)</f>
        <v>0.84210526315789469</v>
      </c>
      <c r="K119" s="1">
        <f>VLOOKUP(C119,'PL Table Summary'!$Z$6:$AD$25,5)</f>
        <v>1.6842105263157894</v>
      </c>
      <c r="L119" s="31"/>
      <c r="M119" s="1">
        <f t="shared" si="6"/>
        <v>0.7046979865771813</v>
      </c>
      <c r="N119" s="1">
        <f t="shared" si="7"/>
        <v>1.596638655462185</v>
      </c>
      <c r="O119" s="1">
        <f t="shared" si="8"/>
        <v>0.67226890756302526</v>
      </c>
      <c r="P119" s="1">
        <f t="shared" si="9"/>
        <v>1.0738255033557047</v>
      </c>
      <c r="Q119" s="31"/>
      <c r="R119" s="1">
        <f t="shared" si="10"/>
        <v>0.75672267014999339</v>
      </c>
      <c r="S119" s="22">
        <f t="shared" si="11"/>
        <v>1.0733705246804606</v>
      </c>
    </row>
    <row r="120" spans="2:19" x14ac:dyDescent="0.35">
      <c r="B120" s="21" t="s">
        <v>7</v>
      </c>
      <c r="C120" s="1" t="s">
        <v>11</v>
      </c>
      <c r="D120" s="1">
        <v>0</v>
      </c>
      <c r="E120" s="22">
        <v>1</v>
      </c>
      <c r="H120" s="21">
        <f>VLOOKUP(B120,'PL Table Summary'!$Z$6:$AD$25,2)</f>
        <v>1</v>
      </c>
      <c r="I120" s="1">
        <f>VLOOKUP(B120,'PL Table Summary'!$Z$6:$AD$25,3)</f>
        <v>1.2105263157894737</v>
      </c>
      <c r="J120" s="1">
        <f>VLOOKUP(C120,'PL Table Summary'!$Z$6:$AD$25,4)</f>
        <v>1.736842105263158</v>
      </c>
      <c r="K120" s="1">
        <f>VLOOKUP(C120,'PL Table Summary'!$Z$6:$AD$25,5)</f>
        <v>1.2105263157894737</v>
      </c>
      <c r="L120" s="31"/>
      <c r="M120" s="1">
        <f t="shared" si="6"/>
        <v>0.63758389261744963</v>
      </c>
      <c r="N120" s="1">
        <f t="shared" si="7"/>
        <v>0.96638655462184886</v>
      </c>
      <c r="O120" s="1">
        <f t="shared" si="8"/>
        <v>1.3865546218487397</v>
      </c>
      <c r="P120" s="1">
        <f t="shared" si="9"/>
        <v>0.77181208053691275</v>
      </c>
      <c r="Q120" s="31"/>
      <c r="R120" s="1">
        <f t="shared" si="10"/>
        <v>0.49209495067789738</v>
      </c>
      <c r="S120" s="22">
        <f t="shared" si="11"/>
        <v>1.339947743803404</v>
      </c>
    </row>
    <row r="121" spans="2:19" x14ac:dyDescent="0.35">
      <c r="B121" s="21" t="s">
        <v>8</v>
      </c>
      <c r="C121" s="1" t="s">
        <v>19</v>
      </c>
      <c r="D121" s="1">
        <v>1</v>
      </c>
      <c r="E121" s="22">
        <v>1</v>
      </c>
      <c r="H121" s="21">
        <f>VLOOKUP(B121,'PL Table Summary'!$Z$6:$AD$25,2)</f>
        <v>0.52631578947368418</v>
      </c>
      <c r="I121" s="1">
        <f>VLOOKUP(B121,'PL Table Summary'!$Z$6:$AD$25,3)</f>
        <v>1.631578947368421</v>
      </c>
      <c r="J121" s="1">
        <f>VLOOKUP(C121,'PL Table Summary'!$Z$6:$AD$25,4)</f>
        <v>1.0526315789473684</v>
      </c>
      <c r="K121" s="1">
        <f>VLOOKUP(C121,'PL Table Summary'!$Z$6:$AD$25,5)</f>
        <v>1.4736842105263157</v>
      </c>
      <c r="L121" s="31"/>
      <c r="M121" s="1">
        <f t="shared" si="6"/>
        <v>0.33557046979865768</v>
      </c>
      <c r="N121" s="1">
        <f t="shared" si="7"/>
        <v>1.3025210084033614</v>
      </c>
      <c r="O121" s="1">
        <f t="shared" si="8"/>
        <v>0.84033613445378152</v>
      </c>
      <c r="P121" s="1">
        <f t="shared" si="9"/>
        <v>0.93959731543624159</v>
      </c>
      <c r="Q121" s="31"/>
      <c r="R121" s="1">
        <f t="shared" si="10"/>
        <v>0.31530111256249715</v>
      </c>
      <c r="S121" s="22">
        <f t="shared" si="11"/>
        <v>1.0945554692465223</v>
      </c>
    </row>
    <row r="122" spans="2:19" x14ac:dyDescent="0.35">
      <c r="B122" s="21" t="s">
        <v>3</v>
      </c>
      <c r="C122" s="1" t="s">
        <v>21</v>
      </c>
      <c r="D122" s="1">
        <v>0</v>
      </c>
      <c r="E122" s="22">
        <v>0</v>
      </c>
      <c r="H122" s="21">
        <f>VLOOKUP(B122,'PL Table Summary'!$Z$6:$AD$25,2)</f>
        <v>1.263157894736842</v>
      </c>
      <c r="I122" s="1">
        <f>VLOOKUP(B122,'PL Table Summary'!$Z$6:$AD$25,3)</f>
        <v>1.0526315789473684</v>
      </c>
      <c r="J122" s="1">
        <f>VLOOKUP(C122,'PL Table Summary'!$Z$6:$AD$25,4)</f>
        <v>1.1052631578947369</v>
      </c>
      <c r="K122" s="1">
        <f>VLOOKUP(C122,'PL Table Summary'!$Z$6:$AD$25,5)</f>
        <v>1.8947368421052631</v>
      </c>
      <c r="L122" s="31"/>
      <c r="M122" s="1">
        <f t="shared" si="6"/>
        <v>0.80536912751677847</v>
      </c>
      <c r="N122" s="1">
        <f t="shared" si="7"/>
        <v>0.84033613445378152</v>
      </c>
      <c r="O122" s="1">
        <f t="shared" si="8"/>
        <v>0.88235294117647078</v>
      </c>
      <c r="P122" s="1">
        <f t="shared" si="9"/>
        <v>1.2080536912751678</v>
      </c>
      <c r="Q122" s="31"/>
      <c r="R122" s="1">
        <f t="shared" si="10"/>
        <v>0.97292914733570557</v>
      </c>
      <c r="S122" s="22">
        <f t="shared" si="11"/>
        <v>0.74147305981216038</v>
      </c>
    </row>
    <row r="123" spans="2:19" x14ac:dyDescent="0.35">
      <c r="B123" s="21" t="s">
        <v>10</v>
      </c>
      <c r="C123" s="1" t="s">
        <v>4</v>
      </c>
      <c r="D123" s="1">
        <v>2</v>
      </c>
      <c r="E123" s="22">
        <v>1</v>
      </c>
      <c r="H123" s="21">
        <f>VLOOKUP(B123,'PL Table Summary'!$Z$6:$AD$25,2)</f>
        <v>1.263157894736842</v>
      </c>
      <c r="I123" s="1">
        <f>VLOOKUP(B123,'PL Table Summary'!$Z$6:$AD$25,3)</f>
        <v>1.3157894736842106</v>
      </c>
      <c r="J123" s="1">
        <f>VLOOKUP(C123,'PL Table Summary'!$Z$6:$AD$25,4)</f>
        <v>1.368421052631579</v>
      </c>
      <c r="K123" s="1">
        <f>VLOOKUP(C123,'PL Table Summary'!$Z$6:$AD$25,5)</f>
        <v>2.3684210526315788</v>
      </c>
      <c r="L123" s="31"/>
      <c r="M123" s="1">
        <f t="shared" si="6"/>
        <v>0.80536912751677847</v>
      </c>
      <c r="N123" s="1">
        <f t="shared" si="7"/>
        <v>1.0504201680672272</v>
      </c>
      <c r="O123" s="1">
        <f t="shared" si="8"/>
        <v>1.0924369747899161</v>
      </c>
      <c r="P123" s="1">
        <f t="shared" si="9"/>
        <v>1.5100671140939597</v>
      </c>
      <c r="Q123" s="31"/>
      <c r="R123" s="1">
        <f t="shared" si="10"/>
        <v>1.2161614341696318</v>
      </c>
      <c r="S123" s="22">
        <f t="shared" si="11"/>
        <v>1.1475178306616769</v>
      </c>
    </row>
    <row r="124" spans="2:19" x14ac:dyDescent="0.35">
      <c r="B124" s="21" t="s">
        <v>20</v>
      </c>
      <c r="C124" s="1" t="s">
        <v>12</v>
      </c>
      <c r="D124" s="1">
        <v>1</v>
      </c>
      <c r="E124" s="22">
        <v>1</v>
      </c>
      <c r="H124" s="21">
        <f>VLOOKUP(B124,'PL Table Summary'!$Z$6:$AD$25,2)</f>
        <v>1.4210526315789473</v>
      </c>
      <c r="I124" s="1">
        <f>VLOOKUP(B124,'PL Table Summary'!$Z$6:$AD$25,3)</f>
        <v>1.5789473684210527</v>
      </c>
      <c r="J124" s="1">
        <f>VLOOKUP(C124,'PL Table Summary'!$Z$6:$AD$25,4)</f>
        <v>1.368421052631579</v>
      </c>
      <c r="K124" s="1">
        <f>VLOOKUP(C124,'PL Table Summary'!$Z$6:$AD$25,5)</f>
        <v>1.631578947368421</v>
      </c>
      <c r="L124" s="31"/>
      <c r="M124" s="1">
        <f t="shared" si="6"/>
        <v>0.90604026845637586</v>
      </c>
      <c r="N124" s="1">
        <f t="shared" si="7"/>
        <v>1.2605042016806725</v>
      </c>
      <c r="O124" s="1">
        <f t="shared" si="8"/>
        <v>1.0924369747899161</v>
      </c>
      <c r="P124" s="1">
        <f t="shared" si="9"/>
        <v>1.0402684563758389</v>
      </c>
      <c r="Q124" s="31"/>
      <c r="R124" s="1">
        <f t="shared" si="10"/>
        <v>0.94252511148146478</v>
      </c>
      <c r="S124" s="22">
        <f t="shared" si="11"/>
        <v>1.3770213967940121</v>
      </c>
    </row>
    <row r="125" spans="2:19" x14ac:dyDescent="0.35">
      <c r="B125" s="21" t="s">
        <v>16</v>
      </c>
      <c r="C125" s="1" t="s">
        <v>14</v>
      </c>
      <c r="D125" s="1">
        <v>1</v>
      </c>
      <c r="E125" s="22">
        <v>1</v>
      </c>
      <c r="H125" s="21">
        <f>VLOOKUP(B125,'PL Table Summary'!$Z$6:$AD$25,2)</f>
        <v>2.2105263157894739</v>
      </c>
      <c r="I125" s="1">
        <f>VLOOKUP(B125,'PL Table Summary'!$Z$6:$AD$25,3)</f>
        <v>0.84210526315789469</v>
      </c>
      <c r="J125" s="1">
        <f>VLOOKUP(C125,'PL Table Summary'!$Z$6:$AD$25,4)</f>
        <v>1</v>
      </c>
      <c r="K125" s="1">
        <f>VLOOKUP(C125,'PL Table Summary'!$Z$6:$AD$25,5)</f>
        <v>1.3157894736842106</v>
      </c>
      <c r="L125" s="31"/>
      <c r="M125" s="1">
        <f t="shared" si="6"/>
        <v>1.4093959731543626</v>
      </c>
      <c r="N125" s="1">
        <f t="shared" si="7"/>
        <v>0.67226890756302526</v>
      </c>
      <c r="O125" s="1">
        <f t="shared" si="8"/>
        <v>0.79831932773109249</v>
      </c>
      <c r="P125" s="1">
        <f t="shared" si="9"/>
        <v>0.83892617449664431</v>
      </c>
      <c r="Q125" s="31"/>
      <c r="R125" s="1">
        <f t="shared" si="10"/>
        <v>1.1823791721093646</v>
      </c>
      <c r="S125" s="22">
        <f t="shared" si="11"/>
        <v>0.53668526234023028</v>
      </c>
    </row>
    <row r="126" spans="2:19" x14ac:dyDescent="0.35">
      <c r="B126" s="21" t="s">
        <v>9</v>
      </c>
      <c r="C126" s="1" t="s">
        <v>15</v>
      </c>
      <c r="D126" s="1">
        <v>0</v>
      </c>
      <c r="E126" s="22">
        <v>0</v>
      </c>
      <c r="H126" s="21">
        <f>VLOOKUP(B126,'PL Table Summary'!$Z$6:$AD$25,2)</f>
        <v>2.0526315789473686</v>
      </c>
      <c r="I126" s="1">
        <f>VLOOKUP(B126,'PL Table Summary'!$Z$6:$AD$25,3)</f>
        <v>0.63157894736842102</v>
      </c>
      <c r="J126" s="1">
        <f>VLOOKUP(C126,'PL Table Summary'!$Z$6:$AD$25,4)</f>
        <v>1.263157894736842</v>
      </c>
      <c r="K126" s="1">
        <f>VLOOKUP(C126,'PL Table Summary'!$Z$6:$AD$25,5)</f>
        <v>1.3157894736842106</v>
      </c>
      <c r="L126" s="31"/>
      <c r="M126" s="1">
        <f t="shared" si="6"/>
        <v>1.3087248322147653</v>
      </c>
      <c r="N126" s="1">
        <f t="shared" si="7"/>
        <v>0.50420168067226889</v>
      </c>
      <c r="O126" s="1">
        <f t="shared" si="8"/>
        <v>1.0084033613445378</v>
      </c>
      <c r="P126" s="1">
        <f t="shared" si="9"/>
        <v>0.83892617449664431</v>
      </c>
      <c r="Q126" s="31"/>
      <c r="R126" s="1">
        <f t="shared" si="10"/>
        <v>1.0979235169586958</v>
      </c>
      <c r="S126" s="22">
        <f t="shared" si="11"/>
        <v>0.50843866958548123</v>
      </c>
    </row>
    <row r="127" spans="2:19" x14ac:dyDescent="0.35">
      <c r="B127" s="21" t="s">
        <v>18</v>
      </c>
      <c r="C127" s="1" t="s">
        <v>6</v>
      </c>
      <c r="D127" s="1">
        <v>2</v>
      </c>
      <c r="E127" s="22">
        <v>0</v>
      </c>
      <c r="H127" s="21">
        <f>VLOOKUP(B127,'PL Table Summary'!$Z$6:$AD$25,2)</f>
        <v>2.8947368421052633</v>
      </c>
      <c r="I127" s="1">
        <f>VLOOKUP(B127,'PL Table Summary'!$Z$6:$AD$25,3)</f>
        <v>0.52631578947368418</v>
      </c>
      <c r="J127" s="1">
        <f>VLOOKUP(C127,'PL Table Summary'!$Z$6:$AD$25,4)</f>
        <v>0.63157894736842102</v>
      </c>
      <c r="K127" s="1">
        <f>VLOOKUP(C127,'PL Table Summary'!$Z$6:$AD$25,5)</f>
        <v>2.3684210526315788</v>
      </c>
      <c r="L127" s="31"/>
      <c r="M127" s="1">
        <f t="shared" si="6"/>
        <v>1.8456375838926176</v>
      </c>
      <c r="N127" s="1">
        <f t="shared" si="7"/>
        <v>0.42016806722689076</v>
      </c>
      <c r="O127" s="1">
        <f t="shared" si="8"/>
        <v>0.50420168067226889</v>
      </c>
      <c r="P127" s="1">
        <f t="shared" si="9"/>
        <v>1.5100671140939597</v>
      </c>
      <c r="Q127" s="31"/>
      <c r="R127" s="1">
        <f t="shared" si="10"/>
        <v>2.7870366199720733</v>
      </c>
      <c r="S127" s="22">
        <f t="shared" si="11"/>
        <v>0.2118494456606172</v>
      </c>
    </row>
    <row r="128" spans="2:19" x14ac:dyDescent="0.35">
      <c r="B128" s="21" t="s">
        <v>17</v>
      </c>
      <c r="C128" s="1" t="s">
        <v>2</v>
      </c>
      <c r="D128" s="1">
        <v>3</v>
      </c>
      <c r="E128" s="22">
        <v>1</v>
      </c>
      <c r="H128" s="21">
        <f>VLOOKUP(B128,'PL Table Summary'!$Z$6:$AD$25,2)</f>
        <v>3</v>
      </c>
      <c r="I128" s="1">
        <f>VLOOKUP(B128,'PL Table Summary'!$Z$6:$AD$25,3)</f>
        <v>0.63157894736842102</v>
      </c>
      <c r="J128" s="1">
        <f>VLOOKUP(C128,'PL Table Summary'!$Z$6:$AD$25,4)</f>
        <v>1.6842105263157894</v>
      </c>
      <c r="K128" s="1">
        <f>VLOOKUP(C128,'PL Table Summary'!$Z$6:$AD$25,5)</f>
        <v>1.5263157894736843</v>
      </c>
      <c r="L128" s="31"/>
      <c r="M128" s="1">
        <f t="shared" si="6"/>
        <v>1.912751677852349</v>
      </c>
      <c r="N128" s="1">
        <f t="shared" si="7"/>
        <v>0.50420168067226889</v>
      </c>
      <c r="O128" s="1">
        <f t="shared" si="8"/>
        <v>1.3445378151260505</v>
      </c>
      <c r="P128" s="1">
        <f t="shared" si="9"/>
        <v>0.97315436241610742</v>
      </c>
      <c r="Q128" s="31"/>
      <c r="R128" s="1">
        <f t="shared" si="10"/>
        <v>1.8614026395207424</v>
      </c>
      <c r="S128" s="22">
        <f t="shared" si="11"/>
        <v>0.67791822611397501</v>
      </c>
    </row>
    <row r="129" spans="2:19" x14ac:dyDescent="0.35">
      <c r="B129" s="21" t="s">
        <v>13</v>
      </c>
      <c r="C129" s="1" t="s">
        <v>3</v>
      </c>
      <c r="D129" s="1">
        <v>1</v>
      </c>
      <c r="E129" s="22">
        <v>1</v>
      </c>
      <c r="H129" s="21">
        <f>VLOOKUP(B129,'PL Table Summary'!$Z$6:$AD$25,2)</f>
        <v>1</v>
      </c>
      <c r="I129" s="1">
        <f>VLOOKUP(B129,'PL Table Summary'!$Z$6:$AD$25,3)</f>
        <v>1.4736842105263157</v>
      </c>
      <c r="J129" s="1">
        <f>VLOOKUP(C129,'PL Table Summary'!$Z$6:$AD$25,4)</f>
        <v>1.4210526315789473</v>
      </c>
      <c r="K129" s="1">
        <f>VLOOKUP(C129,'PL Table Summary'!$Z$6:$AD$25,5)</f>
        <v>1.4736842105263157</v>
      </c>
      <c r="L129" s="31"/>
      <c r="M129" s="1">
        <f t="shared" si="6"/>
        <v>0.63758389261744963</v>
      </c>
      <c r="N129" s="1">
        <f t="shared" si="7"/>
        <v>1.1764705882352942</v>
      </c>
      <c r="O129" s="1">
        <f t="shared" si="8"/>
        <v>1.134453781512605</v>
      </c>
      <c r="P129" s="1">
        <f t="shared" si="9"/>
        <v>0.93959731543624159</v>
      </c>
      <c r="Q129" s="31"/>
      <c r="R129" s="1">
        <f t="shared" si="10"/>
        <v>0.59907211386874459</v>
      </c>
      <c r="S129" s="22">
        <f t="shared" si="11"/>
        <v>1.3346515076618883</v>
      </c>
    </row>
    <row r="130" spans="2:19" x14ac:dyDescent="0.35">
      <c r="B130" s="21" t="s">
        <v>15</v>
      </c>
      <c r="C130" s="1" t="s">
        <v>5</v>
      </c>
      <c r="D130" s="1">
        <v>1</v>
      </c>
      <c r="E130" s="22">
        <v>0</v>
      </c>
      <c r="H130" s="21">
        <f>VLOOKUP(B130,'PL Table Summary'!$Z$6:$AD$25,2)</f>
        <v>1.5789473684210527</v>
      </c>
      <c r="I130" s="1">
        <f>VLOOKUP(B130,'PL Table Summary'!$Z$6:$AD$25,3)</f>
        <v>1.1052631578947369</v>
      </c>
      <c r="J130" s="1">
        <f>VLOOKUP(C130,'PL Table Summary'!$Z$6:$AD$25,4)</f>
        <v>0.68421052631578949</v>
      </c>
      <c r="K130" s="1">
        <f>VLOOKUP(C130,'PL Table Summary'!$Z$6:$AD$25,5)</f>
        <v>1.631578947368421</v>
      </c>
      <c r="L130" s="31"/>
      <c r="M130" s="1">
        <f t="shared" si="6"/>
        <v>1.0067114093959733</v>
      </c>
      <c r="N130" s="1">
        <f t="shared" si="7"/>
        <v>0.88235294117647078</v>
      </c>
      <c r="O130" s="1">
        <f t="shared" si="8"/>
        <v>0.54621848739495804</v>
      </c>
      <c r="P130" s="1">
        <f t="shared" si="9"/>
        <v>1.0402684563758389</v>
      </c>
      <c r="Q130" s="31"/>
      <c r="R130" s="1">
        <f t="shared" si="10"/>
        <v>1.0472501238682943</v>
      </c>
      <c r="S130" s="22">
        <f t="shared" si="11"/>
        <v>0.48195748887790424</v>
      </c>
    </row>
    <row r="131" spans="2:19" x14ac:dyDescent="0.35">
      <c r="B131" s="21" t="s">
        <v>6</v>
      </c>
      <c r="C131" s="1" t="s">
        <v>20</v>
      </c>
      <c r="D131" s="1">
        <v>3</v>
      </c>
      <c r="E131" s="22">
        <v>2</v>
      </c>
      <c r="H131" s="21">
        <f>VLOOKUP(B131,'PL Table Summary'!$Z$6:$AD$25,2)</f>
        <v>1.1578947368421053</v>
      </c>
      <c r="I131" s="1">
        <f>VLOOKUP(B131,'PL Table Summary'!$Z$6:$AD$25,3)</f>
        <v>1.8947368421052631</v>
      </c>
      <c r="J131" s="1">
        <f>VLOOKUP(C131,'PL Table Summary'!$Z$6:$AD$25,4)</f>
        <v>0.94736842105263153</v>
      </c>
      <c r="K131" s="1">
        <f>VLOOKUP(C131,'PL Table Summary'!$Z$6:$AD$25,5)</f>
        <v>1.8421052631578947</v>
      </c>
      <c r="L131" s="31"/>
      <c r="M131" s="1">
        <f t="shared" si="6"/>
        <v>0.73825503355704702</v>
      </c>
      <c r="N131" s="1">
        <f t="shared" si="7"/>
        <v>1.5126050420168067</v>
      </c>
      <c r="O131" s="1">
        <f t="shared" si="8"/>
        <v>0.75630252100840334</v>
      </c>
      <c r="P131" s="1">
        <f t="shared" si="9"/>
        <v>1.174496644295302</v>
      </c>
      <c r="Q131" s="31"/>
      <c r="R131" s="1">
        <f t="shared" si="10"/>
        <v>0.86707805954686734</v>
      </c>
      <c r="S131" s="22">
        <f t="shared" si="11"/>
        <v>1.1439870065673328</v>
      </c>
    </row>
    <row r="132" spans="2:19" x14ac:dyDescent="0.35">
      <c r="B132" s="21" t="s">
        <v>2</v>
      </c>
      <c r="C132" s="1" t="s">
        <v>7</v>
      </c>
      <c r="D132" s="1">
        <v>0</v>
      </c>
      <c r="E132" s="22">
        <v>0</v>
      </c>
      <c r="H132" s="21">
        <f>VLOOKUP(B132,'PL Table Summary'!$Z$6:$AD$25,2)</f>
        <v>1.736842105263158</v>
      </c>
      <c r="I132" s="1">
        <f>VLOOKUP(B132,'PL Table Summary'!$Z$6:$AD$25,3)</f>
        <v>1.3157894736842106</v>
      </c>
      <c r="J132" s="1">
        <f>VLOOKUP(C132,'PL Table Summary'!$Z$6:$AD$25,4)</f>
        <v>1.6842105263157894</v>
      </c>
      <c r="K132" s="1">
        <f>VLOOKUP(C132,'PL Table Summary'!$Z$6:$AD$25,5)</f>
        <v>1.5789473684210527</v>
      </c>
      <c r="L132" s="31"/>
      <c r="M132" s="1">
        <f t="shared" si="6"/>
        <v>1.1073825503355705</v>
      </c>
      <c r="N132" s="1">
        <f t="shared" si="7"/>
        <v>1.0504201680672272</v>
      </c>
      <c r="O132" s="1">
        <f t="shared" si="8"/>
        <v>1.3445378151260505</v>
      </c>
      <c r="P132" s="1">
        <f t="shared" si="9"/>
        <v>1.0067114093959733</v>
      </c>
      <c r="Q132" s="31"/>
      <c r="R132" s="1">
        <f t="shared" si="10"/>
        <v>1.1148146479888295</v>
      </c>
      <c r="S132" s="22">
        <f t="shared" si="11"/>
        <v>1.4123296377374484</v>
      </c>
    </row>
    <row r="133" spans="2:19" x14ac:dyDescent="0.35">
      <c r="B133" s="21" t="s">
        <v>11</v>
      </c>
      <c r="C133" s="1" t="s">
        <v>9</v>
      </c>
      <c r="D133" s="1">
        <v>3</v>
      </c>
      <c r="E133" s="22">
        <v>1</v>
      </c>
      <c r="H133" s="21">
        <f>VLOOKUP(B133,'PL Table Summary'!$Z$6:$AD$25,2)</f>
        <v>1.7894736842105263</v>
      </c>
      <c r="I133" s="1">
        <f>VLOOKUP(B133,'PL Table Summary'!$Z$6:$AD$25,3)</f>
        <v>0.84210526315789469</v>
      </c>
      <c r="J133" s="1">
        <f>VLOOKUP(C133,'PL Table Summary'!$Z$6:$AD$25,4)</f>
        <v>1.263157894736842</v>
      </c>
      <c r="K133" s="1">
        <f>VLOOKUP(C133,'PL Table Summary'!$Z$6:$AD$25,5)</f>
        <v>1.4210526315789473</v>
      </c>
      <c r="L133" s="31"/>
      <c r="M133" s="1">
        <f t="shared" si="6"/>
        <v>1.1409395973154361</v>
      </c>
      <c r="N133" s="1">
        <f t="shared" si="7"/>
        <v>0.67226890756302526</v>
      </c>
      <c r="O133" s="1">
        <f t="shared" si="8"/>
        <v>1.0084033613445378</v>
      </c>
      <c r="P133" s="1">
        <f t="shared" si="9"/>
        <v>0.90604026845637586</v>
      </c>
      <c r="Q133" s="31"/>
      <c r="R133" s="1">
        <f t="shared" si="10"/>
        <v>1.0337372190441871</v>
      </c>
      <c r="S133" s="22">
        <f t="shared" si="11"/>
        <v>0.67791822611397501</v>
      </c>
    </row>
    <row r="134" spans="2:19" x14ac:dyDescent="0.35">
      <c r="B134" s="21" t="s">
        <v>12</v>
      </c>
      <c r="C134" s="1" t="s">
        <v>18</v>
      </c>
      <c r="D134" s="1">
        <v>0</v>
      </c>
      <c r="E134" s="22">
        <v>3</v>
      </c>
      <c r="H134" s="21">
        <f>VLOOKUP(B134,'PL Table Summary'!$Z$6:$AD$25,2)</f>
        <v>1.368421052631579</v>
      </c>
      <c r="I134" s="1">
        <f>VLOOKUP(B134,'PL Table Summary'!$Z$6:$AD$25,3)</f>
        <v>1.4736842105263157</v>
      </c>
      <c r="J134" s="1">
        <f>VLOOKUP(C134,'PL Table Summary'!$Z$6:$AD$25,4)</f>
        <v>1.7894736842105263</v>
      </c>
      <c r="K134" s="1">
        <f>VLOOKUP(C134,'PL Table Summary'!$Z$6:$AD$25,5)</f>
        <v>0.63157894736842102</v>
      </c>
      <c r="L134" s="31"/>
      <c r="M134" s="1">
        <f t="shared" si="6"/>
        <v>0.87248322147651014</v>
      </c>
      <c r="N134" s="1">
        <f t="shared" si="7"/>
        <v>1.1764705882352942</v>
      </c>
      <c r="O134" s="1">
        <f t="shared" si="8"/>
        <v>1.4285714285714286</v>
      </c>
      <c r="P134" s="1">
        <f t="shared" si="9"/>
        <v>0.40268456375838924</v>
      </c>
      <c r="Q134" s="31"/>
      <c r="R134" s="1">
        <f t="shared" si="10"/>
        <v>0.35133552542678259</v>
      </c>
      <c r="S134" s="22">
        <f t="shared" si="11"/>
        <v>1.680672268907563</v>
      </c>
    </row>
    <row r="135" spans="2:19" x14ac:dyDescent="0.35">
      <c r="B135" s="21" t="s">
        <v>19</v>
      </c>
      <c r="C135" s="1" t="s">
        <v>17</v>
      </c>
      <c r="D135" s="1">
        <v>0</v>
      </c>
      <c r="E135" s="22">
        <v>4</v>
      </c>
      <c r="H135" s="21">
        <f>VLOOKUP(B135,'PL Table Summary'!$Z$6:$AD$25,2)</f>
        <v>1.6842105263157894</v>
      </c>
      <c r="I135" s="1">
        <f>VLOOKUP(B135,'PL Table Summary'!$Z$6:$AD$25,3)</f>
        <v>1.4210526315789473</v>
      </c>
      <c r="J135" s="1">
        <f>VLOOKUP(C135,'PL Table Summary'!$Z$6:$AD$25,4)</f>
        <v>2</v>
      </c>
      <c r="K135" s="1">
        <f>VLOOKUP(C135,'PL Table Summary'!$Z$6:$AD$25,5)</f>
        <v>0.57894736842105265</v>
      </c>
      <c r="L135" s="31"/>
      <c r="M135" s="1">
        <f t="shared" si="6"/>
        <v>1.0738255033557047</v>
      </c>
      <c r="N135" s="1">
        <f t="shared" si="7"/>
        <v>1.134453781512605</v>
      </c>
      <c r="O135" s="1">
        <f t="shared" si="8"/>
        <v>1.596638655462185</v>
      </c>
      <c r="P135" s="1">
        <f t="shared" si="9"/>
        <v>0.36912751677852351</v>
      </c>
      <c r="Q135" s="31"/>
      <c r="R135" s="1">
        <f t="shared" si="10"/>
        <v>0.39637854150713936</v>
      </c>
      <c r="S135" s="22">
        <f t="shared" si="11"/>
        <v>1.811312760398277</v>
      </c>
    </row>
    <row r="136" spans="2:19" x14ac:dyDescent="0.35">
      <c r="B136" s="21" t="s">
        <v>4</v>
      </c>
      <c r="C136" s="1" t="s">
        <v>16</v>
      </c>
      <c r="D136" s="1">
        <v>1</v>
      </c>
      <c r="E136" s="22">
        <v>2</v>
      </c>
      <c r="H136" s="21">
        <f>VLOOKUP(B136,'PL Table Summary'!$Z$6:$AD$25,2)</f>
        <v>1.5789473684210527</v>
      </c>
      <c r="I136" s="1">
        <f>VLOOKUP(B136,'PL Table Summary'!$Z$6:$AD$25,3)</f>
        <v>1.3157894736842106</v>
      </c>
      <c r="J136" s="1">
        <f>VLOOKUP(C136,'PL Table Summary'!$Z$6:$AD$25,4)</f>
        <v>1.631578947368421</v>
      </c>
      <c r="K136" s="1">
        <f>VLOOKUP(C136,'PL Table Summary'!$Z$6:$AD$25,5)</f>
        <v>1.8421052631578947</v>
      </c>
      <c r="L136" s="31"/>
      <c r="M136" s="1">
        <f t="shared" si="6"/>
        <v>1.0067114093959733</v>
      </c>
      <c r="N136" s="1">
        <f t="shared" si="7"/>
        <v>1.0504201680672272</v>
      </c>
      <c r="O136" s="1">
        <f t="shared" si="8"/>
        <v>1.3025210084033614</v>
      </c>
      <c r="P136" s="1">
        <f t="shared" si="9"/>
        <v>1.174496644295302</v>
      </c>
      <c r="Q136" s="31"/>
      <c r="R136" s="1">
        <f t="shared" si="10"/>
        <v>1.1823791721093646</v>
      </c>
      <c r="S136" s="22">
        <f t="shared" si="11"/>
        <v>1.368194336558153</v>
      </c>
    </row>
    <row r="137" spans="2:19" x14ac:dyDescent="0.35">
      <c r="B137" s="21" t="s">
        <v>14</v>
      </c>
      <c r="C137" s="1" t="s">
        <v>8</v>
      </c>
      <c r="D137" s="1">
        <v>0</v>
      </c>
      <c r="E137" s="22">
        <v>2</v>
      </c>
      <c r="H137" s="21">
        <f>VLOOKUP(B137,'PL Table Summary'!$Z$6:$AD$25,2)</f>
        <v>1.4736842105263157</v>
      </c>
      <c r="I137" s="1">
        <f>VLOOKUP(B137,'PL Table Summary'!$Z$6:$AD$25,3)</f>
        <v>1.1052631578947369</v>
      </c>
      <c r="J137" s="1">
        <f>VLOOKUP(C137,'PL Table Summary'!$Z$6:$AD$25,4)</f>
        <v>0.63157894736842102</v>
      </c>
      <c r="K137" s="1">
        <f>VLOOKUP(C137,'PL Table Summary'!$Z$6:$AD$25,5)</f>
        <v>2.3684210526315788</v>
      </c>
      <c r="L137" s="31"/>
      <c r="M137" s="1">
        <f t="shared" si="6"/>
        <v>0.93959731543624159</v>
      </c>
      <c r="N137" s="1">
        <f t="shared" si="7"/>
        <v>0.88235294117647078</v>
      </c>
      <c r="O137" s="1">
        <f t="shared" si="8"/>
        <v>0.50420168067226889</v>
      </c>
      <c r="P137" s="1">
        <f t="shared" si="9"/>
        <v>1.5100671140939597</v>
      </c>
      <c r="Q137" s="31"/>
      <c r="R137" s="1">
        <f t="shared" si="10"/>
        <v>1.4188550065312373</v>
      </c>
      <c r="S137" s="22">
        <f t="shared" si="11"/>
        <v>0.44488383588729619</v>
      </c>
    </row>
    <row r="138" spans="2:19" x14ac:dyDescent="0.35">
      <c r="B138" s="21" t="s">
        <v>21</v>
      </c>
      <c r="C138" s="1" t="s">
        <v>10</v>
      </c>
      <c r="D138" s="1">
        <v>1</v>
      </c>
      <c r="E138" s="22">
        <v>2</v>
      </c>
      <c r="H138" s="21">
        <f>VLOOKUP(B138,'PL Table Summary'!$Z$6:$AD$25,2)</f>
        <v>1.263157894736842</v>
      </c>
      <c r="I138" s="1">
        <f>VLOOKUP(B138,'PL Table Summary'!$Z$6:$AD$25,3)</f>
        <v>1.6842105263157894</v>
      </c>
      <c r="J138" s="1">
        <f>VLOOKUP(C138,'PL Table Summary'!$Z$6:$AD$25,4)</f>
        <v>0.94736842105263153</v>
      </c>
      <c r="K138" s="1">
        <f>VLOOKUP(C138,'PL Table Summary'!$Z$6:$AD$25,5)</f>
        <v>1.2105263157894737</v>
      </c>
      <c r="L138" s="31"/>
      <c r="M138" s="1">
        <f t="shared" ref="M138:M201" si="12">H138/$K$3</f>
        <v>0.80536912751677847</v>
      </c>
      <c r="N138" s="1">
        <f t="shared" ref="N138:N201" si="13">I138/$K$4</f>
        <v>1.3445378151260505</v>
      </c>
      <c r="O138" s="1">
        <f t="shared" ref="O138:O201" si="14">J138/$K$4</f>
        <v>0.75630252100840334</v>
      </c>
      <c r="P138" s="1">
        <f t="shared" ref="P138:P201" si="15">K138/$K$3</f>
        <v>0.77181208053691275</v>
      </c>
      <c r="Q138" s="31"/>
      <c r="R138" s="1">
        <f t="shared" ref="R138:R201" si="16">M138*P138</f>
        <v>0.62159362190892298</v>
      </c>
      <c r="S138" s="22">
        <f t="shared" ref="S138:S201" si="17">O138*N138</f>
        <v>1.0168773391709625</v>
      </c>
    </row>
    <row r="139" spans="2:19" x14ac:dyDescent="0.35">
      <c r="B139" s="21" t="s">
        <v>5</v>
      </c>
      <c r="C139" s="1" t="s">
        <v>14</v>
      </c>
      <c r="D139" s="1">
        <v>2</v>
      </c>
      <c r="E139" s="22">
        <v>1</v>
      </c>
      <c r="H139" s="21">
        <f>VLOOKUP(B139,'PL Table Summary'!$Z$6:$AD$25,2)</f>
        <v>1.1052631578947369</v>
      </c>
      <c r="I139" s="1">
        <f>VLOOKUP(B139,'PL Table Summary'!$Z$6:$AD$25,3)</f>
        <v>2</v>
      </c>
      <c r="J139" s="1">
        <f>VLOOKUP(C139,'PL Table Summary'!$Z$6:$AD$25,4)</f>
        <v>1</v>
      </c>
      <c r="K139" s="1">
        <f>VLOOKUP(C139,'PL Table Summary'!$Z$6:$AD$25,5)</f>
        <v>1.3157894736842106</v>
      </c>
      <c r="L139" s="31"/>
      <c r="M139" s="1">
        <f t="shared" si="12"/>
        <v>0.7046979865771813</v>
      </c>
      <c r="N139" s="1">
        <f t="shared" si="13"/>
        <v>1.596638655462185</v>
      </c>
      <c r="O139" s="1">
        <f t="shared" si="14"/>
        <v>0.79831932773109249</v>
      </c>
      <c r="P139" s="1">
        <f t="shared" si="15"/>
        <v>0.83892617449664431</v>
      </c>
      <c r="Q139" s="31"/>
      <c r="R139" s="1">
        <f t="shared" si="16"/>
        <v>0.5911895860546823</v>
      </c>
      <c r="S139" s="22">
        <f t="shared" si="17"/>
        <v>1.274627498058047</v>
      </c>
    </row>
    <row r="140" spans="2:19" x14ac:dyDescent="0.35">
      <c r="B140" s="21" t="s">
        <v>7</v>
      </c>
      <c r="C140" s="1" t="s">
        <v>21</v>
      </c>
      <c r="D140" s="1">
        <v>2</v>
      </c>
      <c r="E140" s="22">
        <v>0</v>
      </c>
      <c r="H140" s="21">
        <f>VLOOKUP(B140,'PL Table Summary'!$Z$6:$AD$25,2)</f>
        <v>1</v>
      </c>
      <c r="I140" s="1">
        <f>VLOOKUP(B140,'PL Table Summary'!$Z$6:$AD$25,3)</f>
        <v>1.2105263157894737</v>
      </c>
      <c r="J140" s="1">
        <f>VLOOKUP(C140,'PL Table Summary'!$Z$6:$AD$25,4)</f>
        <v>1.1052631578947369</v>
      </c>
      <c r="K140" s="1">
        <f>VLOOKUP(C140,'PL Table Summary'!$Z$6:$AD$25,5)</f>
        <v>1.8947368421052631</v>
      </c>
      <c r="L140" s="31"/>
      <c r="M140" s="1">
        <f t="shared" si="12"/>
        <v>0.63758389261744963</v>
      </c>
      <c r="N140" s="1">
        <f t="shared" si="13"/>
        <v>0.96638655462184886</v>
      </c>
      <c r="O140" s="1">
        <f t="shared" si="14"/>
        <v>0.88235294117647078</v>
      </c>
      <c r="P140" s="1">
        <f t="shared" si="15"/>
        <v>1.2080536912751678</v>
      </c>
      <c r="Q140" s="31"/>
      <c r="R140" s="1">
        <f t="shared" si="16"/>
        <v>0.77023557497410022</v>
      </c>
      <c r="S140" s="22">
        <f t="shared" si="17"/>
        <v>0.85269401878398443</v>
      </c>
    </row>
    <row r="141" spans="2:19" x14ac:dyDescent="0.35">
      <c r="B141" s="21" t="s">
        <v>8</v>
      </c>
      <c r="C141" s="1" t="s">
        <v>13</v>
      </c>
      <c r="D141" s="1">
        <v>1</v>
      </c>
      <c r="E141" s="22">
        <v>2</v>
      </c>
      <c r="H141" s="21">
        <f>VLOOKUP(B141,'PL Table Summary'!$Z$6:$AD$25,2)</f>
        <v>0.52631578947368418</v>
      </c>
      <c r="I141" s="1">
        <f>VLOOKUP(B141,'PL Table Summary'!$Z$6:$AD$25,3)</f>
        <v>1.631578947368421</v>
      </c>
      <c r="J141" s="1">
        <f>VLOOKUP(C141,'PL Table Summary'!$Z$6:$AD$25,4)</f>
        <v>0.84210526315789469</v>
      </c>
      <c r="K141" s="1">
        <f>VLOOKUP(C141,'PL Table Summary'!$Z$6:$AD$25,5)</f>
        <v>1.6842105263157894</v>
      </c>
      <c r="L141" s="31"/>
      <c r="M141" s="1">
        <f t="shared" si="12"/>
        <v>0.33557046979865768</v>
      </c>
      <c r="N141" s="1">
        <f t="shared" si="13"/>
        <v>1.3025210084033614</v>
      </c>
      <c r="O141" s="1">
        <f t="shared" si="14"/>
        <v>0.67226890756302526</v>
      </c>
      <c r="P141" s="1">
        <f t="shared" si="15"/>
        <v>1.0738255033557047</v>
      </c>
      <c r="Q141" s="31"/>
      <c r="R141" s="1">
        <f t="shared" si="16"/>
        <v>0.36034412864285387</v>
      </c>
      <c r="S141" s="22">
        <f t="shared" si="17"/>
        <v>0.87564437539721784</v>
      </c>
    </row>
    <row r="142" spans="2:19" x14ac:dyDescent="0.35">
      <c r="B142" s="21" t="s">
        <v>3</v>
      </c>
      <c r="C142" s="1" t="s">
        <v>12</v>
      </c>
      <c r="D142" s="1">
        <v>2</v>
      </c>
      <c r="E142" s="22">
        <v>0</v>
      </c>
      <c r="H142" s="21">
        <f>VLOOKUP(B142,'PL Table Summary'!$Z$6:$AD$25,2)</f>
        <v>1.263157894736842</v>
      </c>
      <c r="I142" s="1">
        <f>VLOOKUP(B142,'PL Table Summary'!$Z$6:$AD$25,3)</f>
        <v>1.0526315789473684</v>
      </c>
      <c r="J142" s="1">
        <f>VLOOKUP(C142,'PL Table Summary'!$Z$6:$AD$25,4)</f>
        <v>1.368421052631579</v>
      </c>
      <c r="K142" s="1">
        <f>VLOOKUP(C142,'PL Table Summary'!$Z$6:$AD$25,5)</f>
        <v>1.631578947368421</v>
      </c>
      <c r="L142" s="31"/>
      <c r="M142" s="1">
        <f t="shared" si="12"/>
        <v>0.80536912751677847</v>
      </c>
      <c r="N142" s="1">
        <f t="shared" si="13"/>
        <v>0.84033613445378152</v>
      </c>
      <c r="O142" s="1">
        <f t="shared" si="14"/>
        <v>1.0924369747899161</v>
      </c>
      <c r="P142" s="1">
        <f t="shared" si="15"/>
        <v>1.0402684563758389</v>
      </c>
      <c r="Q142" s="31"/>
      <c r="R142" s="1">
        <f t="shared" si="16"/>
        <v>0.83780009909463526</v>
      </c>
      <c r="S142" s="22">
        <f t="shared" si="17"/>
        <v>0.91801426452934121</v>
      </c>
    </row>
    <row r="143" spans="2:19" x14ac:dyDescent="0.35">
      <c r="B143" s="21" t="s">
        <v>17</v>
      </c>
      <c r="C143" s="1" t="s">
        <v>4</v>
      </c>
      <c r="D143" s="1">
        <v>3</v>
      </c>
      <c r="E143" s="22">
        <v>1</v>
      </c>
      <c r="H143" s="21">
        <f>VLOOKUP(B143,'PL Table Summary'!$Z$6:$AD$25,2)</f>
        <v>3</v>
      </c>
      <c r="I143" s="1">
        <f>VLOOKUP(B143,'PL Table Summary'!$Z$6:$AD$25,3)</f>
        <v>0.63157894736842102</v>
      </c>
      <c r="J143" s="1">
        <f>VLOOKUP(C143,'PL Table Summary'!$Z$6:$AD$25,4)</f>
        <v>1.368421052631579</v>
      </c>
      <c r="K143" s="1">
        <f>VLOOKUP(C143,'PL Table Summary'!$Z$6:$AD$25,5)</f>
        <v>2.3684210526315788</v>
      </c>
      <c r="L143" s="31"/>
      <c r="M143" s="1">
        <f t="shared" si="12"/>
        <v>1.912751677852349</v>
      </c>
      <c r="N143" s="1">
        <f t="shared" si="13"/>
        <v>0.50420168067226889</v>
      </c>
      <c r="O143" s="1">
        <f t="shared" si="14"/>
        <v>1.0924369747899161</v>
      </c>
      <c r="P143" s="1">
        <f t="shared" si="15"/>
        <v>1.5100671140939597</v>
      </c>
      <c r="Q143" s="31"/>
      <c r="R143" s="1">
        <f t="shared" si="16"/>
        <v>2.8883834061528759</v>
      </c>
      <c r="S143" s="22">
        <f t="shared" si="17"/>
        <v>0.5508085587176047</v>
      </c>
    </row>
    <row r="144" spans="2:19" x14ac:dyDescent="0.35">
      <c r="B144" s="21" t="s">
        <v>10</v>
      </c>
      <c r="C144" s="1" t="s">
        <v>19</v>
      </c>
      <c r="D144" s="1">
        <v>0</v>
      </c>
      <c r="E144" s="22">
        <v>3</v>
      </c>
      <c r="H144" s="21">
        <f>VLOOKUP(B144,'PL Table Summary'!$Z$6:$AD$25,2)</f>
        <v>1.263157894736842</v>
      </c>
      <c r="I144" s="1">
        <f>VLOOKUP(B144,'PL Table Summary'!$Z$6:$AD$25,3)</f>
        <v>1.3157894736842106</v>
      </c>
      <c r="J144" s="1">
        <f>VLOOKUP(C144,'PL Table Summary'!$Z$6:$AD$25,4)</f>
        <v>1.0526315789473684</v>
      </c>
      <c r="K144" s="1">
        <f>VLOOKUP(C144,'PL Table Summary'!$Z$6:$AD$25,5)</f>
        <v>1.4736842105263157</v>
      </c>
      <c r="L144" s="31"/>
      <c r="M144" s="1">
        <f t="shared" si="12"/>
        <v>0.80536912751677847</v>
      </c>
      <c r="N144" s="1">
        <f t="shared" si="13"/>
        <v>1.0504201680672272</v>
      </c>
      <c r="O144" s="1">
        <f t="shared" si="14"/>
        <v>0.84033613445378152</v>
      </c>
      <c r="P144" s="1">
        <f t="shared" si="15"/>
        <v>0.93959731543624159</v>
      </c>
      <c r="Q144" s="31"/>
      <c r="R144" s="1">
        <f t="shared" si="16"/>
        <v>0.75672267014999317</v>
      </c>
      <c r="S144" s="22">
        <f t="shared" si="17"/>
        <v>0.88270602358590522</v>
      </c>
    </row>
    <row r="145" spans="2:19" x14ac:dyDescent="0.35">
      <c r="B145" s="21" t="s">
        <v>20</v>
      </c>
      <c r="C145" s="1" t="s">
        <v>2</v>
      </c>
      <c r="D145" s="1">
        <v>2</v>
      </c>
      <c r="E145" s="22">
        <v>2</v>
      </c>
      <c r="H145" s="21">
        <f>VLOOKUP(B145,'PL Table Summary'!$Z$6:$AD$25,2)</f>
        <v>1.4210526315789473</v>
      </c>
      <c r="I145" s="1">
        <f>VLOOKUP(B145,'PL Table Summary'!$Z$6:$AD$25,3)</f>
        <v>1.5789473684210527</v>
      </c>
      <c r="J145" s="1">
        <f>VLOOKUP(C145,'PL Table Summary'!$Z$6:$AD$25,4)</f>
        <v>1.6842105263157894</v>
      </c>
      <c r="K145" s="1">
        <f>VLOOKUP(C145,'PL Table Summary'!$Z$6:$AD$25,5)</f>
        <v>1.5263157894736843</v>
      </c>
      <c r="L145" s="31"/>
      <c r="M145" s="1">
        <f t="shared" si="12"/>
        <v>0.90604026845637586</v>
      </c>
      <c r="N145" s="1">
        <f t="shared" si="13"/>
        <v>1.2605042016806725</v>
      </c>
      <c r="O145" s="1">
        <f t="shared" si="14"/>
        <v>1.3445378151260505</v>
      </c>
      <c r="P145" s="1">
        <f t="shared" si="15"/>
        <v>0.97315436241610742</v>
      </c>
      <c r="Q145" s="31"/>
      <c r="R145" s="1">
        <f t="shared" si="16"/>
        <v>0.88171703977298321</v>
      </c>
      <c r="S145" s="22">
        <f t="shared" si="17"/>
        <v>1.6947955652849378</v>
      </c>
    </row>
    <row r="146" spans="2:19" x14ac:dyDescent="0.35">
      <c r="B146" s="21" t="s">
        <v>16</v>
      </c>
      <c r="C146" s="1" t="s">
        <v>11</v>
      </c>
      <c r="D146" s="1">
        <v>4</v>
      </c>
      <c r="E146" s="22">
        <v>2</v>
      </c>
      <c r="H146" s="21">
        <f>VLOOKUP(B146,'PL Table Summary'!$Z$6:$AD$25,2)</f>
        <v>2.2105263157894739</v>
      </c>
      <c r="I146" s="1">
        <f>VLOOKUP(B146,'PL Table Summary'!$Z$6:$AD$25,3)</f>
        <v>0.84210526315789469</v>
      </c>
      <c r="J146" s="1">
        <f>VLOOKUP(C146,'PL Table Summary'!$Z$6:$AD$25,4)</f>
        <v>1.736842105263158</v>
      </c>
      <c r="K146" s="1">
        <f>VLOOKUP(C146,'PL Table Summary'!$Z$6:$AD$25,5)</f>
        <v>1.2105263157894737</v>
      </c>
      <c r="L146" s="31"/>
      <c r="M146" s="1">
        <f t="shared" si="12"/>
        <v>1.4093959731543626</v>
      </c>
      <c r="N146" s="1">
        <f t="shared" si="13"/>
        <v>0.67226890756302526</v>
      </c>
      <c r="O146" s="1">
        <f t="shared" si="14"/>
        <v>1.3865546218487397</v>
      </c>
      <c r="P146" s="1">
        <f t="shared" si="15"/>
        <v>0.77181208053691275</v>
      </c>
      <c r="Q146" s="31"/>
      <c r="R146" s="1">
        <f t="shared" si="16"/>
        <v>1.0877888383406153</v>
      </c>
      <c r="S146" s="22">
        <f t="shared" si="17"/>
        <v>0.93213756090671585</v>
      </c>
    </row>
    <row r="147" spans="2:19" x14ac:dyDescent="0.35">
      <c r="B147" s="21" t="s">
        <v>9</v>
      </c>
      <c r="C147" s="1" t="s">
        <v>6</v>
      </c>
      <c r="D147" s="1">
        <v>2</v>
      </c>
      <c r="E147" s="22">
        <v>0</v>
      </c>
      <c r="H147" s="21">
        <f>VLOOKUP(B147,'PL Table Summary'!$Z$6:$AD$25,2)</f>
        <v>2.0526315789473686</v>
      </c>
      <c r="I147" s="1">
        <f>VLOOKUP(B147,'PL Table Summary'!$Z$6:$AD$25,3)</f>
        <v>0.63157894736842102</v>
      </c>
      <c r="J147" s="1">
        <f>VLOOKUP(C147,'PL Table Summary'!$Z$6:$AD$25,4)</f>
        <v>0.63157894736842102</v>
      </c>
      <c r="K147" s="1">
        <f>VLOOKUP(C147,'PL Table Summary'!$Z$6:$AD$25,5)</f>
        <v>2.3684210526315788</v>
      </c>
      <c r="L147" s="31"/>
      <c r="M147" s="1">
        <f t="shared" si="12"/>
        <v>1.3087248322147653</v>
      </c>
      <c r="N147" s="1">
        <f t="shared" si="13"/>
        <v>0.50420168067226889</v>
      </c>
      <c r="O147" s="1">
        <f t="shared" si="14"/>
        <v>0.50420168067226889</v>
      </c>
      <c r="P147" s="1">
        <f t="shared" si="15"/>
        <v>1.5100671140939597</v>
      </c>
      <c r="Q147" s="31"/>
      <c r="R147" s="1">
        <f t="shared" si="16"/>
        <v>1.9762623305256521</v>
      </c>
      <c r="S147" s="22">
        <f t="shared" si="17"/>
        <v>0.25421933479274061</v>
      </c>
    </row>
    <row r="148" spans="2:19" x14ac:dyDescent="0.35">
      <c r="B148" s="21" t="s">
        <v>18</v>
      </c>
      <c r="C148" s="1" t="s">
        <v>15</v>
      </c>
      <c r="D148" s="1">
        <v>1</v>
      </c>
      <c r="E148" s="22">
        <v>0</v>
      </c>
      <c r="H148" s="21">
        <f>VLOOKUP(B148,'PL Table Summary'!$Z$6:$AD$25,2)</f>
        <v>2.8947368421052633</v>
      </c>
      <c r="I148" s="1">
        <f>VLOOKUP(B148,'PL Table Summary'!$Z$6:$AD$25,3)</f>
        <v>0.52631578947368418</v>
      </c>
      <c r="J148" s="1">
        <f>VLOOKUP(C148,'PL Table Summary'!$Z$6:$AD$25,4)</f>
        <v>1.263157894736842</v>
      </c>
      <c r="K148" s="1">
        <f>VLOOKUP(C148,'PL Table Summary'!$Z$6:$AD$25,5)</f>
        <v>1.3157894736842106</v>
      </c>
      <c r="L148" s="31"/>
      <c r="M148" s="1">
        <f t="shared" si="12"/>
        <v>1.8456375838926176</v>
      </c>
      <c r="N148" s="1">
        <f t="shared" si="13"/>
        <v>0.42016806722689076</v>
      </c>
      <c r="O148" s="1">
        <f t="shared" si="14"/>
        <v>1.0084033613445378</v>
      </c>
      <c r="P148" s="1">
        <f t="shared" si="15"/>
        <v>0.83892617449664431</v>
      </c>
      <c r="Q148" s="31"/>
      <c r="R148" s="1">
        <f t="shared" si="16"/>
        <v>1.5483536777622631</v>
      </c>
      <c r="S148" s="22">
        <f t="shared" si="17"/>
        <v>0.42369889132123439</v>
      </c>
    </row>
    <row r="149" spans="2:19" x14ac:dyDescent="0.35">
      <c r="B149" s="21" t="s">
        <v>4</v>
      </c>
      <c r="C149" s="1" t="s">
        <v>8</v>
      </c>
      <c r="D149" s="1">
        <v>2</v>
      </c>
      <c r="E149" s="22">
        <v>1</v>
      </c>
      <c r="H149" s="21">
        <f>VLOOKUP(B149,'PL Table Summary'!$Z$6:$AD$25,2)</f>
        <v>1.5789473684210527</v>
      </c>
      <c r="I149" s="1">
        <f>VLOOKUP(B149,'PL Table Summary'!$Z$6:$AD$25,3)</f>
        <v>1.3157894736842106</v>
      </c>
      <c r="J149" s="1">
        <f>VLOOKUP(C149,'PL Table Summary'!$Z$6:$AD$25,4)</f>
        <v>0.63157894736842102</v>
      </c>
      <c r="K149" s="1">
        <f>VLOOKUP(C149,'PL Table Summary'!$Z$6:$AD$25,5)</f>
        <v>2.3684210526315788</v>
      </c>
      <c r="L149" s="31"/>
      <c r="M149" s="1">
        <f t="shared" si="12"/>
        <v>1.0067114093959733</v>
      </c>
      <c r="N149" s="1">
        <f t="shared" si="13"/>
        <v>1.0504201680672272</v>
      </c>
      <c r="O149" s="1">
        <f t="shared" si="14"/>
        <v>0.50420168067226889</v>
      </c>
      <c r="P149" s="1">
        <f t="shared" si="15"/>
        <v>1.5100671140939597</v>
      </c>
      <c r="Q149" s="31"/>
      <c r="R149" s="1">
        <f t="shared" si="16"/>
        <v>1.5202017927120401</v>
      </c>
      <c r="S149" s="22">
        <f t="shared" si="17"/>
        <v>0.52962361415154313</v>
      </c>
    </row>
    <row r="150" spans="2:19" x14ac:dyDescent="0.35">
      <c r="B150" s="21" t="s">
        <v>13</v>
      </c>
      <c r="C150" s="1" t="s">
        <v>7</v>
      </c>
      <c r="D150" s="1">
        <v>3</v>
      </c>
      <c r="E150" s="22">
        <v>1</v>
      </c>
      <c r="H150" s="21">
        <f>VLOOKUP(B150,'PL Table Summary'!$Z$6:$AD$25,2)</f>
        <v>1</v>
      </c>
      <c r="I150" s="1">
        <f>VLOOKUP(B150,'PL Table Summary'!$Z$6:$AD$25,3)</f>
        <v>1.4736842105263157</v>
      </c>
      <c r="J150" s="1">
        <f>VLOOKUP(C150,'PL Table Summary'!$Z$6:$AD$25,4)</f>
        <v>1.6842105263157894</v>
      </c>
      <c r="K150" s="1">
        <f>VLOOKUP(C150,'PL Table Summary'!$Z$6:$AD$25,5)</f>
        <v>1.5789473684210527</v>
      </c>
      <c r="L150" s="31"/>
      <c r="M150" s="1">
        <f t="shared" si="12"/>
        <v>0.63758389261744963</v>
      </c>
      <c r="N150" s="1">
        <f t="shared" si="13"/>
        <v>1.1764705882352942</v>
      </c>
      <c r="O150" s="1">
        <f t="shared" si="14"/>
        <v>1.3445378151260505</v>
      </c>
      <c r="P150" s="1">
        <f t="shared" si="15"/>
        <v>1.0067114093959733</v>
      </c>
      <c r="Q150" s="31"/>
      <c r="R150" s="1">
        <f t="shared" si="16"/>
        <v>0.64186297914508361</v>
      </c>
      <c r="S150" s="22">
        <f t="shared" si="17"/>
        <v>1.5818091942659418</v>
      </c>
    </row>
    <row r="151" spans="2:19" x14ac:dyDescent="0.35">
      <c r="B151" s="21" t="s">
        <v>12</v>
      </c>
      <c r="C151" s="1" t="s">
        <v>17</v>
      </c>
      <c r="D151" s="1">
        <v>1</v>
      </c>
      <c r="E151" s="22">
        <v>2</v>
      </c>
      <c r="H151" s="21">
        <f>VLOOKUP(B151,'PL Table Summary'!$Z$6:$AD$25,2)</f>
        <v>1.368421052631579</v>
      </c>
      <c r="I151" s="1">
        <f>VLOOKUP(B151,'PL Table Summary'!$Z$6:$AD$25,3)</f>
        <v>1.4736842105263157</v>
      </c>
      <c r="J151" s="1">
        <f>VLOOKUP(C151,'PL Table Summary'!$Z$6:$AD$25,4)</f>
        <v>2</v>
      </c>
      <c r="K151" s="1">
        <f>VLOOKUP(C151,'PL Table Summary'!$Z$6:$AD$25,5)</f>
        <v>0.57894736842105265</v>
      </c>
      <c r="L151" s="31"/>
      <c r="M151" s="1">
        <f t="shared" si="12"/>
        <v>0.87248322147651014</v>
      </c>
      <c r="N151" s="1">
        <f t="shared" si="13"/>
        <v>1.1764705882352942</v>
      </c>
      <c r="O151" s="1">
        <f t="shared" si="14"/>
        <v>1.596638655462185</v>
      </c>
      <c r="P151" s="1">
        <f t="shared" si="15"/>
        <v>0.36912751677852351</v>
      </c>
      <c r="Q151" s="31"/>
      <c r="R151" s="1">
        <f t="shared" si="16"/>
        <v>0.32205756497455074</v>
      </c>
      <c r="S151" s="22">
        <f t="shared" si="17"/>
        <v>1.878398418190806</v>
      </c>
    </row>
    <row r="152" spans="2:19" x14ac:dyDescent="0.35">
      <c r="B152" s="21" t="s">
        <v>19</v>
      </c>
      <c r="C152" s="1" t="s">
        <v>5</v>
      </c>
      <c r="D152" s="1">
        <v>3</v>
      </c>
      <c r="E152" s="22">
        <v>1</v>
      </c>
      <c r="H152" s="21">
        <f>VLOOKUP(B152,'PL Table Summary'!$Z$6:$AD$25,2)</f>
        <v>1.6842105263157894</v>
      </c>
      <c r="I152" s="1">
        <f>VLOOKUP(B152,'PL Table Summary'!$Z$6:$AD$25,3)</f>
        <v>1.4210526315789473</v>
      </c>
      <c r="J152" s="1">
        <f>VLOOKUP(C152,'PL Table Summary'!$Z$6:$AD$25,4)</f>
        <v>0.68421052631578949</v>
      </c>
      <c r="K152" s="1">
        <f>VLOOKUP(C152,'PL Table Summary'!$Z$6:$AD$25,5)</f>
        <v>1.631578947368421</v>
      </c>
      <c r="L152" s="31"/>
      <c r="M152" s="1">
        <f t="shared" si="12"/>
        <v>1.0738255033557047</v>
      </c>
      <c r="N152" s="1">
        <f t="shared" si="13"/>
        <v>1.134453781512605</v>
      </c>
      <c r="O152" s="1">
        <f t="shared" si="14"/>
        <v>0.54621848739495804</v>
      </c>
      <c r="P152" s="1">
        <f t="shared" si="15"/>
        <v>1.0402684563758389</v>
      </c>
      <c r="Q152" s="31"/>
      <c r="R152" s="1">
        <f t="shared" si="16"/>
        <v>1.1170667987928471</v>
      </c>
      <c r="S152" s="22">
        <f t="shared" si="17"/>
        <v>0.61965962855730528</v>
      </c>
    </row>
    <row r="153" spans="2:19" x14ac:dyDescent="0.35">
      <c r="B153" s="21" t="s">
        <v>21</v>
      </c>
      <c r="C153" s="1" t="s">
        <v>18</v>
      </c>
      <c r="D153" s="1">
        <v>1</v>
      </c>
      <c r="E153" s="22">
        <v>3</v>
      </c>
      <c r="H153" s="21">
        <f>VLOOKUP(B153,'PL Table Summary'!$Z$6:$AD$25,2)</f>
        <v>1.263157894736842</v>
      </c>
      <c r="I153" s="1">
        <f>VLOOKUP(B153,'PL Table Summary'!$Z$6:$AD$25,3)</f>
        <v>1.6842105263157894</v>
      </c>
      <c r="J153" s="1">
        <f>VLOOKUP(C153,'PL Table Summary'!$Z$6:$AD$25,4)</f>
        <v>1.7894736842105263</v>
      </c>
      <c r="K153" s="1">
        <f>VLOOKUP(C153,'PL Table Summary'!$Z$6:$AD$25,5)</f>
        <v>0.63157894736842102</v>
      </c>
      <c r="L153" s="31"/>
      <c r="M153" s="1">
        <f t="shared" si="12"/>
        <v>0.80536912751677847</v>
      </c>
      <c r="N153" s="1">
        <f t="shared" si="13"/>
        <v>1.3445378151260505</v>
      </c>
      <c r="O153" s="1">
        <f t="shared" si="14"/>
        <v>1.4285714285714286</v>
      </c>
      <c r="P153" s="1">
        <f t="shared" si="15"/>
        <v>0.40268456375838924</v>
      </c>
      <c r="Q153" s="31"/>
      <c r="R153" s="1">
        <f t="shared" si="16"/>
        <v>0.32430971577856849</v>
      </c>
      <c r="S153" s="22">
        <f t="shared" si="17"/>
        <v>1.9207683073229294</v>
      </c>
    </row>
    <row r="154" spans="2:19" x14ac:dyDescent="0.35">
      <c r="B154" s="21" t="s">
        <v>15</v>
      </c>
      <c r="C154" s="1" t="s">
        <v>10</v>
      </c>
      <c r="D154" s="1">
        <v>1</v>
      </c>
      <c r="E154" s="22">
        <v>1</v>
      </c>
      <c r="H154" s="21">
        <f>VLOOKUP(B154,'PL Table Summary'!$Z$6:$AD$25,2)</f>
        <v>1.5789473684210527</v>
      </c>
      <c r="I154" s="1">
        <f>VLOOKUP(B154,'PL Table Summary'!$Z$6:$AD$25,3)</f>
        <v>1.1052631578947369</v>
      </c>
      <c r="J154" s="1">
        <f>VLOOKUP(C154,'PL Table Summary'!$Z$6:$AD$25,4)</f>
        <v>0.94736842105263153</v>
      </c>
      <c r="K154" s="1">
        <f>VLOOKUP(C154,'PL Table Summary'!$Z$6:$AD$25,5)</f>
        <v>1.2105263157894737</v>
      </c>
      <c r="L154" s="31"/>
      <c r="M154" s="1">
        <f t="shared" si="12"/>
        <v>1.0067114093959733</v>
      </c>
      <c r="N154" s="1">
        <f t="shared" si="13"/>
        <v>0.88235294117647078</v>
      </c>
      <c r="O154" s="1">
        <f t="shared" si="14"/>
        <v>0.75630252100840334</v>
      </c>
      <c r="P154" s="1">
        <f t="shared" si="15"/>
        <v>0.77181208053691275</v>
      </c>
      <c r="Q154" s="31"/>
      <c r="R154" s="1">
        <f t="shared" si="16"/>
        <v>0.77699202738615381</v>
      </c>
      <c r="S154" s="22">
        <f t="shared" si="17"/>
        <v>0.66732575383094428</v>
      </c>
    </row>
    <row r="155" spans="2:19" x14ac:dyDescent="0.35">
      <c r="B155" s="21" t="s">
        <v>6</v>
      </c>
      <c r="C155" s="1" t="s">
        <v>3</v>
      </c>
      <c r="D155" s="1">
        <v>1</v>
      </c>
      <c r="E155" s="22">
        <v>1</v>
      </c>
      <c r="H155" s="21">
        <f>VLOOKUP(B155,'PL Table Summary'!$Z$6:$AD$25,2)</f>
        <v>1.1578947368421053</v>
      </c>
      <c r="I155" s="1">
        <f>VLOOKUP(B155,'PL Table Summary'!$Z$6:$AD$25,3)</f>
        <v>1.8947368421052631</v>
      </c>
      <c r="J155" s="1">
        <f>VLOOKUP(C155,'PL Table Summary'!$Z$6:$AD$25,4)</f>
        <v>1.4210526315789473</v>
      </c>
      <c r="K155" s="1">
        <f>VLOOKUP(C155,'PL Table Summary'!$Z$6:$AD$25,5)</f>
        <v>1.4736842105263157</v>
      </c>
      <c r="L155" s="31"/>
      <c r="M155" s="1">
        <f t="shared" si="12"/>
        <v>0.73825503355704702</v>
      </c>
      <c r="N155" s="1">
        <f t="shared" si="13"/>
        <v>1.5126050420168067</v>
      </c>
      <c r="O155" s="1">
        <f t="shared" si="14"/>
        <v>1.134453781512605</v>
      </c>
      <c r="P155" s="1">
        <f t="shared" si="15"/>
        <v>0.93959731543624159</v>
      </c>
      <c r="Q155" s="31"/>
      <c r="R155" s="1">
        <f t="shared" si="16"/>
        <v>0.69366244763749385</v>
      </c>
      <c r="S155" s="22">
        <f t="shared" si="17"/>
        <v>1.715980509850999</v>
      </c>
    </row>
    <row r="156" spans="2:19" x14ac:dyDescent="0.35">
      <c r="B156" s="21" t="s">
        <v>2</v>
      </c>
      <c r="C156" s="1" t="s">
        <v>16</v>
      </c>
      <c r="D156" s="1">
        <v>2</v>
      </c>
      <c r="E156" s="22">
        <v>2</v>
      </c>
      <c r="H156" s="21">
        <f>VLOOKUP(B156,'PL Table Summary'!$Z$6:$AD$25,2)</f>
        <v>1.736842105263158</v>
      </c>
      <c r="I156" s="1">
        <f>VLOOKUP(B156,'PL Table Summary'!$Z$6:$AD$25,3)</f>
        <v>1.3157894736842106</v>
      </c>
      <c r="J156" s="1">
        <f>VLOOKUP(C156,'PL Table Summary'!$Z$6:$AD$25,4)</f>
        <v>1.631578947368421</v>
      </c>
      <c r="K156" s="1">
        <f>VLOOKUP(C156,'PL Table Summary'!$Z$6:$AD$25,5)</f>
        <v>1.8421052631578947</v>
      </c>
      <c r="L156" s="31"/>
      <c r="M156" s="1">
        <f t="shared" si="12"/>
        <v>1.1073825503355705</v>
      </c>
      <c r="N156" s="1">
        <f t="shared" si="13"/>
        <v>1.0504201680672272</v>
      </c>
      <c r="O156" s="1">
        <f t="shared" si="14"/>
        <v>1.3025210084033614</v>
      </c>
      <c r="P156" s="1">
        <f t="shared" si="15"/>
        <v>1.174496644295302</v>
      </c>
      <c r="Q156" s="31"/>
      <c r="R156" s="1">
        <f t="shared" si="16"/>
        <v>1.3006170893203008</v>
      </c>
      <c r="S156" s="22">
        <f t="shared" si="17"/>
        <v>1.368194336558153</v>
      </c>
    </row>
    <row r="157" spans="2:19" x14ac:dyDescent="0.35">
      <c r="B157" s="21" t="s">
        <v>11</v>
      </c>
      <c r="C157" s="1" t="s">
        <v>20</v>
      </c>
      <c r="D157" s="1">
        <v>3</v>
      </c>
      <c r="E157" s="22">
        <v>1</v>
      </c>
      <c r="H157" s="21">
        <f>VLOOKUP(B157,'PL Table Summary'!$Z$6:$AD$25,2)</f>
        <v>1.7894736842105263</v>
      </c>
      <c r="I157" s="1">
        <f>VLOOKUP(B157,'PL Table Summary'!$Z$6:$AD$25,3)</f>
        <v>0.84210526315789469</v>
      </c>
      <c r="J157" s="1">
        <f>VLOOKUP(C157,'PL Table Summary'!$Z$6:$AD$25,4)</f>
        <v>0.94736842105263153</v>
      </c>
      <c r="K157" s="1">
        <f>VLOOKUP(C157,'PL Table Summary'!$Z$6:$AD$25,5)</f>
        <v>1.8421052631578947</v>
      </c>
      <c r="L157" s="31"/>
      <c r="M157" s="1">
        <f t="shared" si="12"/>
        <v>1.1409395973154361</v>
      </c>
      <c r="N157" s="1">
        <f t="shared" si="13"/>
        <v>0.67226890756302526</v>
      </c>
      <c r="O157" s="1">
        <f t="shared" si="14"/>
        <v>0.75630252100840334</v>
      </c>
      <c r="P157" s="1">
        <f t="shared" si="15"/>
        <v>1.174496644295302</v>
      </c>
      <c r="Q157" s="31"/>
      <c r="R157" s="1">
        <f t="shared" si="16"/>
        <v>1.3400297283906129</v>
      </c>
      <c r="S157" s="22">
        <f t="shared" si="17"/>
        <v>0.50843866958548123</v>
      </c>
    </row>
    <row r="158" spans="2:19" x14ac:dyDescent="0.35">
      <c r="B158" s="21" t="s">
        <v>14</v>
      </c>
      <c r="C158" s="1" t="s">
        <v>9</v>
      </c>
      <c r="D158" s="1">
        <v>2</v>
      </c>
      <c r="E158" s="22">
        <v>1</v>
      </c>
      <c r="H158" s="21">
        <f>VLOOKUP(B158,'PL Table Summary'!$Z$6:$AD$25,2)</f>
        <v>1.4736842105263157</v>
      </c>
      <c r="I158" s="1">
        <f>VLOOKUP(B158,'PL Table Summary'!$Z$6:$AD$25,3)</f>
        <v>1.1052631578947369</v>
      </c>
      <c r="J158" s="1">
        <f>VLOOKUP(C158,'PL Table Summary'!$Z$6:$AD$25,4)</f>
        <v>1.263157894736842</v>
      </c>
      <c r="K158" s="1">
        <f>VLOOKUP(C158,'PL Table Summary'!$Z$6:$AD$25,5)</f>
        <v>1.4210526315789473</v>
      </c>
      <c r="L158" s="31"/>
      <c r="M158" s="1">
        <f t="shared" si="12"/>
        <v>0.93959731543624159</v>
      </c>
      <c r="N158" s="1">
        <f t="shared" si="13"/>
        <v>0.88235294117647078</v>
      </c>
      <c r="O158" s="1">
        <f t="shared" si="14"/>
        <v>1.0084033613445378</v>
      </c>
      <c r="P158" s="1">
        <f t="shared" si="15"/>
        <v>0.90604026845637586</v>
      </c>
      <c r="Q158" s="31"/>
      <c r="R158" s="1">
        <f t="shared" si="16"/>
        <v>0.85131300391874243</v>
      </c>
      <c r="S158" s="22">
        <f t="shared" si="17"/>
        <v>0.88976767177459237</v>
      </c>
    </row>
    <row r="159" spans="2:19" x14ac:dyDescent="0.35">
      <c r="B159" s="21" t="s">
        <v>16</v>
      </c>
      <c r="C159" s="1" t="s">
        <v>8</v>
      </c>
      <c r="D159" s="1">
        <v>1</v>
      </c>
      <c r="E159" s="22">
        <v>0</v>
      </c>
      <c r="H159" s="21">
        <f>VLOOKUP(B159,'PL Table Summary'!$Z$6:$AD$25,2)</f>
        <v>2.2105263157894739</v>
      </c>
      <c r="I159" s="1">
        <f>VLOOKUP(B159,'PL Table Summary'!$Z$6:$AD$25,3)</f>
        <v>0.84210526315789469</v>
      </c>
      <c r="J159" s="1">
        <f>VLOOKUP(C159,'PL Table Summary'!$Z$6:$AD$25,4)</f>
        <v>0.63157894736842102</v>
      </c>
      <c r="K159" s="1">
        <f>VLOOKUP(C159,'PL Table Summary'!$Z$6:$AD$25,5)</f>
        <v>2.3684210526315788</v>
      </c>
      <c r="L159" s="31"/>
      <c r="M159" s="1">
        <f t="shared" si="12"/>
        <v>1.4093959731543626</v>
      </c>
      <c r="N159" s="1">
        <f t="shared" si="13"/>
        <v>0.67226890756302526</v>
      </c>
      <c r="O159" s="1">
        <f t="shared" si="14"/>
        <v>0.50420168067226889</v>
      </c>
      <c r="P159" s="1">
        <f t="shared" si="15"/>
        <v>1.5100671140939597</v>
      </c>
      <c r="Q159" s="31"/>
      <c r="R159" s="1">
        <f t="shared" si="16"/>
        <v>2.1282825097968563</v>
      </c>
      <c r="S159" s="22">
        <f t="shared" si="17"/>
        <v>0.3389591130569875</v>
      </c>
    </row>
    <row r="160" spans="2:19" x14ac:dyDescent="0.35">
      <c r="B160" s="21" t="s">
        <v>4</v>
      </c>
      <c r="C160" s="1" t="s">
        <v>18</v>
      </c>
      <c r="D160" s="1">
        <v>0</v>
      </c>
      <c r="E160" s="22">
        <v>4</v>
      </c>
      <c r="H160" s="21">
        <f>VLOOKUP(B160,'PL Table Summary'!$Z$6:$AD$25,2)</f>
        <v>1.5789473684210527</v>
      </c>
      <c r="I160" s="1">
        <f>VLOOKUP(B160,'PL Table Summary'!$Z$6:$AD$25,3)</f>
        <v>1.3157894736842106</v>
      </c>
      <c r="J160" s="1">
        <f>VLOOKUP(C160,'PL Table Summary'!$Z$6:$AD$25,4)</f>
        <v>1.7894736842105263</v>
      </c>
      <c r="K160" s="1">
        <f>VLOOKUP(C160,'PL Table Summary'!$Z$6:$AD$25,5)</f>
        <v>0.63157894736842102</v>
      </c>
      <c r="L160" s="31"/>
      <c r="M160" s="1">
        <f t="shared" si="12"/>
        <v>1.0067114093959733</v>
      </c>
      <c r="N160" s="1">
        <f t="shared" si="13"/>
        <v>1.0504201680672272</v>
      </c>
      <c r="O160" s="1">
        <f t="shared" si="14"/>
        <v>1.4285714285714286</v>
      </c>
      <c r="P160" s="1">
        <f t="shared" si="15"/>
        <v>0.40268456375838924</v>
      </c>
      <c r="Q160" s="31"/>
      <c r="R160" s="1">
        <f t="shared" si="16"/>
        <v>0.40538714472321069</v>
      </c>
      <c r="S160" s="22">
        <f t="shared" si="17"/>
        <v>1.5006002400960388</v>
      </c>
    </row>
    <row r="161" spans="2:19" x14ac:dyDescent="0.35">
      <c r="B161" s="21" t="s">
        <v>21</v>
      </c>
      <c r="C161" s="1" t="s">
        <v>13</v>
      </c>
      <c r="D161" s="1">
        <v>1</v>
      </c>
      <c r="E161" s="22">
        <v>0</v>
      </c>
      <c r="H161" s="21">
        <f>VLOOKUP(B161,'PL Table Summary'!$Z$6:$AD$25,2)</f>
        <v>1.263157894736842</v>
      </c>
      <c r="I161" s="1">
        <f>VLOOKUP(B161,'PL Table Summary'!$Z$6:$AD$25,3)</f>
        <v>1.6842105263157894</v>
      </c>
      <c r="J161" s="1">
        <f>VLOOKUP(C161,'PL Table Summary'!$Z$6:$AD$25,4)</f>
        <v>0.84210526315789469</v>
      </c>
      <c r="K161" s="1">
        <f>VLOOKUP(C161,'PL Table Summary'!$Z$6:$AD$25,5)</f>
        <v>1.6842105263157894</v>
      </c>
      <c r="L161" s="31"/>
      <c r="M161" s="1">
        <f t="shared" si="12"/>
        <v>0.80536912751677847</v>
      </c>
      <c r="N161" s="1">
        <f t="shared" si="13"/>
        <v>1.3445378151260505</v>
      </c>
      <c r="O161" s="1">
        <f t="shared" si="14"/>
        <v>0.67226890756302526</v>
      </c>
      <c r="P161" s="1">
        <f t="shared" si="15"/>
        <v>1.0738255033557047</v>
      </c>
      <c r="Q161" s="31"/>
      <c r="R161" s="1">
        <f t="shared" si="16"/>
        <v>0.86482590874284937</v>
      </c>
      <c r="S161" s="22">
        <f t="shared" si="17"/>
        <v>0.90389096815196679</v>
      </c>
    </row>
    <row r="162" spans="2:19" x14ac:dyDescent="0.35">
      <c r="B162" s="21" t="s">
        <v>5</v>
      </c>
      <c r="C162" s="1" t="s">
        <v>20</v>
      </c>
      <c r="D162" s="1">
        <v>1</v>
      </c>
      <c r="E162" s="22">
        <v>0</v>
      </c>
      <c r="H162" s="21">
        <f>VLOOKUP(B162,'PL Table Summary'!$Z$6:$AD$25,2)</f>
        <v>1.1052631578947369</v>
      </c>
      <c r="I162" s="1">
        <f>VLOOKUP(B162,'PL Table Summary'!$Z$6:$AD$25,3)</f>
        <v>2</v>
      </c>
      <c r="J162" s="1">
        <f>VLOOKUP(C162,'PL Table Summary'!$Z$6:$AD$25,4)</f>
        <v>0.94736842105263153</v>
      </c>
      <c r="K162" s="1">
        <f>VLOOKUP(C162,'PL Table Summary'!$Z$6:$AD$25,5)</f>
        <v>1.8421052631578947</v>
      </c>
      <c r="L162" s="31"/>
      <c r="M162" s="1">
        <f t="shared" si="12"/>
        <v>0.7046979865771813</v>
      </c>
      <c r="N162" s="1">
        <f t="shared" si="13"/>
        <v>1.596638655462185</v>
      </c>
      <c r="O162" s="1">
        <f t="shared" si="14"/>
        <v>0.75630252100840334</v>
      </c>
      <c r="P162" s="1">
        <f t="shared" si="15"/>
        <v>1.174496644295302</v>
      </c>
      <c r="Q162" s="31"/>
      <c r="R162" s="1">
        <f t="shared" si="16"/>
        <v>0.82766542047655522</v>
      </c>
      <c r="S162" s="22">
        <f t="shared" si="17"/>
        <v>1.207541840265518</v>
      </c>
    </row>
    <row r="163" spans="2:19" x14ac:dyDescent="0.35">
      <c r="B163" s="21" t="s">
        <v>9</v>
      </c>
      <c r="C163" s="1" t="s">
        <v>17</v>
      </c>
      <c r="D163" s="1">
        <v>2</v>
      </c>
      <c r="E163" s="22">
        <v>0</v>
      </c>
      <c r="H163" s="21">
        <f>VLOOKUP(B163,'PL Table Summary'!$Z$6:$AD$25,2)</f>
        <v>2.0526315789473686</v>
      </c>
      <c r="I163" s="1">
        <f>VLOOKUP(B163,'PL Table Summary'!$Z$6:$AD$25,3)</f>
        <v>0.63157894736842102</v>
      </c>
      <c r="J163" s="1">
        <f>VLOOKUP(C163,'PL Table Summary'!$Z$6:$AD$25,4)</f>
        <v>2</v>
      </c>
      <c r="K163" s="1">
        <f>VLOOKUP(C163,'PL Table Summary'!$Z$6:$AD$25,5)</f>
        <v>0.57894736842105265</v>
      </c>
      <c r="L163" s="31"/>
      <c r="M163" s="1">
        <f t="shared" si="12"/>
        <v>1.3087248322147653</v>
      </c>
      <c r="N163" s="1">
        <f t="shared" si="13"/>
        <v>0.50420168067226889</v>
      </c>
      <c r="O163" s="1">
        <f t="shared" si="14"/>
        <v>1.596638655462185</v>
      </c>
      <c r="P163" s="1">
        <f t="shared" si="15"/>
        <v>0.36912751677852351</v>
      </c>
      <c r="Q163" s="31"/>
      <c r="R163" s="1">
        <f t="shared" si="16"/>
        <v>0.48308634746182616</v>
      </c>
      <c r="S163" s="22">
        <f t="shared" si="17"/>
        <v>0.80502789351034532</v>
      </c>
    </row>
    <row r="164" spans="2:19" x14ac:dyDescent="0.35">
      <c r="B164" s="21" t="s">
        <v>3</v>
      </c>
      <c r="C164" s="1" t="s">
        <v>11</v>
      </c>
      <c r="D164" s="1">
        <v>0</v>
      </c>
      <c r="E164" s="22">
        <v>2</v>
      </c>
      <c r="H164" s="21">
        <f>VLOOKUP(B164,'PL Table Summary'!$Z$6:$AD$25,2)</f>
        <v>1.263157894736842</v>
      </c>
      <c r="I164" s="1">
        <f>VLOOKUP(B164,'PL Table Summary'!$Z$6:$AD$25,3)</f>
        <v>1.0526315789473684</v>
      </c>
      <c r="J164" s="1">
        <f>VLOOKUP(C164,'PL Table Summary'!$Z$6:$AD$25,4)</f>
        <v>1.736842105263158</v>
      </c>
      <c r="K164" s="1">
        <f>VLOOKUP(C164,'PL Table Summary'!$Z$6:$AD$25,5)</f>
        <v>1.2105263157894737</v>
      </c>
      <c r="L164" s="31"/>
      <c r="M164" s="1">
        <f t="shared" si="12"/>
        <v>0.80536912751677847</v>
      </c>
      <c r="N164" s="1">
        <f t="shared" si="13"/>
        <v>0.84033613445378152</v>
      </c>
      <c r="O164" s="1">
        <f t="shared" si="14"/>
        <v>1.3865546218487397</v>
      </c>
      <c r="P164" s="1">
        <f t="shared" si="15"/>
        <v>0.77181208053691275</v>
      </c>
      <c r="Q164" s="31"/>
      <c r="R164" s="1">
        <f t="shared" si="16"/>
        <v>0.62159362190892298</v>
      </c>
      <c r="S164" s="22">
        <f t="shared" si="17"/>
        <v>1.1651719511333947</v>
      </c>
    </row>
    <row r="165" spans="2:19" x14ac:dyDescent="0.35">
      <c r="B165" s="21" t="s">
        <v>2</v>
      </c>
      <c r="C165" s="1" t="s">
        <v>6</v>
      </c>
      <c r="D165" s="1">
        <v>4</v>
      </c>
      <c r="E165" s="22">
        <v>1</v>
      </c>
      <c r="H165" s="21">
        <f>VLOOKUP(B165,'PL Table Summary'!$Z$6:$AD$25,2)</f>
        <v>1.736842105263158</v>
      </c>
      <c r="I165" s="1">
        <f>VLOOKUP(B165,'PL Table Summary'!$Z$6:$AD$25,3)</f>
        <v>1.3157894736842106</v>
      </c>
      <c r="J165" s="1">
        <f>VLOOKUP(C165,'PL Table Summary'!$Z$6:$AD$25,4)</f>
        <v>0.63157894736842102</v>
      </c>
      <c r="K165" s="1">
        <f>VLOOKUP(C165,'PL Table Summary'!$Z$6:$AD$25,5)</f>
        <v>2.3684210526315788</v>
      </c>
      <c r="L165" s="31"/>
      <c r="M165" s="1">
        <f t="shared" si="12"/>
        <v>1.1073825503355705</v>
      </c>
      <c r="N165" s="1">
        <f t="shared" si="13"/>
        <v>1.0504201680672272</v>
      </c>
      <c r="O165" s="1">
        <f t="shared" si="14"/>
        <v>0.50420168067226889</v>
      </c>
      <c r="P165" s="1">
        <f t="shared" si="15"/>
        <v>1.5100671140939597</v>
      </c>
      <c r="Q165" s="31"/>
      <c r="R165" s="1">
        <f t="shared" si="16"/>
        <v>1.6722219719832441</v>
      </c>
      <c r="S165" s="22">
        <f t="shared" si="17"/>
        <v>0.52962361415154313</v>
      </c>
    </row>
    <row r="166" spans="2:19" x14ac:dyDescent="0.35">
      <c r="B166" s="21" t="s">
        <v>19</v>
      </c>
      <c r="C166" s="1" t="s">
        <v>7</v>
      </c>
      <c r="D166" s="1">
        <v>3</v>
      </c>
      <c r="E166" s="22">
        <v>2</v>
      </c>
      <c r="H166" s="21">
        <f>VLOOKUP(B166,'PL Table Summary'!$Z$6:$AD$25,2)</f>
        <v>1.6842105263157894</v>
      </c>
      <c r="I166" s="1">
        <f>VLOOKUP(B166,'PL Table Summary'!$Z$6:$AD$25,3)</f>
        <v>1.4210526315789473</v>
      </c>
      <c r="J166" s="1">
        <f>VLOOKUP(C166,'PL Table Summary'!$Z$6:$AD$25,4)</f>
        <v>1.6842105263157894</v>
      </c>
      <c r="K166" s="1">
        <f>VLOOKUP(C166,'PL Table Summary'!$Z$6:$AD$25,5)</f>
        <v>1.5789473684210527</v>
      </c>
      <c r="L166" s="31"/>
      <c r="M166" s="1">
        <f t="shared" si="12"/>
        <v>1.0738255033557047</v>
      </c>
      <c r="N166" s="1">
        <f t="shared" si="13"/>
        <v>1.134453781512605</v>
      </c>
      <c r="O166" s="1">
        <f t="shared" si="14"/>
        <v>1.3445378151260505</v>
      </c>
      <c r="P166" s="1">
        <f t="shared" si="15"/>
        <v>1.0067114093959733</v>
      </c>
      <c r="Q166" s="31"/>
      <c r="R166" s="1">
        <f t="shared" si="16"/>
        <v>1.081032385928562</v>
      </c>
      <c r="S166" s="22">
        <f t="shared" si="17"/>
        <v>1.5253160087564439</v>
      </c>
    </row>
    <row r="167" spans="2:19" x14ac:dyDescent="0.35">
      <c r="B167" s="21" t="s">
        <v>10</v>
      </c>
      <c r="C167" s="1" t="s">
        <v>14</v>
      </c>
      <c r="D167" s="1">
        <v>1</v>
      </c>
      <c r="E167" s="22">
        <v>2</v>
      </c>
      <c r="H167" s="21">
        <f>VLOOKUP(B167,'PL Table Summary'!$Z$6:$AD$25,2)</f>
        <v>1.263157894736842</v>
      </c>
      <c r="I167" s="1">
        <f>VLOOKUP(B167,'PL Table Summary'!$Z$6:$AD$25,3)</f>
        <v>1.3157894736842106</v>
      </c>
      <c r="J167" s="1">
        <f>VLOOKUP(C167,'PL Table Summary'!$Z$6:$AD$25,4)</f>
        <v>1</v>
      </c>
      <c r="K167" s="1">
        <f>VLOOKUP(C167,'PL Table Summary'!$Z$6:$AD$25,5)</f>
        <v>1.3157894736842106</v>
      </c>
      <c r="L167" s="31"/>
      <c r="M167" s="1">
        <f t="shared" si="12"/>
        <v>0.80536912751677847</v>
      </c>
      <c r="N167" s="1">
        <f t="shared" si="13"/>
        <v>1.0504201680672272</v>
      </c>
      <c r="O167" s="1">
        <f t="shared" si="14"/>
        <v>0.79831932773109249</v>
      </c>
      <c r="P167" s="1">
        <f t="shared" si="15"/>
        <v>0.83892617449664431</v>
      </c>
      <c r="Q167" s="31"/>
      <c r="R167" s="1">
        <f t="shared" si="16"/>
        <v>0.67564524120535108</v>
      </c>
      <c r="S167" s="22">
        <f t="shared" si="17"/>
        <v>0.83857072240661001</v>
      </c>
    </row>
    <row r="168" spans="2:19" x14ac:dyDescent="0.35">
      <c r="B168" s="21" t="s">
        <v>15</v>
      </c>
      <c r="C168" s="1" t="s">
        <v>12</v>
      </c>
      <c r="D168" s="1">
        <v>2</v>
      </c>
      <c r="E168" s="22">
        <v>2</v>
      </c>
      <c r="H168" s="21">
        <f>VLOOKUP(B168,'PL Table Summary'!$Z$6:$AD$25,2)</f>
        <v>1.5789473684210527</v>
      </c>
      <c r="I168" s="1">
        <f>VLOOKUP(B168,'PL Table Summary'!$Z$6:$AD$25,3)</f>
        <v>1.1052631578947369</v>
      </c>
      <c r="J168" s="1">
        <f>VLOOKUP(C168,'PL Table Summary'!$Z$6:$AD$25,4)</f>
        <v>1.368421052631579</v>
      </c>
      <c r="K168" s="1">
        <f>VLOOKUP(C168,'PL Table Summary'!$Z$6:$AD$25,5)</f>
        <v>1.631578947368421</v>
      </c>
      <c r="L168" s="31"/>
      <c r="M168" s="1">
        <f t="shared" si="12"/>
        <v>1.0067114093959733</v>
      </c>
      <c r="N168" s="1">
        <f t="shared" si="13"/>
        <v>0.88235294117647078</v>
      </c>
      <c r="O168" s="1">
        <f t="shared" si="14"/>
        <v>1.0924369747899161</v>
      </c>
      <c r="P168" s="1">
        <f t="shared" si="15"/>
        <v>1.0402684563758389</v>
      </c>
      <c r="Q168" s="31"/>
      <c r="R168" s="1">
        <f t="shared" si="16"/>
        <v>1.0472501238682943</v>
      </c>
      <c r="S168" s="22">
        <f t="shared" si="17"/>
        <v>0.96391497775580848</v>
      </c>
    </row>
    <row r="169" spans="2:19" x14ac:dyDescent="0.35">
      <c r="B169" s="21" t="s">
        <v>7</v>
      </c>
      <c r="C169" s="1" t="s">
        <v>3</v>
      </c>
      <c r="D169" s="1">
        <v>1</v>
      </c>
      <c r="E169" s="22">
        <v>0</v>
      </c>
      <c r="H169" s="21">
        <f>VLOOKUP(B169,'PL Table Summary'!$Z$6:$AD$25,2)</f>
        <v>1</v>
      </c>
      <c r="I169" s="1">
        <f>VLOOKUP(B169,'PL Table Summary'!$Z$6:$AD$25,3)</f>
        <v>1.2105263157894737</v>
      </c>
      <c r="J169" s="1">
        <f>VLOOKUP(C169,'PL Table Summary'!$Z$6:$AD$25,4)</f>
        <v>1.4210526315789473</v>
      </c>
      <c r="K169" s="1">
        <f>VLOOKUP(C169,'PL Table Summary'!$Z$6:$AD$25,5)</f>
        <v>1.4736842105263157</v>
      </c>
      <c r="L169" s="31"/>
      <c r="M169" s="1">
        <f t="shared" si="12"/>
        <v>0.63758389261744963</v>
      </c>
      <c r="N169" s="1">
        <f t="shared" si="13"/>
        <v>0.96638655462184886</v>
      </c>
      <c r="O169" s="1">
        <f t="shared" si="14"/>
        <v>1.134453781512605</v>
      </c>
      <c r="P169" s="1">
        <f t="shared" si="15"/>
        <v>0.93959731543624159</v>
      </c>
      <c r="Q169" s="31"/>
      <c r="R169" s="1">
        <f t="shared" si="16"/>
        <v>0.59907211386874459</v>
      </c>
      <c r="S169" s="22">
        <f t="shared" si="17"/>
        <v>1.096320881293694</v>
      </c>
    </row>
    <row r="170" spans="2:19" x14ac:dyDescent="0.35">
      <c r="B170" s="21" t="s">
        <v>6</v>
      </c>
      <c r="C170" s="1" t="s">
        <v>19</v>
      </c>
      <c r="D170" s="1">
        <v>0</v>
      </c>
      <c r="E170" s="22">
        <v>2</v>
      </c>
      <c r="H170" s="21">
        <f>VLOOKUP(B170,'PL Table Summary'!$Z$6:$AD$25,2)</f>
        <v>1.1578947368421053</v>
      </c>
      <c r="I170" s="1">
        <f>VLOOKUP(B170,'PL Table Summary'!$Z$6:$AD$25,3)</f>
        <v>1.8947368421052631</v>
      </c>
      <c r="J170" s="1">
        <f>VLOOKUP(C170,'PL Table Summary'!$Z$6:$AD$25,4)</f>
        <v>1.0526315789473684</v>
      </c>
      <c r="K170" s="1">
        <f>VLOOKUP(C170,'PL Table Summary'!$Z$6:$AD$25,5)</f>
        <v>1.4736842105263157</v>
      </c>
      <c r="L170" s="31"/>
      <c r="M170" s="1">
        <f t="shared" si="12"/>
        <v>0.73825503355704702</v>
      </c>
      <c r="N170" s="1">
        <f t="shared" si="13"/>
        <v>1.5126050420168067</v>
      </c>
      <c r="O170" s="1">
        <f t="shared" si="14"/>
        <v>0.84033613445378152</v>
      </c>
      <c r="P170" s="1">
        <f t="shared" si="15"/>
        <v>0.93959731543624159</v>
      </c>
      <c r="Q170" s="31"/>
      <c r="R170" s="1">
        <f t="shared" si="16"/>
        <v>0.69366244763749385</v>
      </c>
      <c r="S170" s="22">
        <f t="shared" si="17"/>
        <v>1.2710966739637031</v>
      </c>
    </row>
    <row r="171" spans="2:19" x14ac:dyDescent="0.35">
      <c r="B171" s="21" t="s">
        <v>8</v>
      </c>
      <c r="C171" s="1" t="s">
        <v>10</v>
      </c>
      <c r="D171" s="1">
        <v>0</v>
      </c>
      <c r="E171" s="22">
        <v>1</v>
      </c>
      <c r="H171" s="21">
        <f>VLOOKUP(B171,'PL Table Summary'!$Z$6:$AD$25,2)</f>
        <v>0.52631578947368418</v>
      </c>
      <c r="I171" s="1">
        <f>VLOOKUP(B171,'PL Table Summary'!$Z$6:$AD$25,3)</f>
        <v>1.631578947368421</v>
      </c>
      <c r="J171" s="1">
        <f>VLOOKUP(C171,'PL Table Summary'!$Z$6:$AD$25,4)</f>
        <v>0.94736842105263153</v>
      </c>
      <c r="K171" s="1">
        <f>VLOOKUP(C171,'PL Table Summary'!$Z$6:$AD$25,5)</f>
        <v>1.2105263157894737</v>
      </c>
      <c r="L171" s="31"/>
      <c r="M171" s="1">
        <f t="shared" si="12"/>
        <v>0.33557046979865768</v>
      </c>
      <c r="N171" s="1">
        <f t="shared" si="13"/>
        <v>1.3025210084033614</v>
      </c>
      <c r="O171" s="1">
        <f t="shared" si="14"/>
        <v>0.75630252100840334</v>
      </c>
      <c r="P171" s="1">
        <f t="shared" si="15"/>
        <v>0.77181208053691275</v>
      </c>
      <c r="Q171" s="31"/>
      <c r="R171" s="1">
        <f t="shared" si="16"/>
        <v>0.25899734246205125</v>
      </c>
      <c r="S171" s="22">
        <f t="shared" si="17"/>
        <v>0.98509992232186994</v>
      </c>
    </row>
    <row r="172" spans="2:19" x14ac:dyDescent="0.35">
      <c r="B172" s="21" t="s">
        <v>17</v>
      </c>
      <c r="C172" s="1" t="s">
        <v>15</v>
      </c>
      <c r="D172" s="1">
        <v>3</v>
      </c>
      <c r="E172" s="22">
        <v>1</v>
      </c>
      <c r="H172" s="21">
        <f>VLOOKUP(B172,'PL Table Summary'!$Z$6:$AD$25,2)</f>
        <v>3</v>
      </c>
      <c r="I172" s="1">
        <f>VLOOKUP(B172,'PL Table Summary'!$Z$6:$AD$25,3)</f>
        <v>0.63157894736842102</v>
      </c>
      <c r="J172" s="1">
        <f>VLOOKUP(C172,'PL Table Summary'!$Z$6:$AD$25,4)</f>
        <v>1.263157894736842</v>
      </c>
      <c r="K172" s="1">
        <f>VLOOKUP(C172,'PL Table Summary'!$Z$6:$AD$25,5)</f>
        <v>1.3157894736842106</v>
      </c>
      <c r="L172" s="31"/>
      <c r="M172" s="1">
        <f t="shared" si="12"/>
        <v>1.912751677852349</v>
      </c>
      <c r="N172" s="1">
        <f t="shared" si="13"/>
        <v>0.50420168067226889</v>
      </c>
      <c r="O172" s="1">
        <f t="shared" si="14"/>
        <v>1.0084033613445378</v>
      </c>
      <c r="P172" s="1">
        <f t="shared" si="15"/>
        <v>0.83892617449664431</v>
      </c>
      <c r="Q172" s="31"/>
      <c r="R172" s="1">
        <f t="shared" si="16"/>
        <v>1.6046574478627089</v>
      </c>
      <c r="S172" s="22">
        <f t="shared" si="17"/>
        <v>0.50843866958548123</v>
      </c>
    </row>
    <row r="173" spans="2:19" x14ac:dyDescent="0.35">
      <c r="B173" s="21" t="s">
        <v>11</v>
      </c>
      <c r="C173" s="1" t="s">
        <v>21</v>
      </c>
      <c r="D173" s="1">
        <v>1</v>
      </c>
      <c r="E173" s="22">
        <v>0</v>
      </c>
      <c r="H173" s="21">
        <f>VLOOKUP(B173,'PL Table Summary'!$Z$6:$AD$25,2)</f>
        <v>1.7894736842105263</v>
      </c>
      <c r="I173" s="1">
        <f>VLOOKUP(B173,'PL Table Summary'!$Z$6:$AD$25,3)</f>
        <v>0.84210526315789469</v>
      </c>
      <c r="J173" s="1">
        <f>VLOOKUP(C173,'PL Table Summary'!$Z$6:$AD$25,4)</f>
        <v>1.1052631578947369</v>
      </c>
      <c r="K173" s="1">
        <f>VLOOKUP(C173,'PL Table Summary'!$Z$6:$AD$25,5)</f>
        <v>1.8947368421052631</v>
      </c>
      <c r="L173" s="31"/>
      <c r="M173" s="1">
        <f t="shared" si="12"/>
        <v>1.1409395973154361</v>
      </c>
      <c r="N173" s="1">
        <f t="shared" si="13"/>
        <v>0.67226890756302526</v>
      </c>
      <c r="O173" s="1">
        <f t="shared" si="14"/>
        <v>0.88235294117647078</v>
      </c>
      <c r="P173" s="1">
        <f t="shared" si="15"/>
        <v>1.2080536912751678</v>
      </c>
      <c r="Q173" s="31"/>
      <c r="R173" s="1">
        <f t="shared" si="16"/>
        <v>1.3783162920589163</v>
      </c>
      <c r="S173" s="22">
        <f t="shared" si="17"/>
        <v>0.59317844784972829</v>
      </c>
    </row>
    <row r="174" spans="2:19" x14ac:dyDescent="0.35">
      <c r="B174" s="21" t="s">
        <v>12</v>
      </c>
      <c r="C174" s="1" t="s">
        <v>5</v>
      </c>
      <c r="D174" s="1">
        <v>3</v>
      </c>
      <c r="E174" s="22">
        <v>2</v>
      </c>
      <c r="H174" s="21">
        <f>VLOOKUP(B174,'PL Table Summary'!$Z$6:$AD$25,2)</f>
        <v>1.368421052631579</v>
      </c>
      <c r="I174" s="1">
        <f>VLOOKUP(B174,'PL Table Summary'!$Z$6:$AD$25,3)</f>
        <v>1.4736842105263157</v>
      </c>
      <c r="J174" s="1">
        <f>VLOOKUP(C174,'PL Table Summary'!$Z$6:$AD$25,4)</f>
        <v>0.68421052631578949</v>
      </c>
      <c r="K174" s="1">
        <f>VLOOKUP(C174,'PL Table Summary'!$Z$6:$AD$25,5)</f>
        <v>1.631578947368421</v>
      </c>
      <c r="L174" s="31"/>
      <c r="M174" s="1">
        <f t="shared" si="12"/>
        <v>0.87248322147651014</v>
      </c>
      <c r="N174" s="1">
        <f t="shared" si="13"/>
        <v>1.1764705882352942</v>
      </c>
      <c r="O174" s="1">
        <f t="shared" si="14"/>
        <v>0.54621848739495804</v>
      </c>
      <c r="P174" s="1">
        <f t="shared" si="15"/>
        <v>1.0402684563758389</v>
      </c>
      <c r="Q174" s="31"/>
      <c r="R174" s="1">
        <f t="shared" si="16"/>
        <v>0.90761677401918839</v>
      </c>
      <c r="S174" s="22">
        <f t="shared" si="17"/>
        <v>0.64260998517053891</v>
      </c>
    </row>
    <row r="175" spans="2:19" x14ac:dyDescent="0.35">
      <c r="B175" s="21" t="s">
        <v>14</v>
      </c>
      <c r="C175" s="1" t="s">
        <v>4</v>
      </c>
      <c r="D175" s="1">
        <v>2</v>
      </c>
      <c r="E175" s="22">
        <v>0</v>
      </c>
      <c r="H175" s="21">
        <f>VLOOKUP(B175,'PL Table Summary'!$Z$6:$AD$25,2)</f>
        <v>1.4736842105263157</v>
      </c>
      <c r="I175" s="1">
        <f>VLOOKUP(B175,'PL Table Summary'!$Z$6:$AD$25,3)</f>
        <v>1.1052631578947369</v>
      </c>
      <c r="J175" s="1">
        <f>VLOOKUP(C175,'PL Table Summary'!$Z$6:$AD$25,4)</f>
        <v>1.368421052631579</v>
      </c>
      <c r="K175" s="1">
        <f>VLOOKUP(C175,'PL Table Summary'!$Z$6:$AD$25,5)</f>
        <v>2.3684210526315788</v>
      </c>
      <c r="L175" s="31"/>
      <c r="M175" s="1">
        <f t="shared" si="12"/>
        <v>0.93959731543624159</v>
      </c>
      <c r="N175" s="1">
        <f t="shared" si="13"/>
        <v>0.88235294117647078</v>
      </c>
      <c r="O175" s="1">
        <f t="shared" si="14"/>
        <v>1.0924369747899161</v>
      </c>
      <c r="P175" s="1">
        <f t="shared" si="15"/>
        <v>1.5100671140939597</v>
      </c>
      <c r="Q175" s="31"/>
      <c r="R175" s="1">
        <f t="shared" si="16"/>
        <v>1.4188550065312373</v>
      </c>
      <c r="S175" s="22">
        <f t="shared" si="17"/>
        <v>0.96391497775580848</v>
      </c>
    </row>
    <row r="176" spans="2:19" x14ac:dyDescent="0.35">
      <c r="B176" s="21" t="s">
        <v>13</v>
      </c>
      <c r="C176" s="1" t="s">
        <v>9</v>
      </c>
      <c r="D176" s="1">
        <v>1</v>
      </c>
      <c r="E176" s="22">
        <v>2</v>
      </c>
      <c r="H176" s="21">
        <f>VLOOKUP(B176,'PL Table Summary'!$Z$6:$AD$25,2)</f>
        <v>1</v>
      </c>
      <c r="I176" s="1">
        <f>VLOOKUP(B176,'PL Table Summary'!$Z$6:$AD$25,3)</f>
        <v>1.4736842105263157</v>
      </c>
      <c r="J176" s="1">
        <f>VLOOKUP(C176,'PL Table Summary'!$Z$6:$AD$25,4)</f>
        <v>1.263157894736842</v>
      </c>
      <c r="K176" s="1">
        <f>VLOOKUP(C176,'PL Table Summary'!$Z$6:$AD$25,5)</f>
        <v>1.4210526315789473</v>
      </c>
      <c r="L176" s="31"/>
      <c r="M176" s="1">
        <f t="shared" si="12"/>
        <v>0.63758389261744963</v>
      </c>
      <c r="N176" s="1">
        <f t="shared" si="13"/>
        <v>1.1764705882352942</v>
      </c>
      <c r="O176" s="1">
        <f t="shared" si="14"/>
        <v>1.0084033613445378</v>
      </c>
      <c r="P176" s="1">
        <f t="shared" si="15"/>
        <v>0.90604026845637586</v>
      </c>
      <c r="Q176" s="31"/>
      <c r="R176" s="1">
        <f t="shared" si="16"/>
        <v>0.57767668123057514</v>
      </c>
      <c r="S176" s="22">
        <f t="shared" si="17"/>
        <v>1.1863568956994563</v>
      </c>
    </row>
    <row r="177" spans="2:19" x14ac:dyDescent="0.35">
      <c r="B177" s="21" t="s">
        <v>18</v>
      </c>
      <c r="C177" s="1" t="s">
        <v>2</v>
      </c>
      <c r="D177" s="1">
        <v>3</v>
      </c>
      <c r="E177" s="22">
        <v>1</v>
      </c>
      <c r="H177" s="21">
        <f>VLOOKUP(B177,'PL Table Summary'!$Z$6:$AD$25,2)</f>
        <v>2.8947368421052633</v>
      </c>
      <c r="I177" s="1">
        <f>VLOOKUP(B177,'PL Table Summary'!$Z$6:$AD$25,3)</f>
        <v>0.52631578947368418</v>
      </c>
      <c r="J177" s="1">
        <f>VLOOKUP(C177,'PL Table Summary'!$Z$6:$AD$25,4)</f>
        <v>1.6842105263157894</v>
      </c>
      <c r="K177" s="1">
        <f>VLOOKUP(C177,'PL Table Summary'!$Z$6:$AD$25,5)</f>
        <v>1.5263157894736843</v>
      </c>
      <c r="L177" s="31"/>
      <c r="M177" s="1">
        <f t="shared" si="12"/>
        <v>1.8456375838926176</v>
      </c>
      <c r="N177" s="1">
        <f t="shared" si="13"/>
        <v>0.42016806722689076</v>
      </c>
      <c r="O177" s="1">
        <f t="shared" si="14"/>
        <v>1.3445378151260505</v>
      </c>
      <c r="P177" s="1">
        <f t="shared" si="15"/>
        <v>0.97315436241610742</v>
      </c>
      <c r="Q177" s="31"/>
      <c r="R177" s="1">
        <f t="shared" si="16"/>
        <v>1.7960902662042253</v>
      </c>
      <c r="S177" s="22">
        <f t="shared" si="17"/>
        <v>0.56493185509497923</v>
      </c>
    </row>
    <row r="178" spans="2:19" x14ac:dyDescent="0.35">
      <c r="B178" s="21" t="s">
        <v>20</v>
      </c>
      <c r="C178" s="1" t="s">
        <v>16</v>
      </c>
      <c r="D178" s="1">
        <v>3</v>
      </c>
      <c r="E178" s="22">
        <v>2</v>
      </c>
      <c r="H178" s="21">
        <f>VLOOKUP(B178,'PL Table Summary'!$Z$6:$AD$25,2)</f>
        <v>1.4210526315789473</v>
      </c>
      <c r="I178" s="1">
        <f>VLOOKUP(B178,'PL Table Summary'!$Z$6:$AD$25,3)</f>
        <v>1.5789473684210527</v>
      </c>
      <c r="J178" s="1">
        <f>VLOOKUP(C178,'PL Table Summary'!$Z$6:$AD$25,4)</f>
        <v>1.631578947368421</v>
      </c>
      <c r="K178" s="1">
        <f>VLOOKUP(C178,'PL Table Summary'!$Z$6:$AD$25,5)</f>
        <v>1.8421052631578947</v>
      </c>
      <c r="L178" s="31"/>
      <c r="M178" s="1">
        <f t="shared" si="12"/>
        <v>0.90604026845637586</v>
      </c>
      <c r="N178" s="1">
        <f t="shared" si="13"/>
        <v>1.2605042016806725</v>
      </c>
      <c r="O178" s="1">
        <f t="shared" si="14"/>
        <v>1.3025210084033614</v>
      </c>
      <c r="P178" s="1">
        <f t="shared" si="15"/>
        <v>1.174496644295302</v>
      </c>
      <c r="Q178" s="31"/>
      <c r="R178" s="1">
        <f t="shared" si="16"/>
        <v>1.0641412548984279</v>
      </c>
      <c r="S178" s="22">
        <f t="shared" si="17"/>
        <v>1.6418332038697836</v>
      </c>
    </row>
    <row r="179" spans="2:19" x14ac:dyDescent="0.35">
      <c r="B179" s="21" t="s">
        <v>14</v>
      </c>
      <c r="C179" s="1" t="s">
        <v>18</v>
      </c>
      <c r="D179" s="1">
        <v>0</v>
      </c>
      <c r="E179" s="22">
        <v>2</v>
      </c>
      <c r="H179" s="21">
        <f>VLOOKUP(B179,'PL Table Summary'!$Z$6:$AD$25,2)</f>
        <v>1.4736842105263157</v>
      </c>
      <c r="I179" s="1">
        <f>VLOOKUP(B179,'PL Table Summary'!$Z$6:$AD$25,3)</f>
        <v>1.1052631578947369</v>
      </c>
      <c r="J179" s="1">
        <f>VLOOKUP(C179,'PL Table Summary'!$Z$6:$AD$25,4)</f>
        <v>1.7894736842105263</v>
      </c>
      <c r="K179" s="1">
        <f>VLOOKUP(C179,'PL Table Summary'!$Z$6:$AD$25,5)</f>
        <v>0.63157894736842102</v>
      </c>
      <c r="L179" s="31"/>
      <c r="M179" s="1">
        <f t="shared" si="12"/>
        <v>0.93959731543624159</v>
      </c>
      <c r="N179" s="1">
        <f t="shared" si="13"/>
        <v>0.88235294117647078</v>
      </c>
      <c r="O179" s="1">
        <f t="shared" si="14"/>
        <v>1.4285714285714286</v>
      </c>
      <c r="P179" s="1">
        <f t="shared" si="15"/>
        <v>0.40268456375838924</v>
      </c>
      <c r="Q179" s="31"/>
      <c r="R179" s="1">
        <f t="shared" si="16"/>
        <v>0.37836133507499659</v>
      </c>
      <c r="S179" s="22">
        <f t="shared" si="17"/>
        <v>1.2605042016806727</v>
      </c>
    </row>
    <row r="180" spans="2:19" x14ac:dyDescent="0.35">
      <c r="B180" s="21" t="s">
        <v>16</v>
      </c>
      <c r="C180" s="1" t="s">
        <v>21</v>
      </c>
      <c r="D180" s="1">
        <v>3</v>
      </c>
      <c r="E180" s="22">
        <v>1</v>
      </c>
      <c r="H180" s="21">
        <f>VLOOKUP(B180,'PL Table Summary'!$Z$6:$AD$25,2)</f>
        <v>2.2105263157894739</v>
      </c>
      <c r="I180" s="1">
        <f>VLOOKUP(B180,'PL Table Summary'!$Z$6:$AD$25,3)</f>
        <v>0.84210526315789469</v>
      </c>
      <c r="J180" s="1">
        <f>VLOOKUP(C180,'PL Table Summary'!$Z$6:$AD$25,4)</f>
        <v>1.1052631578947369</v>
      </c>
      <c r="K180" s="1">
        <f>VLOOKUP(C180,'PL Table Summary'!$Z$6:$AD$25,5)</f>
        <v>1.8947368421052631</v>
      </c>
      <c r="L180" s="31"/>
      <c r="M180" s="1">
        <f t="shared" si="12"/>
        <v>1.4093959731543626</v>
      </c>
      <c r="N180" s="1">
        <f t="shared" si="13"/>
        <v>0.67226890756302526</v>
      </c>
      <c r="O180" s="1">
        <f t="shared" si="14"/>
        <v>0.88235294117647078</v>
      </c>
      <c r="P180" s="1">
        <f t="shared" si="15"/>
        <v>1.2080536912751678</v>
      </c>
      <c r="Q180" s="31"/>
      <c r="R180" s="1">
        <f t="shared" si="16"/>
        <v>1.7026260078374851</v>
      </c>
      <c r="S180" s="22">
        <f t="shared" si="17"/>
        <v>0.59317844784972829</v>
      </c>
    </row>
    <row r="181" spans="2:19" x14ac:dyDescent="0.35">
      <c r="B181" s="21" t="s">
        <v>4</v>
      </c>
      <c r="C181" s="1" t="s">
        <v>13</v>
      </c>
      <c r="D181" s="1">
        <v>2</v>
      </c>
      <c r="E181" s="22">
        <v>0</v>
      </c>
      <c r="H181" s="21">
        <f>VLOOKUP(B181,'PL Table Summary'!$Z$6:$AD$25,2)</f>
        <v>1.5789473684210527</v>
      </c>
      <c r="I181" s="1">
        <f>VLOOKUP(B181,'PL Table Summary'!$Z$6:$AD$25,3)</f>
        <v>1.3157894736842106</v>
      </c>
      <c r="J181" s="1">
        <f>VLOOKUP(C181,'PL Table Summary'!$Z$6:$AD$25,4)</f>
        <v>0.84210526315789469</v>
      </c>
      <c r="K181" s="1">
        <f>VLOOKUP(C181,'PL Table Summary'!$Z$6:$AD$25,5)</f>
        <v>1.6842105263157894</v>
      </c>
      <c r="L181" s="31"/>
      <c r="M181" s="1">
        <f t="shared" si="12"/>
        <v>1.0067114093959733</v>
      </c>
      <c r="N181" s="1">
        <f t="shared" si="13"/>
        <v>1.0504201680672272</v>
      </c>
      <c r="O181" s="1">
        <f t="shared" si="14"/>
        <v>0.67226890756302526</v>
      </c>
      <c r="P181" s="1">
        <f t="shared" si="15"/>
        <v>1.0738255033557047</v>
      </c>
      <c r="Q181" s="31"/>
      <c r="R181" s="1">
        <f t="shared" si="16"/>
        <v>1.081032385928562</v>
      </c>
      <c r="S181" s="22">
        <f t="shared" si="17"/>
        <v>0.70616481886872418</v>
      </c>
    </row>
    <row r="182" spans="2:19" x14ac:dyDescent="0.35">
      <c r="B182" s="21" t="s">
        <v>5</v>
      </c>
      <c r="C182" s="1" t="s">
        <v>2</v>
      </c>
      <c r="D182" s="1">
        <v>1</v>
      </c>
      <c r="E182" s="22">
        <v>5</v>
      </c>
      <c r="H182" s="21">
        <f>VLOOKUP(B182,'PL Table Summary'!$Z$6:$AD$25,2)</f>
        <v>1.1052631578947369</v>
      </c>
      <c r="I182" s="1">
        <f>VLOOKUP(B182,'PL Table Summary'!$Z$6:$AD$25,3)</f>
        <v>2</v>
      </c>
      <c r="J182" s="1">
        <f>VLOOKUP(C182,'PL Table Summary'!$Z$6:$AD$25,4)</f>
        <v>1.6842105263157894</v>
      </c>
      <c r="K182" s="1">
        <f>VLOOKUP(C182,'PL Table Summary'!$Z$6:$AD$25,5)</f>
        <v>1.5263157894736843</v>
      </c>
      <c r="L182" s="31"/>
      <c r="M182" s="1">
        <f t="shared" si="12"/>
        <v>0.7046979865771813</v>
      </c>
      <c r="N182" s="1">
        <f t="shared" si="13"/>
        <v>1.596638655462185</v>
      </c>
      <c r="O182" s="1">
        <f t="shared" si="14"/>
        <v>1.3445378151260505</v>
      </c>
      <c r="P182" s="1">
        <f t="shared" si="15"/>
        <v>0.97315436241610742</v>
      </c>
      <c r="Q182" s="31"/>
      <c r="R182" s="1">
        <f t="shared" si="16"/>
        <v>0.68577991982343145</v>
      </c>
      <c r="S182" s="22">
        <f t="shared" si="17"/>
        <v>2.1467410493609211</v>
      </c>
    </row>
    <row r="183" spans="2:19" x14ac:dyDescent="0.35">
      <c r="B183" s="21" t="s">
        <v>9</v>
      </c>
      <c r="C183" s="1" t="s">
        <v>3</v>
      </c>
      <c r="D183" s="1">
        <v>0</v>
      </c>
      <c r="E183" s="22">
        <v>1</v>
      </c>
      <c r="H183" s="21">
        <f>VLOOKUP(B183,'PL Table Summary'!$Z$6:$AD$25,2)</f>
        <v>2.0526315789473686</v>
      </c>
      <c r="I183" s="1">
        <f>VLOOKUP(B183,'PL Table Summary'!$Z$6:$AD$25,3)</f>
        <v>0.63157894736842102</v>
      </c>
      <c r="J183" s="1">
        <f>VLOOKUP(C183,'PL Table Summary'!$Z$6:$AD$25,4)</f>
        <v>1.4210526315789473</v>
      </c>
      <c r="K183" s="1">
        <f>VLOOKUP(C183,'PL Table Summary'!$Z$6:$AD$25,5)</f>
        <v>1.4736842105263157</v>
      </c>
      <c r="L183" s="31"/>
      <c r="M183" s="1">
        <f t="shared" si="12"/>
        <v>1.3087248322147653</v>
      </c>
      <c r="N183" s="1">
        <f t="shared" si="13"/>
        <v>0.50420168067226889</v>
      </c>
      <c r="O183" s="1">
        <f t="shared" si="14"/>
        <v>1.134453781512605</v>
      </c>
      <c r="P183" s="1">
        <f t="shared" si="15"/>
        <v>0.93959731543624159</v>
      </c>
      <c r="Q183" s="31"/>
      <c r="R183" s="1">
        <f t="shared" si="16"/>
        <v>1.2296743389937392</v>
      </c>
      <c r="S183" s="22">
        <f t="shared" si="17"/>
        <v>0.57199350328366638</v>
      </c>
    </row>
    <row r="184" spans="2:19" x14ac:dyDescent="0.35">
      <c r="B184" s="21" t="s">
        <v>8</v>
      </c>
      <c r="C184" s="1" t="s">
        <v>20</v>
      </c>
      <c r="D184" s="1">
        <v>1</v>
      </c>
      <c r="E184" s="22">
        <v>3</v>
      </c>
      <c r="H184" s="21">
        <f>VLOOKUP(B184,'PL Table Summary'!$Z$6:$AD$25,2)</f>
        <v>0.52631578947368418</v>
      </c>
      <c r="I184" s="1">
        <f>VLOOKUP(B184,'PL Table Summary'!$Z$6:$AD$25,3)</f>
        <v>1.631578947368421</v>
      </c>
      <c r="J184" s="1">
        <f>VLOOKUP(C184,'PL Table Summary'!$Z$6:$AD$25,4)</f>
        <v>0.94736842105263153</v>
      </c>
      <c r="K184" s="1">
        <f>VLOOKUP(C184,'PL Table Summary'!$Z$6:$AD$25,5)</f>
        <v>1.8421052631578947</v>
      </c>
      <c r="L184" s="31"/>
      <c r="M184" s="1">
        <f t="shared" si="12"/>
        <v>0.33557046979865768</v>
      </c>
      <c r="N184" s="1">
        <f t="shared" si="13"/>
        <v>1.3025210084033614</v>
      </c>
      <c r="O184" s="1">
        <f t="shared" si="14"/>
        <v>0.75630252100840334</v>
      </c>
      <c r="P184" s="1">
        <f t="shared" si="15"/>
        <v>1.174496644295302</v>
      </c>
      <c r="Q184" s="31"/>
      <c r="R184" s="1">
        <f t="shared" si="16"/>
        <v>0.39412639070312144</v>
      </c>
      <c r="S184" s="22">
        <f t="shared" si="17"/>
        <v>0.98509992232186994</v>
      </c>
    </row>
    <row r="185" spans="2:19" x14ac:dyDescent="0.35">
      <c r="B185" s="21" t="s">
        <v>17</v>
      </c>
      <c r="C185" s="1" t="s">
        <v>7</v>
      </c>
      <c r="D185" s="1">
        <v>2</v>
      </c>
      <c r="E185" s="22">
        <v>3</v>
      </c>
      <c r="H185" s="21">
        <f>VLOOKUP(B185,'PL Table Summary'!$Z$6:$AD$25,2)</f>
        <v>3</v>
      </c>
      <c r="I185" s="1">
        <f>VLOOKUP(B185,'PL Table Summary'!$Z$6:$AD$25,3)</f>
        <v>0.63157894736842102</v>
      </c>
      <c r="J185" s="1">
        <f>VLOOKUP(C185,'PL Table Summary'!$Z$6:$AD$25,4)</f>
        <v>1.6842105263157894</v>
      </c>
      <c r="K185" s="1">
        <f>VLOOKUP(C185,'PL Table Summary'!$Z$6:$AD$25,5)</f>
        <v>1.5789473684210527</v>
      </c>
      <c r="L185" s="31"/>
      <c r="M185" s="1">
        <f t="shared" si="12"/>
        <v>1.912751677852349</v>
      </c>
      <c r="N185" s="1">
        <f t="shared" si="13"/>
        <v>0.50420168067226889</v>
      </c>
      <c r="O185" s="1">
        <f t="shared" si="14"/>
        <v>1.3445378151260505</v>
      </c>
      <c r="P185" s="1">
        <f t="shared" si="15"/>
        <v>1.0067114093959733</v>
      </c>
      <c r="Q185" s="31"/>
      <c r="R185" s="1">
        <f t="shared" si="16"/>
        <v>1.9255889374352508</v>
      </c>
      <c r="S185" s="22">
        <f t="shared" si="17"/>
        <v>0.67791822611397501</v>
      </c>
    </row>
    <row r="186" spans="2:19" x14ac:dyDescent="0.35">
      <c r="B186" s="21" t="s">
        <v>10</v>
      </c>
      <c r="C186" s="1" t="s">
        <v>6</v>
      </c>
      <c r="D186" s="1">
        <v>0</v>
      </c>
      <c r="E186" s="22">
        <v>0</v>
      </c>
      <c r="H186" s="21">
        <f>VLOOKUP(B186,'PL Table Summary'!$Z$6:$AD$25,2)</f>
        <v>1.263157894736842</v>
      </c>
      <c r="I186" s="1">
        <f>VLOOKUP(B186,'PL Table Summary'!$Z$6:$AD$25,3)</f>
        <v>1.3157894736842106</v>
      </c>
      <c r="J186" s="1">
        <f>VLOOKUP(C186,'PL Table Summary'!$Z$6:$AD$25,4)</f>
        <v>0.63157894736842102</v>
      </c>
      <c r="K186" s="1">
        <f>VLOOKUP(C186,'PL Table Summary'!$Z$6:$AD$25,5)</f>
        <v>2.3684210526315788</v>
      </c>
      <c r="L186" s="31"/>
      <c r="M186" s="1">
        <f t="shared" si="12"/>
        <v>0.80536912751677847</v>
      </c>
      <c r="N186" s="1">
        <f t="shared" si="13"/>
        <v>1.0504201680672272</v>
      </c>
      <c r="O186" s="1">
        <f t="shared" si="14"/>
        <v>0.50420168067226889</v>
      </c>
      <c r="P186" s="1">
        <f t="shared" si="15"/>
        <v>1.5100671140939597</v>
      </c>
      <c r="Q186" s="31"/>
      <c r="R186" s="1">
        <f t="shared" si="16"/>
        <v>1.2161614341696318</v>
      </c>
      <c r="S186" s="22">
        <f t="shared" si="17"/>
        <v>0.52962361415154313</v>
      </c>
    </row>
    <row r="187" spans="2:19" x14ac:dyDescent="0.35">
      <c r="B187" s="21" t="s">
        <v>19</v>
      </c>
      <c r="C187" s="1" t="s">
        <v>12</v>
      </c>
      <c r="D187" s="1">
        <v>0</v>
      </c>
      <c r="E187" s="22">
        <v>2</v>
      </c>
      <c r="H187" s="21">
        <f>VLOOKUP(B187,'PL Table Summary'!$Z$6:$AD$25,2)</f>
        <v>1.6842105263157894</v>
      </c>
      <c r="I187" s="1">
        <f>VLOOKUP(B187,'PL Table Summary'!$Z$6:$AD$25,3)</f>
        <v>1.4210526315789473</v>
      </c>
      <c r="J187" s="1">
        <f>VLOOKUP(C187,'PL Table Summary'!$Z$6:$AD$25,4)</f>
        <v>1.368421052631579</v>
      </c>
      <c r="K187" s="1">
        <f>VLOOKUP(C187,'PL Table Summary'!$Z$6:$AD$25,5)</f>
        <v>1.631578947368421</v>
      </c>
      <c r="L187" s="31"/>
      <c r="M187" s="1">
        <f t="shared" si="12"/>
        <v>1.0738255033557047</v>
      </c>
      <c r="N187" s="1">
        <f t="shared" si="13"/>
        <v>1.134453781512605</v>
      </c>
      <c r="O187" s="1">
        <f t="shared" si="14"/>
        <v>1.0924369747899161</v>
      </c>
      <c r="P187" s="1">
        <f t="shared" si="15"/>
        <v>1.0402684563758389</v>
      </c>
      <c r="Q187" s="31"/>
      <c r="R187" s="1">
        <f t="shared" si="16"/>
        <v>1.1170667987928471</v>
      </c>
      <c r="S187" s="22">
        <f t="shared" si="17"/>
        <v>1.2393192571146106</v>
      </c>
    </row>
    <row r="188" spans="2:19" x14ac:dyDescent="0.35">
      <c r="B188" s="21" t="s">
        <v>15</v>
      </c>
      <c r="C188" s="1" t="s">
        <v>11</v>
      </c>
      <c r="D188" s="1">
        <v>2</v>
      </c>
      <c r="E188" s="22">
        <v>6</v>
      </c>
      <c r="H188" s="21">
        <f>VLOOKUP(B188,'PL Table Summary'!$Z$6:$AD$25,2)</f>
        <v>1.5789473684210527</v>
      </c>
      <c r="I188" s="1">
        <f>VLOOKUP(B188,'PL Table Summary'!$Z$6:$AD$25,3)</f>
        <v>1.1052631578947369</v>
      </c>
      <c r="J188" s="1">
        <f>VLOOKUP(C188,'PL Table Summary'!$Z$6:$AD$25,4)</f>
        <v>1.736842105263158</v>
      </c>
      <c r="K188" s="1">
        <f>VLOOKUP(C188,'PL Table Summary'!$Z$6:$AD$25,5)</f>
        <v>1.2105263157894737</v>
      </c>
      <c r="L188" s="31"/>
      <c r="M188" s="1">
        <f t="shared" si="12"/>
        <v>1.0067114093959733</v>
      </c>
      <c r="N188" s="1">
        <f t="shared" si="13"/>
        <v>0.88235294117647078</v>
      </c>
      <c r="O188" s="1">
        <f t="shared" si="14"/>
        <v>1.3865546218487397</v>
      </c>
      <c r="P188" s="1">
        <f t="shared" si="15"/>
        <v>0.77181208053691275</v>
      </c>
      <c r="Q188" s="31"/>
      <c r="R188" s="1">
        <f t="shared" si="16"/>
        <v>0.77699202738615381</v>
      </c>
      <c r="S188" s="22">
        <f t="shared" si="17"/>
        <v>1.2234305486900647</v>
      </c>
    </row>
    <row r="189" spans="2:19" x14ac:dyDescent="0.35">
      <c r="B189" s="21" t="s">
        <v>13</v>
      </c>
      <c r="C189" s="1" t="s">
        <v>16</v>
      </c>
      <c r="D189" s="1">
        <v>1</v>
      </c>
      <c r="E189" s="22">
        <v>1</v>
      </c>
      <c r="H189" s="21">
        <f>VLOOKUP(B189,'PL Table Summary'!$Z$6:$AD$25,2)</f>
        <v>1</v>
      </c>
      <c r="I189" s="1">
        <f>VLOOKUP(B189,'PL Table Summary'!$Z$6:$AD$25,3)</f>
        <v>1.4736842105263157</v>
      </c>
      <c r="J189" s="1">
        <f>VLOOKUP(C189,'PL Table Summary'!$Z$6:$AD$25,4)</f>
        <v>1.631578947368421</v>
      </c>
      <c r="K189" s="1">
        <f>VLOOKUP(C189,'PL Table Summary'!$Z$6:$AD$25,5)</f>
        <v>1.8421052631578947</v>
      </c>
      <c r="L189" s="31"/>
      <c r="M189" s="1">
        <f t="shared" si="12"/>
        <v>0.63758389261744963</v>
      </c>
      <c r="N189" s="1">
        <f t="shared" si="13"/>
        <v>1.1764705882352942</v>
      </c>
      <c r="O189" s="1">
        <f t="shared" si="14"/>
        <v>1.3025210084033614</v>
      </c>
      <c r="P189" s="1">
        <f t="shared" si="15"/>
        <v>1.174496644295302</v>
      </c>
      <c r="Q189" s="31"/>
      <c r="R189" s="1">
        <f t="shared" si="16"/>
        <v>0.74884014233593077</v>
      </c>
      <c r="S189" s="22">
        <f t="shared" si="17"/>
        <v>1.5323776569451311</v>
      </c>
    </row>
    <row r="190" spans="2:19" x14ac:dyDescent="0.35">
      <c r="B190" s="21" t="s">
        <v>21</v>
      </c>
      <c r="C190" s="1" t="s">
        <v>15</v>
      </c>
      <c r="D190" s="1">
        <v>1</v>
      </c>
      <c r="E190" s="22">
        <v>5</v>
      </c>
      <c r="H190" s="21">
        <f>VLOOKUP(B190,'PL Table Summary'!$Z$6:$AD$25,2)</f>
        <v>1.263157894736842</v>
      </c>
      <c r="I190" s="1">
        <f>VLOOKUP(B190,'PL Table Summary'!$Z$6:$AD$25,3)</f>
        <v>1.6842105263157894</v>
      </c>
      <c r="J190" s="1">
        <f>VLOOKUP(C190,'PL Table Summary'!$Z$6:$AD$25,4)</f>
        <v>1.263157894736842</v>
      </c>
      <c r="K190" s="1">
        <f>VLOOKUP(C190,'PL Table Summary'!$Z$6:$AD$25,5)</f>
        <v>1.3157894736842106</v>
      </c>
      <c r="L190" s="31"/>
      <c r="M190" s="1">
        <f t="shared" si="12"/>
        <v>0.80536912751677847</v>
      </c>
      <c r="N190" s="1">
        <f t="shared" si="13"/>
        <v>1.3445378151260505</v>
      </c>
      <c r="O190" s="1">
        <f t="shared" si="14"/>
        <v>1.0084033613445378</v>
      </c>
      <c r="P190" s="1">
        <f t="shared" si="15"/>
        <v>0.83892617449664431</v>
      </c>
      <c r="Q190" s="31"/>
      <c r="R190" s="1">
        <f t="shared" si="16"/>
        <v>0.67564524120535108</v>
      </c>
      <c r="S190" s="22">
        <f t="shared" si="17"/>
        <v>1.35583645222795</v>
      </c>
    </row>
    <row r="191" spans="2:19" x14ac:dyDescent="0.35">
      <c r="B191" s="21" t="s">
        <v>7</v>
      </c>
      <c r="C191" s="1" t="s">
        <v>5</v>
      </c>
      <c r="D191" s="1">
        <v>0</v>
      </c>
      <c r="E191" s="22">
        <v>0</v>
      </c>
      <c r="H191" s="21">
        <f>VLOOKUP(B191,'PL Table Summary'!$Z$6:$AD$25,2)</f>
        <v>1</v>
      </c>
      <c r="I191" s="1">
        <f>VLOOKUP(B191,'PL Table Summary'!$Z$6:$AD$25,3)</f>
        <v>1.2105263157894737</v>
      </c>
      <c r="J191" s="1">
        <f>VLOOKUP(C191,'PL Table Summary'!$Z$6:$AD$25,4)</f>
        <v>0.68421052631578949</v>
      </c>
      <c r="K191" s="1">
        <f>VLOOKUP(C191,'PL Table Summary'!$Z$6:$AD$25,5)</f>
        <v>1.631578947368421</v>
      </c>
      <c r="L191" s="31"/>
      <c r="M191" s="1">
        <f t="shared" si="12"/>
        <v>0.63758389261744963</v>
      </c>
      <c r="N191" s="1">
        <f t="shared" si="13"/>
        <v>0.96638655462184886</v>
      </c>
      <c r="O191" s="1">
        <f t="shared" si="14"/>
        <v>0.54621848739495804</v>
      </c>
      <c r="P191" s="1">
        <f t="shared" si="15"/>
        <v>1.0402684563758389</v>
      </c>
      <c r="Q191" s="31"/>
      <c r="R191" s="1">
        <f t="shared" si="16"/>
        <v>0.66325841178325295</v>
      </c>
      <c r="S191" s="22">
        <f t="shared" si="17"/>
        <v>0.52785820210437129</v>
      </c>
    </row>
    <row r="192" spans="2:19" x14ac:dyDescent="0.35">
      <c r="B192" s="21" t="s">
        <v>6</v>
      </c>
      <c r="C192" s="1" t="s">
        <v>14</v>
      </c>
      <c r="D192" s="1">
        <v>1</v>
      </c>
      <c r="E192" s="22">
        <v>1</v>
      </c>
      <c r="H192" s="21">
        <f>VLOOKUP(B192,'PL Table Summary'!$Z$6:$AD$25,2)</f>
        <v>1.1578947368421053</v>
      </c>
      <c r="I192" s="1">
        <f>VLOOKUP(B192,'PL Table Summary'!$Z$6:$AD$25,3)</f>
        <v>1.8947368421052631</v>
      </c>
      <c r="J192" s="1">
        <f>VLOOKUP(C192,'PL Table Summary'!$Z$6:$AD$25,4)</f>
        <v>1</v>
      </c>
      <c r="K192" s="1">
        <f>VLOOKUP(C192,'PL Table Summary'!$Z$6:$AD$25,5)</f>
        <v>1.3157894736842106</v>
      </c>
      <c r="L192" s="31"/>
      <c r="M192" s="1">
        <f t="shared" si="12"/>
        <v>0.73825503355704702</v>
      </c>
      <c r="N192" s="1">
        <f t="shared" si="13"/>
        <v>1.5126050420168067</v>
      </c>
      <c r="O192" s="1">
        <f t="shared" si="14"/>
        <v>0.79831932773109249</v>
      </c>
      <c r="P192" s="1">
        <f t="shared" si="15"/>
        <v>0.83892617449664431</v>
      </c>
      <c r="Q192" s="31"/>
      <c r="R192" s="1">
        <f t="shared" si="16"/>
        <v>0.61934147110490523</v>
      </c>
      <c r="S192" s="22">
        <f t="shared" si="17"/>
        <v>1.207541840265518</v>
      </c>
    </row>
    <row r="193" spans="2:19" x14ac:dyDescent="0.35">
      <c r="B193" s="21" t="s">
        <v>3</v>
      </c>
      <c r="C193" s="1" t="s">
        <v>17</v>
      </c>
      <c r="D193" s="1">
        <v>2</v>
      </c>
      <c r="E193" s="22">
        <v>1</v>
      </c>
      <c r="H193" s="21">
        <f>VLOOKUP(B193,'PL Table Summary'!$Z$6:$AD$25,2)</f>
        <v>1.263157894736842</v>
      </c>
      <c r="I193" s="1">
        <f>VLOOKUP(B193,'PL Table Summary'!$Z$6:$AD$25,3)</f>
        <v>1.0526315789473684</v>
      </c>
      <c r="J193" s="1">
        <f>VLOOKUP(C193,'PL Table Summary'!$Z$6:$AD$25,4)</f>
        <v>2</v>
      </c>
      <c r="K193" s="1">
        <f>VLOOKUP(C193,'PL Table Summary'!$Z$6:$AD$25,5)</f>
        <v>0.57894736842105265</v>
      </c>
      <c r="L193" s="31"/>
      <c r="M193" s="1">
        <f t="shared" si="12"/>
        <v>0.80536912751677847</v>
      </c>
      <c r="N193" s="1">
        <f t="shared" si="13"/>
        <v>0.84033613445378152</v>
      </c>
      <c r="O193" s="1">
        <f t="shared" si="14"/>
        <v>1.596638655462185</v>
      </c>
      <c r="P193" s="1">
        <f t="shared" si="15"/>
        <v>0.36912751677852351</v>
      </c>
      <c r="Q193" s="31"/>
      <c r="R193" s="1">
        <f t="shared" si="16"/>
        <v>0.29728390613035449</v>
      </c>
      <c r="S193" s="22">
        <f t="shared" si="17"/>
        <v>1.3417131558505757</v>
      </c>
    </row>
    <row r="194" spans="2:19" x14ac:dyDescent="0.35">
      <c r="B194" s="21" t="s">
        <v>18</v>
      </c>
      <c r="C194" s="1" t="s">
        <v>10</v>
      </c>
      <c r="D194" s="1">
        <v>4</v>
      </c>
      <c r="E194" s="22">
        <v>0</v>
      </c>
      <c r="H194" s="21">
        <f>VLOOKUP(B194,'PL Table Summary'!$Z$6:$AD$25,2)</f>
        <v>2.8947368421052633</v>
      </c>
      <c r="I194" s="1">
        <f>VLOOKUP(B194,'PL Table Summary'!$Z$6:$AD$25,3)</f>
        <v>0.52631578947368418</v>
      </c>
      <c r="J194" s="1">
        <f>VLOOKUP(C194,'PL Table Summary'!$Z$6:$AD$25,4)</f>
        <v>0.94736842105263153</v>
      </c>
      <c r="K194" s="1">
        <f>VLOOKUP(C194,'PL Table Summary'!$Z$6:$AD$25,5)</f>
        <v>1.2105263157894737</v>
      </c>
      <c r="L194" s="31"/>
      <c r="M194" s="1">
        <f t="shared" si="12"/>
        <v>1.8456375838926176</v>
      </c>
      <c r="N194" s="1">
        <f t="shared" si="13"/>
        <v>0.42016806722689076</v>
      </c>
      <c r="O194" s="1">
        <f t="shared" si="14"/>
        <v>0.75630252100840334</v>
      </c>
      <c r="P194" s="1">
        <f t="shared" si="15"/>
        <v>0.77181208053691275</v>
      </c>
      <c r="Q194" s="31"/>
      <c r="R194" s="1">
        <f t="shared" si="16"/>
        <v>1.4244853835412821</v>
      </c>
      <c r="S194" s="22">
        <f t="shared" si="17"/>
        <v>0.31777416849092577</v>
      </c>
    </row>
    <row r="195" spans="2:19" x14ac:dyDescent="0.35">
      <c r="B195" s="21" t="s">
        <v>2</v>
      </c>
      <c r="C195" s="1" t="s">
        <v>8</v>
      </c>
      <c r="D195" s="1">
        <v>3</v>
      </c>
      <c r="E195" s="22">
        <v>1</v>
      </c>
      <c r="H195" s="21">
        <f>VLOOKUP(B195,'PL Table Summary'!$Z$6:$AD$25,2)</f>
        <v>1.736842105263158</v>
      </c>
      <c r="I195" s="1">
        <f>VLOOKUP(B195,'PL Table Summary'!$Z$6:$AD$25,3)</f>
        <v>1.3157894736842106</v>
      </c>
      <c r="J195" s="1">
        <f>VLOOKUP(C195,'PL Table Summary'!$Z$6:$AD$25,4)</f>
        <v>0.63157894736842102</v>
      </c>
      <c r="K195" s="1">
        <f>VLOOKUP(C195,'PL Table Summary'!$Z$6:$AD$25,5)</f>
        <v>2.3684210526315788</v>
      </c>
      <c r="L195" s="31"/>
      <c r="M195" s="1">
        <f t="shared" si="12"/>
        <v>1.1073825503355705</v>
      </c>
      <c r="N195" s="1">
        <f t="shared" si="13"/>
        <v>1.0504201680672272</v>
      </c>
      <c r="O195" s="1">
        <f t="shared" si="14"/>
        <v>0.50420168067226889</v>
      </c>
      <c r="P195" s="1">
        <f t="shared" si="15"/>
        <v>1.5100671140939597</v>
      </c>
      <c r="Q195" s="31"/>
      <c r="R195" s="1">
        <f t="shared" si="16"/>
        <v>1.6722219719832441</v>
      </c>
      <c r="S195" s="22">
        <f t="shared" si="17"/>
        <v>0.52962361415154313</v>
      </c>
    </row>
    <row r="196" spans="2:19" x14ac:dyDescent="0.35">
      <c r="B196" s="21" t="s">
        <v>11</v>
      </c>
      <c r="C196" s="1" t="s">
        <v>4</v>
      </c>
      <c r="D196" s="1">
        <v>5</v>
      </c>
      <c r="E196" s="22">
        <v>0</v>
      </c>
      <c r="H196" s="21">
        <f>VLOOKUP(B196,'PL Table Summary'!$Z$6:$AD$25,2)</f>
        <v>1.7894736842105263</v>
      </c>
      <c r="I196" s="1">
        <f>VLOOKUP(B196,'PL Table Summary'!$Z$6:$AD$25,3)</f>
        <v>0.84210526315789469</v>
      </c>
      <c r="J196" s="1">
        <f>VLOOKUP(C196,'PL Table Summary'!$Z$6:$AD$25,4)</f>
        <v>1.368421052631579</v>
      </c>
      <c r="K196" s="1">
        <f>VLOOKUP(C196,'PL Table Summary'!$Z$6:$AD$25,5)</f>
        <v>2.3684210526315788</v>
      </c>
      <c r="L196" s="31"/>
      <c r="M196" s="1">
        <f t="shared" si="12"/>
        <v>1.1409395973154361</v>
      </c>
      <c r="N196" s="1">
        <f t="shared" si="13"/>
        <v>0.67226890756302526</v>
      </c>
      <c r="O196" s="1">
        <f t="shared" si="14"/>
        <v>1.0924369747899161</v>
      </c>
      <c r="P196" s="1">
        <f t="shared" si="15"/>
        <v>1.5100671140939597</v>
      </c>
      <c r="Q196" s="31"/>
      <c r="R196" s="1">
        <f t="shared" si="16"/>
        <v>1.7228953650736452</v>
      </c>
      <c r="S196" s="22">
        <f t="shared" si="17"/>
        <v>0.73441141162347301</v>
      </c>
    </row>
    <row r="197" spans="2:19" x14ac:dyDescent="0.35">
      <c r="B197" s="21" t="s">
        <v>12</v>
      </c>
      <c r="C197" s="1" t="s">
        <v>9</v>
      </c>
      <c r="D197" s="1">
        <v>1</v>
      </c>
      <c r="E197" s="22">
        <v>2</v>
      </c>
      <c r="H197" s="21">
        <f>VLOOKUP(B197,'PL Table Summary'!$Z$6:$AD$25,2)</f>
        <v>1.368421052631579</v>
      </c>
      <c r="I197" s="1">
        <f>VLOOKUP(B197,'PL Table Summary'!$Z$6:$AD$25,3)</f>
        <v>1.4736842105263157</v>
      </c>
      <c r="J197" s="1">
        <f>VLOOKUP(C197,'PL Table Summary'!$Z$6:$AD$25,4)</f>
        <v>1.263157894736842</v>
      </c>
      <c r="K197" s="1">
        <f>VLOOKUP(C197,'PL Table Summary'!$Z$6:$AD$25,5)</f>
        <v>1.4210526315789473</v>
      </c>
      <c r="L197" s="31"/>
      <c r="M197" s="1">
        <f t="shared" si="12"/>
        <v>0.87248322147651014</v>
      </c>
      <c r="N197" s="1">
        <f t="shared" si="13"/>
        <v>1.1764705882352942</v>
      </c>
      <c r="O197" s="1">
        <f t="shared" si="14"/>
        <v>1.0084033613445378</v>
      </c>
      <c r="P197" s="1">
        <f t="shared" si="15"/>
        <v>0.90604026845637586</v>
      </c>
      <c r="Q197" s="31"/>
      <c r="R197" s="1">
        <f t="shared" si="16"/>
        <v>0.79050493221026086</v>
      </c>
      <c r="S197" s="22">
        <f t="shared" si="17"/>
        <v>1.1863568956994563</v>
      </c>
    </row>
    <row r="198" spans="2:19" x14ac:dyDescent="0.35">
      <c r="B198" s="21" t="s">
        <v>20</v>
      </c>
      <c r="C198" s="1" t="s">
        <v>19</v>
      </c>
      <c r="D198" s="1">
        <v>1</v>
      </c>
      <c r="E198" s="22">
        <v>2</v>
      </c>
      <c r="H198" s="21">
        <f>VLOOKUP(B198,'PL Table Summary'!$Z$6:$AD$25,2)</f>
        <v>1.4210526315789473</v>
      </c>
      <c r="I198" s="1">
        <f>VLOOKUP(B198,'PL Table Summary'!$Z$6:$AD$25,3)</f>
        <v>1.5789473684210527</v>
      </c>
      <c r="J198" s="1">
        <f>VLOOKUP(C198,'PL Table Summary'!$Z$6:$AD$25,4)</f>
        <v>1.0526315789473684</v>
      </c>
      <c r="K198" s="1">
        <f>VLOOKUP(C198,'PL Table Summary'!$Z$6:$AD$25,5)</f>
        <v>1.4736842105263157</v>
      </c>
      <c r="L198" s="31"/>
      <c r="M198" s="1">
        <f t="shared" si="12"/>
        <v>0.90604026845637586</v>
      </c>
      <c r="N198" s="1">
        <f t="shared" si="13"/>
        <v>1.2605042016806725</v>
      </c>
      <c r="O198" s="1">
        <f t="shared" si="14"/>
        <v>0.84033613445378152</v>
      </c>
      <c r="P198" s="1">
        <f t="shared" si="15"/>
        <v>0.93959731543624159</v>
      </c>
      <c r="Q198" s="31"/>
      <c r="R198" s="1">
        <f t="shared" si="16"/>
        <v>0.85131300391874243</v>
      </c>
      <c r="S198" s="22">
        <f t="shared" si="17"/>
        <v>1.059247228303086</v>
      </c>
    </row>
    <row r="199" spans="2:19" x14ac:dyDescent="0.35">
      <c r="B199" s="21" t="s">
        <v>13</v>
      </c>
      <c r="C199" s="1" t="s">
        <v>15</v>
      </c>
      <c r="D199" s="1">
        <v>1</v>
      </c>
      <c r="E199" s="22">
        <v>0</v>
      </c>
      <c r="H199" s="21">
        <f>VLOOKUP(B199,'PL Table Summary'!$Z$6:$AD$25,2)</f>
        <v>1</v>
      </c>
      <c r="I199" s="1">
        <f>VLOOKUP(B199,'PL Table Summary'!$Z$6:$AD$25,3)</f>
        <v>1.4736842105263157</v>
      </c>
      <c r="J199" s="1">
        <f>VLOOKUP(C199,'PL Table Summary'!$Z$6:$AD$25,4)</f>
        <v>1.263157894736842</v>
      </c>
      <c r="K199" s="1">
        <f>VLOOKUP(C199,'PL Table Summary'!$Z$6:$AD$25,5)</f>
        <v>1.3157894736842106</v>
      </c>
      <c r="L199" s="31"/>
      <c r="M199" s="1">
        <f t="shared" si="12"/>
        <v>0.63758389261744963</v>
      </c>
      <c r="N199" s="1">
        <f t="shared" si="13"/>
        <v>1.1764705882352942</v>
      </c>
      <c r="O199" s="1">
        <f t="shared" si="14"/>
        <v>1.0084033613445378</v>
      </c>
      <c r="P199" s="1">
        <f t="shared" si="15"/>
        <v>0.83892617449664431</v>
      </c>
      <c r="Q199" s="31"/>
      <c r="R199" s="1">
        <f t="shared" si="16"/>
        <v>0.53488581595423623</v>
      </c>
      <c r="S199" s="22">
        <f t="shared" si="17"/>
        <v>1.1863568956994563</v>
      </c>
    </row>
    <row r="200" spans="2:19" x14ac:dyDescent="0.35">
      <c r="B200" s="21" t="s">
        <v>6</v>
      </c>
      <c r="C200" s="1" t="s">
        <v>8</v>
      </c>
      <c r="D200" s="1">
        <v>1</v>
      </c>
      <c r="E200" s="22">
        <v>0</v>
      </c>
      <c r="H200" s="21">
        <f>VLOOKUP(B200,'PL Table Summary'!$Z$6:$AD$25,2)</f>
        <v>1.1578947368421053</v>
      </c>
      <c r="I200" s="1">
        <f>VLOOKUP(B200,'PL Table Summary'!$Z$6:$AD$25,3)</f>
        <v>1.8947368421052631</v>
      </c>
      <c r="J200" s="1">
        <f>VLOOKUP(C200,'PL Table Summary'!$Z$6:$AD$25,4)</f>
        <v>0.63157894736842102</v>
      </c>
      <c r="K200" s="1">
        <f>VLOOKUP(C200,'PL Table Summary'!$Z$6:$AD$25,5)</f>
        <v>2.3684210526315788</v>
      </c>
      <c r="L200" s="31"/>
      <c r="M200" s="1">
        <f t="shared" si="12"/>
        <v>0.73825503355704702</v>
      </c>
      <c r="N200" s="1">
        <f t="shared" si="13"/>
        <v>1.5126050420168067</v>
      </c>
      <c r="O200" s="1">
        <f t="shared" si="14"/>
        <v>0.50420168067226889</v>
      </c>
      <c r="P200" s="1">
        <f t="shared" si="15"/>
        <v>1.5100671140939597</v>
      </c>
      <c r="Q200" s="31"/>
      <c r="R200" s="1">
        <f t="shared" si="16"/>
        <v>1.1148146479888295</v>
      </c>
      <c r="S200" s="22">
        <f t="shared" si="17"/>
        <v>0.76265800437822184</v>
      </c>
    </row>
    <row r="201" spans="2:19" x14ac:dyDescent="0.35">
      <c r="B201" s="21" t="s">
        <v>3</v>
      </c>
      <c r="C201" s="1" t="s">
        <v>5</v>
      </c>
      <c r="D201" s="1">
        <v>0</v>
      </c>
      <c r="E201" s="22">
        <v>1</v>
      </c>
      <c r="H201" s="21">
        <f>VLOOKUP(B201,'PL Table Summary'!$Z$6:$AD$25,2)</f>
        <v>1.263157894736842</v>
      </c>
      <c r="I201" s="1">
        <f>VLOOKUP(B201,'PL Table Summary'!$Z$6:$AD$25,3)</f>
        <v>1.0526315789473684</v>
      </c>
      <c r="J201" s="1">
        <f>VLOOKUP(C201,'PL Table Summary'!$Z$6:$AD$25,4)</f>
        <v>0.68421052631578949</v>
      </c>
      <c r="K201" s="1">
        <f>VLOOKUP(C201,'PL Table Summary'!$Z$6:$AD$25,5)</f>
        <v>1.631578947368421</v>
      </c>
      <c r="L201" s="31"/>
      <c r="M201" s="1">
        <f t="shared" si="12"/>
        <v>0.80536912751677847</v>
      </c>
      <c r="N201" s="1">
        <f t="shared" si="13"/>
        <v>0.84033613445378152</v>
      </c>
      <c r="O201" s="1">
        <f t="shared" si="14"/>
        <v>0.54621848739495804</v>
      </c>
      <c r="P201" s="1">
        <f t="shared" si="15"/>
        <v>1.0402684563758389</v>
      </c>
      <c r="Q201" s="31"/>
      <c r="R201" s="1">
        <f t="shared" si="16"/>
        <v>0.83780009909463526</v>
      </c>
      <c r="S201" s="22">
        <f t="shared" si="17"/>
        <v>0.4590071322646706</v>
      </c>
    </row>
    <row r="202" spans="2:19" x14ac:dyDescent="0.35">
      <c r="B202" s="21" t="s">
        <v>18</v>
      </c>
      <c r="C202" s="1" t="s">
        <v>16</v>
      </c>
      <c r="D202" s="1">
        <v>5</v>
      </c>
      <c r="E202" s="22">
        <v>1</v>
      </c>
      <c r="H202" s="21">
        <f>VLOOKUP(B202,'PL Table Summary'!$Z$6:$AD$25,2)</f>
        <v>2.8947368421052633</v>
      </c>
      <c r="I202" s="1">
        <f>VLOOKUP(B202,'PL Table Summary'!$Z$6:$AD$25,3)</f>
        <v>0.52631578947368418</v>
      </c>
      <c r="J202" s="1">
        <f>VLOOKUP(C202,'PL Table Summary'!$Z$6:$AD$25,4)</f>
        <v>1.631578947368421</v>
      </c>
      <c r="K202" s="1">
        <f>VLOOKUP(C202,'PL Table Summary'!$Z$6:$AD$25,5)</f>
        <v>1.8421052631578947</v>
      </c>
      <c r="L202" s="31"/>
      <c r="M202" s="1">
        <f t="shared" ref="M202:M265" si="18">H202/$K$3</f>
        <v>1.8456375838926176</v>
      </c>
      <c r="N202" s="1">
        <f t="shared" ref="N202:N265" si="19">I202/$K$4</f>
        <v>0.42016806722689076</v>
      </c>
      <c r="O202" s="1">
        <f t="shared" ref="O202:O265" si="20">J202/$K$4</f>
        <v>1.3025210084033614</v>
      </c>
      <c r="P202" s="1">
        <f t="shared" ref="P202:P265" si="21">K202/$K$3</f>
        <v>1.174496644295302</v>
      </c>
      <c r="Q202" s="31"/>
      <c r="R202" s="1">
        <f t="shared" ref="R202:R265" si="22">M202*P202</f>
        <v>2.1676951488671681</v>
      </c>
      <c r="S202" s="22">
        <f t="shared" ref="S202:S265" si="23">O202*N202</f>
        <v>0.54727773462326113</v>
      </c>
    </row>
    <row r="203" spans="2:19" x14ac:dyDescent="0.35">
      <c r="B203" s="21" t="s">
        <v>11</v>
      </c>
      <c r="C203" s="1" t="s">
        <v>14</v>
      </c>
      <c r="D203" s="1">
        <v>1</v>
      </c>
      <c r="E203" s="22">
        <v>3</v>
      </c>
      <c r="H203" s="21">
        <f>VLOOKUP(B203,'PL Table Summary'!$Z$6:$AD$25,2)</f>
        <v>1.7894736842105263</v>
      </c>
      <c r="I203" s="1">
        <f>VLOOKUP(B203,'PL Table Summary'!$Z$6:$AD$25,3)</f>
        <v>0.84210526315789469</v>
      </c>
      <c r="J203" s="1">
        <f>VLOOKUP(C203,'PL Table Summary'!$Z$6:$AD$25,4)</f>
        <v>1</v>
      </c>
      <c r="K203" s="1">
        <f>VLOOKUP(C203,'PL Table Summary'!$Z$6:$AD$25,5)</f>
        <v>1.3157894736842106</v>
      </c>
      <c r="L203" s="31"/>
      <c r="M203" s="1">
        <f t="shared" si="18"/>
        <v>1.1409395973154361</v>
      </c>
      <c r="N203" s="1">
        <f t="shared" si="19"/>
        <v>0.67226890756302526</v>
      </c>
      <c r="O203" s="1">
        <f t="shared" si="20"/>
        <v>0.79831932773109249</v>
      </c>
      <c r="P203" s="1">
        <f t="shared" si="21"/>
        <v>0.83892617449664431</v>
      </c>
      <c r="Q203" s="31"/>
      <c r="R203" s="1">
        <f t="shared" si="22"/>
        <v>0.95716409170758066</v>
      </c>
      <c r="S203" s="22">
        <f t="shared" si="23"/>
        <v>0.53668526234023028</v>
      </c>
    </row>
    <row r="204" spans="2:19" x14ac:dyDescent="0.35">
      <c r="B204" s="21" t="s">
        <v>12</v>
      </c>
      <c r="C204" s="1" t="s">
        <v>10</v>
      </c>
      <c r="D204" s="1">
        <v>1</v>
      </c>
      <c r="E204" s="22">
        <v>1</v>
      </c>
      <c r="H204" s="21">
        <f>VLOOKUP(B204,'PL Table Summary'!$Z$6:$AD$25,2)</f>
        <v>1.368421052631579</v>
      </c>
      <c r="I204" s="1">
        <f>VLOOKUP(B204,'PL Table Summary'!$Z$6:$AD$25,3)</f>
        <v>1.4736842105263157</v>
      </c>
      <c r="J204" s="1">
        <f>VLOOKUP(C204,'PL Table Summary'!$Z$6:$AD$25,4)</f>
        <v>0.94736842105263153</v>
      </c>
      <c r="K204" s="1">
        <f>VLOOKUP(C204,'PL Table Summary'!$Z$6:$AD$25,5)</f>
        <v>1.2105263157894737</v>
      </c>
      <c r="L204" s="31"/>
      <c r="M204" s="1">
        <f t="shared" si="18"/>
        <v>0.87248322147651014</v>
      </c>
      <c r="N204" s="1">
        <f t="shared" si="19"/>
        <v>1.1764705882352942</v>
      </c>
      <c r="O204" s="1">
        <f t="shared" si="20"/>
        <v>0.75630252100840334</v>
      </c>
      <c r="P204" s="1">
        <f t="shared" si="21"/>
        <v>0.77181208053691275</v>
      </c>
      <c r="Q204" s="31"/>
      <c r="R204" s="1">
        <f t="shared" si="22"/>
        <v>0.67339309040133333</v>
      </c>
      <c r="S204" s="22">
        <f t="shared" si="23"/>
        <v>0.88976767177459215</v>
      </c>
    </row>
    <row r="205" spans="2:19" x14ac:dyDescent="0.35">
      <c r="B205" s="21" t="s">
        <v>21</v>
      </c>
      <c r="C205" s="1" t="s">
        <v>19</v>
      </c>
      <c r="D205" s="1">
        <v>2</v>
      </c>
      <c r="E205" s="22">
        <v>0</v>
      </c>
      <c r="H205" s="21">
        <f>VLOOKUP(B205,'PL Table Summary'!$Z$6:$AD$25,2)</f>
        <v>1.263157894736842</v>
      </c>
      <c r="I205" s="1">
        <f>VLOOKUP(B205,'PL Table Summary'!$Z$6:$AD$25,3)</f>
        <v>1.6842105263157894</v>
      </c>
      <c r="J205" s="1">
        <f>VLOOKUP(C205,'PL Table Summary'!$Z$6:$AD$25,4)</f>
        <v>1.0526315789473684</v>
      </c>
      <c r="K205" s="1">
        <f>VLOOKUP(C205,'PL Table Summary'!$Z$6:$AD$25,5)</f>
        <v>1.4736842105263157</v>
      </c>
      <c r="L205" s="31"/>
      <c r="M205" s="1">
        <f t="shared" si="18"/>
        <v>0.80536912751677847</v>
      </c>
      <c r="N205" s="1">
        <f t="shared" si="19"/>
        <v>1.3445378151260505</v>
      </c>
      <c r="O205" s="1">
        <f t="shared" si="20"/>
        <v>0.84033613445378152</v>
      </c>
      <c r="P205" s="1">
        <f t="shared" si="21"/>
        <v>0.93959731543624159</v>
      </c>
      <c r="Q205" s="31"/>
      <c r="R205" s="1">
        <f t="shared" si="22"/>
        <v>0.75672267014999317</v>
      </c>
      <c r="S205" s="22">
        <f t="shared" si="23"/>
        <v>1.1298637101899585</v>
      </c>
    </row>
    <row r="206" spans="2:19" x14ac:dyDescent="0.35">
      <c r="B206" s="21" t="s">
        <v>7</v>
      </c>
      <c r="C206" s="1" t="s">
        <v>9</v>
      </c>
      <c r="D206" s="1">
        <v>0</v>
      </c>
      <c r="E206" s="22">
        <v>1</v>
      </c>
      <c r="H206" s="21">
        <f>VLOOKUP(B206,'PL Table Summary'!$Z$6:$AD$25,2)</f>
        <v>1</v>
      </c>
      <c r="I206" s="1">
        <f>VLOOKUP(B206,'PL Table Summary'!$Z$6:$AD$25,3)</f>
        <v>1.2105263157894737</v>
      </c>
      <c r="J206" s="1">
        <f>VLOOKUP(C206,'PL Table Summary'!$Z$6:$AD$25,4)</f>
        <v>1.263157894736842</v>
      </c>
      <c r="K206" s="1">
        <f>VLOOKUP(C206,'PL Table Summary'!$Z$6:$AD$25,5)</f>
        <v>1.4210526315789473</v>
      </c>
      <c r="L206" s="31"/>
      <c r="M206" s="1">
        <f t="shared" si="18"/>
        <v>0.63758389261744963</v>
      </c>
      <c r="N206" s="1">
        <f t="shared" si="19"/>
        <v>0.96638655462184886</v>
      </c>
      <c r="O206" s="1">
        <f t="shared" si="20"/>
        <v>1.0084033613445378</v>
      </c>
      <c r="P206" s="1">
        <f t="shared" si="21"/>
        <v>0.90604026845637586</v>
      </c>
      <c r="Q206" s="31"/>
      <c r="R206" s="1">
        <f t="shared" si="22"/>
        <v>0.57767668123057514</v>
      </c>
      <c r="S206" s="22">
        <f t="shared" si="23"/>
        <v>0.97450745003883921</v>
      </c>
    </row>
    <row r="207" spans="2:19" x14ac:dyDescent="0.35">
      <c r="B207" s="21" t="s">
        <v>2</v>
      </c>
      <c r="C207" s="1" t="s">
        <v>4</v>
      </c>
      <c r="D207" s="1">
        <v>4</v>
      </c>
      <c r="E207" s="22">
        <v>1</v>
      </c>
      <c r="H207" s="21">
        <f>VLOOKUP(B207,'PL Table Summary'!$Z$6:$AD$25,2)</f>
        <v>1.736842105263158</v>
      </c>
      <c r="I207" s="1">
        <f>VLOOKUP(B207,'PL Table Summary'!$Z$6:$AD$25,3)</f>
        <v>1.3157894736842106</v>
      </c>
      <c r="J207" s="1">
        <f>VLOOKUP(C207,'PL Table Summary'!$Z$6:$AD$25,4)</f>
        <v>1.368421052631579</v>
      </c>
      <c r="K207" s="1">
        <f>VLOOKUP(C207,'PL Table Summary'!$Z$6:$AD$25,5)</f>
        <v>2.3684210526315788</v>
      </c>
      <c r="L207" s="31"/>
      <c r="M207" s="1">
        <f t="shared" si="18"/>
        <v>1.1073825503355705</v>
      </c>
      <c r="N207" s="1">
        <f t="shared" si="19"/>
        <v>1.0504201680672272</v>
      </c>
      <c r="O207" s="1">
        <f t="shared" si="20"/>
        <v>1.0924369747899161</v>
      </c>
      <c r="P207" s="1">
        <f t="shared" si="21"/>
        <v>1.5100671140939597</v>
      </c>
      <c r="Q207" s="31"/>
      <c r="R207" s="1">
        <f t="shared" si="22"/>
        <v>1.6722219719832441</v>
      </c>
      <c r="S207" s="22">
        <f t="shared" si="23"/>
        <v>1.1475178306616769</v>
      </c>
    </row>
    <row r="208" spans="2:19" x14ac:dyDescent="0.35">
      <c r="B208" s="21" t="s">
        <v>20</v>
      </c>
      <c r="C208" s="1" t="s">
        <v>17</v>
      </c>
      <c r="D208" s="1">
        <v>1</v>
      </c>
      <c r="E208" s="22">
        <v>3</v>
      </c>
      <c r="H208" s="21">
        <f>VLOOKUP(B208,'PL Table Summary'!$Z$6:$AD$25,2)</f>
        <v>1.4210526315789473</v>
      </c>
      <c r="I208" s="1">
        <f>VLOOKUP(B208,'PL Table Summary'!$Z$6:$AD$25,3)</f>
        <v>1.5789473684210527</v>
      </c>
      <c r="J208" s="1">
        <f>VLOOKUP(C208,'PL Table Summary'!$Z$6:$AD$25,4)</f>
        <v>2</v>
      </c>
      <c r="K208" s="1">
        <f>VLOOKUP(C208,'PL Table Summary'!$Z$6:$AD$25,5)</f>
        <v>0.57894736842105265</v>
      </c>
      <c r="L208" s="31"/>
      <c r="M208" s="1">
        <f t="shared" si="18"/>
        <v>0.90604026845637586</v>
      </c>
      <c r="N208" s="1">
        <f t="shared" si="19"/>
        <v>1.2605042016806725</v>
      </c>
      <c r="O208" s="1">
        <f t="shared" si="20"/>
        <v>1.596638655462185</v>
      </c>
      <c r="P208" s="1">
        <f t="shared" si="21"/>
        <v>0.36912751677852351</v>
      </c>
      <c r="Q208" s="31"/>
      <c r="R208" s="1">
        <f t="shared" si="22"/>
        <v>0.3344443943966488</v>
      </c>
      <c r="S208" s="22">
        <f t="shared" si="23"/>
        <v>2.0125697337758637</v>
      </c>
    </row>
    <row r="209" spans="2:19" x14ac:dyDescent="0.35">
      <c r="B209" s="21" t="s">
        <v>16</v>
      </c>
      <c r="C209" s="1" t="s">
        <v>6</v>
      </c>
      <c r="D209" s="1">
        <v>4</v>
      </c>
      <c r="E209" s="22">
        <v>1</v>
      </c>
      <c r="H209" s="21">
        <f>VLOOKUP(B209,'PL Table Summary'!$Z$6:$AD$25,2)</f>
        <v>2.2105263157894739</v>
      </c>
      <c r="I209" s="1">
        <f>VLOOKUP(B209,'PL Table Summary'!$Z$6:$AD$25,3)</f>
        <v>0.84210526315789469</v>
      </c>
      <c r="J209" s="1">
        <f>VLOOKUP(C209,'PL Table Summary'!$Z$6:$AD$25,4)</f>
        <v>0.63157894736842102</v>
      </c>
      <c r="K209" s="1">
        <f>VLOOKUP(C209,'PL Table Summary'!$Z$6:$AD$25,5)</f>
        <v>2.3684210526315788</v>
      </c>
      <c r="L209" s="31"/>
      <c r="M209" s="1">
        <f t="shared" si="18"/>
        <v>1.4093959731543626</v>
      </c>
      <c r="N209" s="1">
        <f t="shared" si="19"/>
        <v>0.67226890756302526</v>
      </c>
      <c r="O209" s="1">
        <f t="shared" si="20"/>
        <v>0.50420168067226889</v>
      </c>
      <c r="P209" s="1">
        <f t="shared" si="21"/>
        <v>1.5100671140939597</v>
      </c>
      <c r="Q209" s="31"/>
      <c r="R209" s="1">
        <f t="shared" si="22"/>
        <v>2.1282825097968563</v>
      </c>
      <c r="S209" s="22">
        <f t="shared" si="23"/>
        <v>0.3389591130569875</v>
      </c>
    </row>
    <row r="210" spans="2:19" x14ac:dyDescent="0.35">
      <c r="B210" s="21" t="s">
        <v>5</v>
      </c>
      <c r="C210" s="1" t="s">
        <v>11</v>
      </c>
      <c r="D210" s="1">
        <v>0</v>
      </c>
      <c r="E210" s="22">
        <v>3</v>
      </c>
      <c r="H210" s="21">
        <f>VLOOKUP(B210,'PL Table Summary'!$Z$6:$AD$25,2)</f>
        <v>1.1052631578947369</v>
      </c>
      <c r="I210" s="1">
        <f>VLOOKUP(B210,'PL Table Summary'!$Z$6:$AD$25,3)</f>
        <v>2</v>
      </c>
      <c r="J210" s="1">
        <f>VLOOKUP(C210,'PL Table Summary'!$Z$6:$AD$25,4)</f>
        <v>1.736842105263158</v>
      </c>
      <c r="K210" s="1">
        <f>VLOOKUP(C210,'PL Table Summary'!$Z$6:$AD$25,5)</f>
        <v>1.2105263157894737</v>
      </c>
      <c r="L210" s="31"/>
      <c r="M210" s="1">
        <f t="shared" si="18"/>
        <v>0.7046979865771813</v>
      </c>
      <c r="N210" s="1">
        <f t="shared" si="19"/>
        <v>1.596638655462185</v>
      </c>
      <c r="O210" s="1">
        <f t="shared" si="20"/>
        <v>1.3865546218487397</v>
      </c>
      <c r="P210" s="1">
        <f t="shared" si="21"/>
        <v>0.77181208053691275</v>
      </c>
      <c r="Q210" s="31"/>
      <c r="R210" s="1">
        <f t="shared" si="22"/>
        <v>0.54389441917030767</v>
      </c>
      <c r="S210" s="22">
        <f t="shared" si="23"/>
        <v>2.2138267071534501</v>
      </c>
    </row>
    <row r="211" spans="2:19" x14ac:dyDescent="0.35">
      <c r="B211" s="21" t="s">
        <v>15</v>
      </c>
      <c r="C211" s="1" t="s">
        <v>3</v>
      </c>
      <c r="D211" s="1">
        <v>0</v>
      </c>
      <c r="E211" s="22">
        <v>1</v>
      </c>
      <c r="H211" s="21">
        <f>VLOOKUP(B211,'PL Table Summary'!$Z$6:$AD$25,2)</f>
        <v>1.5789473684210527</v>
      </c>
      <c r="I211" s="1">
        <f>VLOOKUP(B211,'PL Table Summary'!$Z$6:$AD$25,3)</f>
        <v>1.1052631578947369</v>
      </c>
      <c r="J211" s="1">
        <f>VLOOKUP(C211,'PL Table Summary'!$Z$6:$AD$25,4)</f>
        <v>1.4210526315789473</v>
      </c>
      <c r="K211" s="1">
        <f>VLOOKUP(C211,'PL Table Summary'!$Z$6:$AD$25,5)</f>
        <v>1.4736842105263157</v>
      </c>
      <c r="L211" s="31"/>
      <c r="M211" s="1">
        <f t="shared" si="18"/>
        <v>1.0067114093959733</v>
      </c>
      <c r="N211" s="1">
        <f t="shared" si="19"/>
        <v>0.88235294117647078</v>
      </c>
      <c r="O211" s="1">
        <f t="shared" si="20"/>
        <v>1.134453781512605</v>
      </c>
      <c r="P211" s="1">
        <f t="shared" si="21"/>
        <v>0.93959731543624159</v>
      </c>
      <c r="Q211" s="31"/>
      <c r="R211" s="1">
        <f t="shared" si="22"/>
        <v>0.94590333768749157</v>
      </c>
      <c r="S211" s="22">
        <f t="shared" si="23"/>
        <v>1.0009886307464164</v>
      </c>
    </row>
    <row r="212" spans="2:19" x14ac:dyDescent="0.35">
      <c r="B212" s="21" t="s">
        <v>4</v>
      </c>
      <c r="C212" s="1" t="s">
        <v>12</v>
      </c>
      <c r="D212" s="1">
        <v>3</v>
      </c>
      <c r="E212" s="22">
        <v>3</v>
      </c>
      <c r="H212" s="21">
        <f>VLOOKUP(B212,'PL Table Summary'!$Z$6:$AD$25,2)</f>
        <v>1.5789473684210527</v>
      </c>
      <c r="I212" s="1">
        <f>VLOOKUP(B212,'PL Table Summary'!$Z$6:$AD$25,3)</f>
        <v>1.3157894736842106</v>
      </c>
      <c r="J212" s="1">
        <f>VLOOKUP(C212,'PL Table Summary'!$Z$6:$AD$25,4)</f>
        <v>1.368421052631579</v>
      </c>
      <c r="K212" s="1">
        <f>VLOOKUP(C212,'PL Table Summary'!$Z$6:$AD$25,5)</f>
        <v>1.631578947368421</v>
      </c>
      <c r="L212" s="31"/>
      <c r="M212" s="1">
        <f t="shared" si="18"/>
        <v>1.0067114093959733</v>
      </c>
      <c r="N212" s="1">
        <f t="shared" si="19"/>
        <v>1.0504201680672272</v>
      </c>
      <c r="O212" s="1">
        <f t="shared" si="20"/>
        <v>1.0924369747899161</v>
      </c>
      <c r="P212" s="1">
        <f t="shared" si="21"/>
        <v>1.0402684563758389</v>
      </c>
      <c r="Q212" s="31"/>
      <c r="R212" s="1">
        <f t="shared" si="22"/>
        <v>1.0472501238682943</v>
      </c>
      <c r="S212" s="22">
        <f t="shared" si="23"/>
        <v>1.1475178306616769</v>
      </c>
    </row>
    <row r="213" spans="2:19" x14ac:dyDescent="0.35">
      <c r="B213" s="21" t="s">
        <v>9</v>
      </c>
      <c r="C213" s="1" t="s">
        <v>20</v>
      </c>
      <c r="D213" s="1">
        <v>0</v>
      </c>
      <c r="E213" s="22">
        <v>0</v>
      </c>
      <c r="H213" s="21">
        <f>VLOOKUP(B213,'PL Table Summary'!$Z$6:$AD$25,2)</f>
        <v>2.0526315789473686</v>
      </c>
      <c r="I213" s="1">
        <f>VLOOKUP(B213,'PL Table Summary'!$Z$6:$AD$25,3)</f>
        <v>0.63157894736842102</v>
      </c>
      <c r="J213" s="1">
        <f>VLOOKUP(C213,'PL Table Summary'!$Z$6:$AD$25,4)</f>
        <v>0.94736842105263153</v>
      </c>
      <c r="K213" s="1">
        <f>VLOOKUP(C213,'PL Table Summary'!$Z$6:$AD$25,5)</f>
        <v>1.8421052631578947</v>
      </c>
      <c r="L213" s="31"/>
      <c r="M213" s="1">
        <f t="shared" si="18"/>
        <v>1.3087248322147653</v>
      </c>
      <c r="N213" s="1">
        <f t="shared" si="19"/>
        <v>0.50420168067226889</v>
      </c>
      <c r="O213" s="1">
        <f t="shared" si="20"/>
        <v>0.75630252100840334</v>
      </c>
      <c r="P213" s="1">
        <f t="shared" si="21"/>
        <v>1.174496644295302</v>
      </c>
      <c r="Q213" s="31"/>
      <c r="R213" s="1">
        <f t="shared" si="22"/>
        <v>1.537092923742174</v>
      </c>
      <c r="S213" s="22">
        <f t="shared" si="23"/>
        <v>0.38132900218911092</v>
      </c>
    </row>
    <row r="214" spans="2:19" x14ac:dyDescent="0.35">
      <c r="B214" s="21" t="s">
        <v>8</v>
      </c>
      <c r="C214" s="1" t="s">
        <v>21</v>
      </c>
      <c r="D214" s="1">
        <v>1</v>
      </c>
      <c r="E214" s="22">
        <v>2</v>
      </c>
      <c r="H214" s="21">
        <f>VLOOKUP(B214,'PL Table Summary'!$Z$6:$AD$25,2)</f>
        <v>0.52631578947368418</v>
      </c>
      <c r="I214" s="1">
        <f>VLOOKUP(B214,'PL Table Summary'!$Z$6:$AD$25,3)</f>
        <v>1.631578947368421</v>
      </c>
      <c r="J214" s="1">
        <f>VLOOKUP(C214,'PL Table Summary'!$Z$6:$AD$25,4)</f>
        <v>1.1052631578947369</v>
      </c>
      <c r="K214" s="1">
        <f>VLOOKUP(C214,'PL Table Summary'!$Z$6:$AD$25,5)</f>
        <v>1.8947368421052631</v>
      </c>
      <c r="L214" s="31"/>
      <c r="M214" s="1">
        <f t="shared" si="18"/>
        <v>0.33557046979865768</v>
      </c>
      <c r="N214" s="1">
        <f t="shared" si="19"/>
        <v>1.3025210084033614</v>
      </c>
      <c r="O214" s="1">
        <f t="shared" si="20"/>
        <v>0.88235294117647078</v>
      </c>
      <c r="P214" s="1">
        <f t="shared" si="21"/>
        <v>1.2080536912751678</v>
      </c>
      <c r="Q214" s="31"/>
      <c r="R214" s="1">
        <f t="shared" si="22"/>
        <v>0.40538714472321064</v>
      </c>
      <c r="S214" s="22">
        <f t="shared" si="23"/>
        <v>1.1492832427088486</v>
      </c>
    </row>
    <row r="215" spans="2:19" x14ac:dyDescent="0.35">
      <c r="B215" s="21" t="s">
        <v>10</v>
      </c>
      <c r="C215" s="1" t="s">
        <v>2</v>
      </c>
      <c r="D215" s="1">
        <v>0</v>
      </c>
      <c r="E215" s="22">
        <v>2</v>
      </c>
      <c r="H215" s="21">
        <f>VLOOKUP(B215,'PL Table Summary'!$Z$6:$AD$25,2)</f>
        <v>1.263157894736842</v>
      </c>
      <c r="I215" s="1">
        <f>VLOOKUP(B215,'PL Table Summary'!$Z$6:$AD$25,3)</f>
        <v>1.3157894736842106</v>
      </c>
      <c r="J215" s="1">
        <f>VLOOKUP(C215,'PL Table Summary'!$Z$6:$AD$25,4)</f>
        <v>1.6842105263157894</v>
      </c>
      <c r="K215" s="1">
        <f>VLOOKUP(C215,'PL Table Summary'!$Z$6:$AD$25,5)</f>
        <v>1.5263157894736843</v>
      </c>
      <c r="L215" s="31"/>
      <c r="M215" s="1">
        <f t="shared" si="18"/>
        <v>0.80536912751677847</v>
      </c>
      <c r="N215" s="1">
        <f t="shared" si="19"/>
        <v>1.0504201680672272</v>
      </c>
      <c r="O215" s="1">
        <f t="shared" si="20"/>
        <v>1.3445378151260505</v>
      </c>
      <c r="P215" s="1">
        <f t="shared" si="21"/>
        <v>0.97315436241610742</v>
      </c>
      <c r="Q215" s="31"/>
      <c r="R215" s="1">
        <f t="shared" si="22"/>
        <v>0.78374847979820728</v>
      </c>
      <c r="S215" s="22">
        <f t="shared" si="23"/>
        <v>1.4123296377374484</v>
      </c>
    </row>
    <row r="216" spans="2:19" x14ac:dyDescent="0.35">
      <c r="B216" s="21" t="s">
        <v>19</v>
      </c>
      <c r="C216" s="1" t="s">
        <v>13</v>
      </c>
      <c r="D216" s="1">
        <v>2</v>
      </c>
      <c r="E216" s="22">
        <v>2</v>
      </c>
      <c r="H216" s="21">
        <f>VLOOKUP(B216,'PL Table Summary'!$Z$6:$AD$25,2)</f>
        <v>1.6842105263157894</v>
      </c>
      <c r="I216" s="1">
        <f>VLOOKUP(B216,'PL Table Summary'!$Z$6:$AD$25,3)</f>
        <v>1.4210526315789473</v>
      </c>
      <c r="J216" s="1">
        <f>VLOOKUP(C216,'PL Table Summary'!$Z$6:$AD$25,4)</f>
        <v>0.84210526315789469</v>
      </c>
      <c r="K216" s="1">
        <f>VLOOKUP(C216,'PL Table Summary'!$Z$6:$AD$25,5)</f>
        <v>1.6842105263157894</v>
      </c>
      <c r="L216" s="31"/>
      <c r="M216" s="1">
        <f t="shared" si="18"/>
        <v>1.0738255033557047</v>
      </c>
      <c r="N216" s="1">
        <f t="shared" si="19"/>
        <v>1.134453781512605</v>
      </c>
      <c r="O216" s="1">
        <f t="shared" si="20"/>
        <v>0.67226890756302526</v>
      </c>
      <c r="P216" s="1">
        <f t="shared" si="21"/>
        <v>1.0738255033557047</v>
      </c>
      <c r="Q216" s="31"/>
      <c r="R216" s="1">
        <f t="shared" si="22"/>
        <v>1.1531012116571326</v>
      </c>
      <c r="S216" s="22">
        <f t="shared" si="23"/>
        <v>0.76265800437822195</v>
      </c>
    </row>
    <row r="217" spans="2:19" x14ac:dyDescent="0.35">
      <c r="B217" s="21" t="s">
        <v>14</v>
      </c>
      <c r="C217" s="1" t="s">
        <v>7</v>
      </c>
      <c r="D217" s="1">
        <v>0</v>
      </c>
      <c r="E217" s="22">
        <v>2</v>
      </c>
      <c r="H217" s="21">
        <f>VLOOKUP(B217,'PL Table Summary'!$Z$6:$AD$25,2)</f>
        <v>1.4736842105263157</v>
      </c>
      <c r="I217" s="1">
        <f>VLOOKUP(B217,'PL Table Summary'!$Z$6:$AD$25,3)</f>
        <v>1.1052631578947369</v>
      </c>
      <c r="J217" s="1">
        <f>VLOOKUP(C217,'PL Table Summary'!$Z$6:$AD$25,4)</f>
        <v>1.6842105263157894</v>
      </c>
      <c r="K217" s="1">
        <f>VLOOKUP(C217,'PL Table Summary'!$Z$6:$AD$25,5)</f>
        <v>1.5789473684210527</v>
      </c>
      <c r="L217" s="31"/>
      <c r="M217" s="1">
        <f t="shared" si="18"/>
        <v>0.93959731543624159</v>
      </c>
      <c r="N217" s="1">
        <f t="shared" si="19"/>
        <v>0.88235294117647078</v>
      </c>
      <c r="O217" s="1">
        <f t="shared" si="20"/>
        <v>1.3445378151260505</v>
      </c>
      <c r="P217" s="1">
        <f t="shared" si="21"/>
        <v>1.0067114093959733</v>
      </c>
      <c r="Q217" s="31"/>
      <c r="R217" s="1">
        <f t="shared" si="22"/>
        <v>0.94590333768749157</v>
      </c>
      <c r="S217" s="22">
        <f t="shared" si="23"/>
        <v>1.1863568956994566</v>
      </c>
    </row>
    <row r="218" spans="2:19" x14ac:dyDescent="0.35">
      <c r="B218" s="21" t="s">
        <v>17</v>
      </c>
      <c r="C218" s="1" t="s">
        <v>18</v>
      </c>
      <c r="D218" s="1">
        <v>2</v>
      </c>
      <c r="E218" s="22">
        <v>1</v>
      </c>
      <c r="H218" s="21">
        <f>VLOOKUP(B218,'PL Table Summary'!$Z$6:$AD$25,2)</f>
        <v>3</v>
      </c>
      <c r="I218" s="1">
        <f>VLOOKUP(B218,'PL Table Summary'!$Z$6:$AD$25,3)</f>
        <v>0.63157894736842102</v>
      </c>
      <c r="J218" s="1">
        <f>VLOOKUP(C218,'PL Table Summary'!$Z$6:$AD$25,4)</f>
        <v>1.7894736842105263</v>
      </c>
      <c r="K218" s="1">
        <f>VLOOKUP(C218,'PL Table Summary'!$Z$6:$AD$25,5)</f>
        <v>0.63157894736842102</v>
      </c>
      <c r="L218" s="31"/>
      <c r="M218" s="1">
        <f t="shared" si="18"/>
        <v>1.912751677852349</v>
      </c>
      <c r="N218" s="1">
        <f t="shared" si="19"/>
        <v>0.50420168067226889</v>
      </c>
      <c r="O218" s="1">
        <f t="shared" si="20"/>
        <v>1.4285714285714286</v>
      </c>
      <c r="P218" s="1">
        <f t="shared" si="21"/>
        <v>0.40268456375838924</v>
      </c>
      <c r="Q218" s="31"/>
      <c r="R218" s="1">
        <f t="shared" si="22"/>
        <v>0.77023557497410022</v>
      </c>
      <c r="S218" s="22">
        <f t="shared" si="23"/>
        <v>0.72028811524609848</v>
      </c>
    </row>
    <row r="219" spans="2:19" x14ac:dyDescent="0.35">
      <c r="B219" s="21" t="s">
        <v>13</v>
      </c>
      <c r="C219" s="1" t="s">
        <v>18</v>
      </c>
      <c r="D219" s="1">
        <v>0</v>
      </c>
      <c r="E219" s="22">
        <v>1</v>
      </c>
      <c r="H219" s="21">
        <f>VLOOKUP(B219,'PL Table Summary'!$Z$6:$AD$25,2)</f>
        <v>1</v>
      </c>
      <c r="I219" s="1">
        <f>VLOOKUP(B219,'PL Table Summary'!$Z$6:$AD$25,3)</f>
        <v>1.4736842105263157</v>
      </c>
      <c r="J219" s="1">
        <f>VLOOKUP(C219,'PL Table Summary'!$Z$6:$AD$25,4)</f>
        <v>1.7894736842105263</v>
      </c>
      <c r="K219" s="1">
        <f>VLOOKUP(C219,'PL Table Summary'!$Z$6:$AD$25,5)</f>
        <v>0.63157894736842102</v>
      </c>
      <c r="L219" s="31"/>
      <c r="M219" s="1">
        <f t="shared" si="18"/>
        <v>0.63758389261744963</v>
      </c>
      <c r="N219" s="1">
        <f t="shared" si="19"/>
        <v>1.1764705882352942</v>
      </c>
      <c r="O219" s="1">
        <f t="shared" si="20"/>
        <v>1.4285714285714286</v>
      </c>
      <c r="P219" s="1">
        <f t="shared" si="21"/>
        <v>0.40268456375838924</v>
      </c>
      <c r="Q219" s="31"/>
      <c r="R219" s="1">
        <f t="shared" si="22"/>
        <v>0.25674519165803339</v>
      </c>
      <c r="S219" s="22">
        <f t="shared" si="23"/>
        <v>1.680672268907563</v>
      </c>
    </row>
    <row r="220" spans="2:19" x14ac:dyDescent="0.35">
      <c r="B220" s="21" t="s">
        <v>21</v>
      </c>
      <c r="C220" s="1" t="s">
        <v>6</v>
      </c>
      <c r="D220" s="1">
        <v>2</v>
      </c>
      <c r="E220" s="22">
        <v>1</v>
      </c>
      <c r="H220" s="21">
        <f>VLOOKUP(B220,'PL Table Summary'!$Z$6:$AD$25,2)</f>
        <v>1.263157894736842</v>
      </c>
      <c r="I220" s="1">
        <f>VLOOKUP(B220,'PL Table Summary'!$Z$6:$AD$25,3)</f>
        <v>1.6842105263157894</v>
      </c>
      <c r="J220" s="1">
        <f>VLOOKUP(C220,'PL Table Summary'!$Z$6:$AD$25,4)</f>
        <v>0.63157894736842102</v>
      </c>
      <c r="K220" s="1">
        <f>VLOOKUP(C220,'PL Table Summary'!$Z$6:$AD$25,5)</f>
        <v>2.3684210526315788</v>
      </c>
      <c r="L220" s="31"/>
      <c r="M220" s="1">
        <f t="shared" si="18"/>
        <v>0.80536912751677847</v>
      </c>
      <c r="N220" s="1">
        <f t="shared" si="19"/>
        <v>1.3445378151260505</v>
      </c>
      <c r="O220" s="1">
        <f t="shared" si="20"/>
        <v>0.50420168067226889</v>
      </c>
      <c r="P220" s="1">
        <f t="shared" si="21"/>
        <v>1.5100671140939597</v>
      </c>
      <c r="Q220" s="31"/>
      <c r="R220" s="1">
        <f t="shared" si="22"/>
        <v>1.2161614341696318</v>
      </c>
      <c r="S220" s="22">
        <f t="shared" si="23"/>
        <v>0.67791822611397501</v>
      </c>
    </row>
    <row r="221" spans="2:19" x14ac:dyDescent="0.35">
      <c r="B221" s="21" t="s">
        <v>5</v>
      </c>
      <c r="C221" s="1" t="s">
        <v>8</v>
      </c>
      <c r="D221" s="1">
        <v>0</v>
      </c>
      <c r="E221" s="22">
        <v>0</v>
      </c>
      <c r="H221" s="21">
        <f>VLOOKUP(B221,'PL Table Summary'!$Z$6:$AD$25,2)</f>
        <v>1.1052631578947369</v>
      </c>
      <c r="I221" s="1">
        <f>VLOOKUP(B221,'PL Table Summary'!$Z$6:$AD$25,3)</f>
        <v>2</v>
      </c>
      <c r="J221" s="1">
        <f>VLOOKUP(C221,'PL Table Summary'!$Z$6:$AD$25,4)</f>
        <v>0.63157894736842102</v>
      </c>
      <c r="K221" s="1">
        <f>VLOOKUP(C221,'PL Table Summary'!$Z$6:$AD$25,5)</f>
        <v>2.3684210526315788</v>
      </c>
      <c r="L221" s="31"/>
      <c r="M221" s="1">
        <f t="shared" si="18"/>
        <v>0.7046979865771813</v>
      </c>
      <c r="N221" s="1">
        <f t="shared" si="19"/>
        <v>1.596638655462185</v>
      </c>
      <c r="O221" s="1">
        <f t="shared" si="20"/>
        <v>0.50420168067226889</v>
      </c>
      <c r="P221" s="1">
        <f t="shared" si="21"/>
        <v>1.5100671140939597</v>
      </c>
      <c r="Q221" s="31"/>
      <c r="R221" s="1">
        <f t="shared" si="22"/>
        <v>1.0641412548984281</v>
      </c>
      <c r="S221" s="22">
        <f t="shared" si="23"/>
        <v>0.80502789351034532</v>
      </c>
    </row>
    <row r="222" spans="2:19" x14ac:dyDescent="0.35">
      <c r="B222" s="21" t="s">
        <v>9</v>
      </c>
      <c r="C222" s="1" t="s">
        <v>10</v>
      </c>
      <c r="D222" s="1">
        <v>2</v>
      </c>
      <c r="E222" s="22">
        <v>1</v>
      </c>
      <c r="H222" s="21">
        <f>VLOOKUP(B222,'PL Table Summary'!$Z$6:$AD$25,2)</f>
        <v>2.0526315789473686</v>
      </c>
      <c r="I222" s="1">
        <f>VLOOKUP(B222,'PL Table Summary'!$Z$6:$AD$25,3)</f>
        <v>0.63157894736842102</v>
      </c>
      <c r="J222" s="1">
        <f>VLOOKUP(C222,'PL Table Summary'!$Z$6:$AD$25,4)</f>
        <v>0.94736842105263153</v>
      </c>
      <c r="K222" s="1">
        <f>VLOOKUP(C222,'PL Table Summary'!$Z$6:$AD$25,5)</f>
        <v>1.2105263157894737</v>
      </c>
      <c r="L222" s="31"/>
      <c r="M222" s="1">
        <f t="shared" si="18"/>
        <v>1.3087248322147653</v>
      </c>
      <c r="N222" s="1">
        <f t="shared" si="19"/>
        <v>0.50420168067226889</v>
      </c>
      <c r="O222" s="1">
        <f t="shared" si="20"/>
        <v>0.75630252100840334</v>
      </c>
      <c r="P222" s="1">
        <f t="shared" si="21"/>
        <v>0.77181208053691275</v>
      </c>
      <c r="Q222" s="31"/>
      <c r="R222" s="1">
        <f t="shared" si="22"/>
        <v>1.0100896356020002</v>
      </c>
      <c r="S222" s="22">
        <f t="shared" si="23"/>
        <v>0.38132900218911092</v>
      </c>
    </row>
    <row r="223" spans="2:19" x14ac:dyDescent="0.35">
      <c r="B223" s="21" t="s">
        <v>7</v>
      </c>
      <c r="C223" s="1" t="s">
        <v>12</v>
      </c>
      <c r="D223" s="1">
        <v>1</v>
      </c>
      <c r="E223" s="22">
        <v>2</v>
      </c>
      <c r="H223" s="21">
        <f>VLOOKUP(B223,'PL Table Summary'!$Z$6:$AD$25,2)</f>
        <v>1</v>
      </c>
      <c r="I223" s="1">
        <f>VLOOKUP(B223,'PL Table Summary'!$Z$6:$AD$25,3)</f>
        <v>1.2105263157894737</v>
      </c>
      <c r="J223" s="1">
        <f>VLOOKUP(C223,'PL Table Summary'!$Z$6:$AD$25,4)</f>
        <v>1.368421052631579</v>
      </c>
      <c r="K223" s="1">
        <f>VLOOKUP(C223,'PL Table Summary'!$Z$6:$AD$25,5)</f>
        <v>1.631578947368421</v>
      </c>
      <c r="L223" s="31"/>
      <c r="M223" s="1">
        <f t="shared" si="18"/>
        <v>0.63758389261744963</v>
      </c>
      <c r="N223" s="1">
        <f t="shared" si="19"/>
        <v>0.96638655462184886</v>
      </c>
      <c r="O223" s="1">
        <f t="shared" si="20"/>
        <v>1.0924369747899161</v>
      </c>
      <c r="P223" s="1">
        <f t="shared" si="21"/>
        <v>1.0402684563758389</v>
      </c>
      <c r="Q223" s="31"/>
      <c r="R223" s="1">
        <f t="shared" si="22"/>
        <v>0.66325841178325295</v>
      </c>
      <c r="S223" s="22">
        <f t="shared" si="23"/>
        <v>1.0557164042087426</v>
      </c>
    </row>
    <row r="224" spans="2:19" x14ac:dyDescent="0.35">
      <c r="B224" s="21" t="s">
        <v>3</v>
      </c>
      <c r="C224" s="1" t="s">
        <v>20</v>
      </c>
      <c r="D224" s="1">
        <v>1</v>
      </c>
      <c r="E224" s="22">
        <v>2</v>
      </c>
      <c r="H224" s="21">
        <f>VLOOKUP(B224,'PL Table Summary'!$Z$6:$AD$25,2)</f>
        <v>1.263157894736842</v>
      </c>
      <c r="I224" s="1">
        <f>VLOOKUP(B224,'PL Table Summary'!$Z$6:$AD$25,3)</f>
        <v>1.0526315789473684</v>
      </c>
      <c r="J224" s="1">
        <f>VLOOKUP(C224,'PL Table Summary'!$Z$6:$AD$25,4)</f>
        <v>0.94736842105263153</v>
      </c>
      <c r="K224" s="1">
        <f>VLOOKUP(C224,'PL Table Summary'!$Z$6:$AD$25,5)</f>
        <v>1.8421052631578947</v>
      </c>
      <c r="L224" s="31"/>
      <c r="M224" s="1">
        <f t="shared" si="18"/>
        <v>0.80536912751677847</v>
      </c>
      <c r="N224" s="1">
        <f t="shared" si="19"/>
        <v>0.84033613445378152</v>
      </c>
      <c r="O224" s="1">
        <f t="shared" si="20"/>
        <v>0.75630252100840334</v>
      </c>
      <c r="P224" s="1">
        <f t="shared" si="21"/>
        <v>1.174496644295302</v>
      </c>
      <c r="Q224" s="31"/>
      <c r="R224" s="1">
        <f t="shared" si="22"/>
        <v>0.94590333768749146</v>
      </c>
      <c r="S224" s="22">
        <f t="shared" si="23"/>
        <v>0.63554833698185154</v>
      </c>
    </row>
    <row r="225" spans="2:19" x14ac:dyDescent="0.35">
      <c r="B225" s="21" t="s">
        <v>19</v>
      </c>
      <c r="C225" s="1" t="s">
        <v>16</v>
      </c>
      <c r="D225" s="1">
        <v>1</v>
      </c>
      <c r="E225" s="22">
        <v>0</v>
      </c>
      <c r="H225" s="21">
        <f>VLOOKUP(B225,'PL Table Summary'!$Z$6:$AD$25,2)</f>
        <v>1.6842105263157894</v>
      </c>
      <c r="I225" s="1">
        <f>VLOOKUP(B225,'PL Table Summary'!$Z$6:$AD$25,3)</f>
        <v>1.4210526315789473</v>
      </c>
      <c r="J225" s="1">
        <f>VLOOKUP(C225,'PL Table Summary'!$Z$6:$AD$25,4)</f>
        <v>1.631578947368421</v>
      </c>
      <c r="K225" s="1">
        <f>VLOOKUP(C225,'PL Table Summary'!$Z$6:$AD$25,5)</f>
        <v>1.8421052631578947</v>
      </c>
      <c r="L225" s="31"/>
      <c r="M225" s="1">
        <f t="shared" si="18"/>
        <v>1.0738255033557047</v>
      </c>
      <c r="N225" s="1">
        <f t="shared" si="19"/>
        <v>1.134453781512605</v>
      </c>
      <c r="O225" s="1">
        <f t="shared" si="20"/>
        <v>1.3025210084033614</v>
      </c>
      <c r="P225" s="1">
        <f t="shared" si="21"/>
        <v>1.174496644295302</v>
      </c>
      <c r="Q225" s="31"/>
      <c r="R225" s="1">
        <f t="shared" si="22"/>
        <v>1.2612044502499886</v>
      </c>
      <c r="S225" s="22">
        <f t="shared" si="23"/>
        <v>1.4776498834828049</v>
      </c>
    </row>
    <row r="226" spans="2:19" x14ac:dyDescent="0.35">
      <c r="B226" s="21" t="s">
        <v>15</v>
      </c>
      <c r="C226" s="1" t="s">
        <v>4</v>
      </c>
      <c r="D226" s="1">
        <v>2</v>
      </c>
      <c r="E226" s="22">
        <v>0</v>
      </c>
      <c r="H226" s="21">
        <f>VLOOKUP(B226,'PL Table Summary'!$Z$6:$AD$25,2)</f>
        <v>1.5789473684210527</v>
      </c>
      <c r="I226" s="1">
        <f>VLOOKUP(B226,'PL Table Summary'!$Z$6:$AD$25,3)</f>
        <v>1.1052631578947369</v>
      </c>
      <c r="J226" s="1">
        <f>VLOOKUP(C226,'PL Table Summary'!$Z$6:$AD$25,4)</f>
        <v>1.368421052631579</v>
      </c>
      <c r="K226" s="1">
        <f>VLOOKUP(C226,'PL Table Summary'!$Z$6:$AD$25,5)</f>
        <v>2.3684210526315788</v>
      </c>
      <c r="L226" s="31"/>
      <c r="M226" s="1">
        <f t="shared" si="18"/>
        <v>1.0067114093959733</v>
      </c>
      <c r="N226" s="1">
        <f t="shared" si="19"/>
        <v>0.88235294117647078</v>
      </c>
      <c r="O226" s="1">
        <f t="shared" si="20"/>
        <v>1.0924369747899161</v>
      </c>
      <c r="P226" s="1">
        <f t="shared" si="21"/>
        <v>1.5100671140939597</v>
      </c>
      <c r="Q226" s="31"/>
      <c r="R226" s="1">
        <f t="shared" si="22"/>
        <v>1.5202017927120401</v>
      </c>
      <c r="S226" s="22">
        <f t="shared" si="23"/>
        <v>0.96391497775580848</v>
      </c>
    </row>
    <row r="227" spans="2:19" x14ac:dyDescent="0.35">
      <c r="B227" s="21" t="s">
        <v>11</v>
      </c>
      <c r="C227" s="1" t="s">
        <v>2</v>
      </c>
      <c r="D227" s="1">
        <v>0</v>
      </c>
      <c r="E227" s="22">
        <v>1</v>
      </c>
      <c r="H227" s="21">
        <f>VLOOKUP(B227,'PL Table Summary'!$Z$6:$AD$25,2)</f>
        <v>1.7894736842105263</v>
      </c>
      <c r="I227" s="1">
        <f>VLOOKUP(B227,'PL Table Summary'!$Z$6:$AD$25,3)</f>
        <v>0.84210526315789469</v>
      </c>
      <c r="J227" s="1">
        <f>VLOOKUP(C227,'PL Table Summary'!$Z$6:$AD$25,4)</f>
        <v>1.6842105263157894</v>
      </c>
      <c r="K227" s="1">
        <f>VLOOKUP(C227,'PL Table Summary'!$Z$6:$AD$25,5)</f>
        <v>1.5263157894736843</v>
      </c>
      <c r="L227" s="31"/>
      <c r="M227" s="1">
        <f t="shared" si="18"/>
        <v>1.1409395973154361</v>
      </c>
      <c r="N227" s="1">
        <f t="shared" si="19"/>
        <v>0.67226890756302526</v>
      </c>
      <c r="O227" s="1">
        <f t="shared" si="20"/>
        <v>1.3445378151260505</v>
      </c>
      <c r="P227" s="1">
        <f t="shared" si="21"/>
        <v>0.97315436241610742</v>
      </c>
      <c r="Q227" s="31"/>
      <c r="R227" s="1">
        <f t="shared" si="22"/>
        <v>1.1103103463807935</v>
      </c>
      <c r="S227" s="22">
        <f t="shared" si="23"/>
        <v>0.90389096815196679</v>
      </c>
    </row>
    <row r="228" spans="2:19" x14ac:dyDescent="0.35">
      <c r="B228" s="21" t="s">
        <v>17</v>
      </c>
      <c r="C228" s="1" t="s">
        <v>14</v>
      </c>
      <c r="D228" s="1">
        <v>3</v>
      </c>
      <c r="E228" s="22">
        <v>0</v>
      </c>
      <c r="H228" s="21">
        <f>VLOOKUP(B228,'PL Table Summary'!$Z$6:$AD$25,2)</f>
        <v>3</v>
      </c>
      <c r="I228" s="1">
        <f>VLOOKUP(B228,'PL Table Summary'!$Z$6:$AD$25,3)</f>
        <v>0.63157894736842102</v>
      </c>
      <c r="J228" s="1">
        <f>VLOOKUP(C228,'PL Table Summary'!$Z$6:$AD$25,4)</f>
        <v>1</v>
      </c>
      <c r="K228" s="1">
        <f>VLOOKUP(C228,'PL Table Summary'!$Z$6:$AD$25,5)</f>
        <v>1.3157894736842106</v>
      </c>
      <c r="L228" s="31"/>
      <c r="M228" s="1">
        <f t="shared" si="18"/>
        <v>1.912751677852349</v>
      </c>
      <c r="N228" s="1">
        <f t="shared" si="19"/>
        <v>0.50420168067226889</v>
      </c>
      <c r="O228" s="1">
        <f t="shared" si="20"/>
        <v>0.79831932773109249</v>
      </c>
      <c r="P228" s="1">
        <f t="shared" si="21"/>
        <v>0.83892617449664431</v>
      </c>
      <c r="Q228" s="31"/>
      <c r="R228" s="1">
        <f t="shared" si="22"/>
        <v>1.6046574478627089</v>
      </c>
      <c r="S228" s="22">
        <f t="shared" si="23"/>
        <v>0.40251394675517266</v>
      </c>
    </row>
    <row r="229" spans="2:19" x14ac:dyDescent="0.35">
      <c r="B229" s="21" t="s">
        <v>16</v>
      </c>
      <c r="C229" s="1" t="s">
        <v>9</v>
      </c>
      <c r="D229" s="1">
        <v>2</v>
      </c>
      <c r="E229" s="22">
        <v>0</v>
      </c>
      <c r="H229" s="21">
        <f>VLOOKUP(B229,'PL Table Summary'!$Z$6:$AD$25,2)</f>
        <v>2.2105263157894739</v>
      </c>
      <c r="I229" s="1">
        <f>VLOOKUP(B229,'PL Table Summary'!$Z$6:$AD$25,3)</f>
        <v>0.84210526315789469</v>
      </c>
      <c r="J229" s="1">
        <f>VLOOKUP(C229,'PL Table Summary'!$Z$6:$AD$25,4)</f>
        <v>1.263157894736842</v>
      </c>
      <c r="K229" s="1">
        <f>VLOOKUP(C229,'PL Table Summary'!$Z$6:$AD$25,5)</f>
        <v>1.4210526315789473</v>
      </c>
      <c r="L229" s="31"/>
      <c r="M229" s="1">
        <f t="shared" si="18"/>
        <v>1.4093959731543626</v>
      </c>
      <c r="N229" s="1">
        <f t="shared" si="19"/>
        <v>0.67226890756302526</v>
      </c>
      <c r="O229" s="1">
        <f t="shared" si="20"/>
        <v>1.0084033613445378</v>
      </c>
      <c r="P229" s="1">
        <f t="shared" si="21"/>
        <v>0.90604026845637586</v>
      </c>
      <c r="Q229" s="31"/>
      <c r="R229" s="1">
        <f t="shared" si="22"/>
        <v>1.2769695058781139</v>
      </c>
      <c r="S229" s="22">
        <f t="shared" si="23"/>
        <v>0.67791822611397501</v>
      </c>
    </row>
    <row r="230" spans="2:19" x14ac:dyDescent="0.35">
      <c r="B230" s="21" t="s">
        <v>4</v>
      </c>
      <c r="C230" s="1" t="s">
        <v>19</v>
      </c>
      <c r="D230" s="1">
        <v>2</v>
      </c>
      <c r="E230" s="22">
        <v>0</v>
      </c>
      <c r="H230" s="21">
        <f>VLOOKUP(B230,'PL Table Summary'!$Z$6:$AD$25,2)</f>
        <v>1.5789473684210527</v>
      </c>
      <c r="I230" s="1">
        <f>VLOOKUP(B230,'PL Table Summary'!$Z$6:$AD$25,3)</f>
        <v>1.3157894736842106</v>
      </c>
      <c r="J230" s="1">
        <f>VLOOKUP(C230,'PL Table Summary'!$Z$6:$AD$25,4)</f>
        <v>1.0526315789473684</v>
      </c>
      <c r="K230" s="1">
        <f>VLOOKUP(C230,'PL Table Summary'!$Z$6:$AD$25,5)</f>
        <v>1.4736842105263157</v>
      </c>
      <c r="L230" s="31"/>
      <c r="M230" s="1">
        <f t="shared" si="18"/>
        <v>1.0067114093959733</v>
      </c>
      <c r="N230" s="1">
        <f t="shared" si="19"/>
        <v>1.0504201680672272</v>
      </c>
      <c r="O230" s="1">
        <f t="shared" si="20"/>
        <v>0.84033613445378152</v>
      </c>
      <c r="P230" s="1">
        <f t="shared" si="21"/>
        <v>0.93959731543624159</v>
      </c>
      <c r="Q230" s="31"/>
      <c r="R230" s="1">
        <f t="shared" si="22"/>
        <v>0.94590333768749157</v>
      </c>
      <c r="S230" s="22">
        <f t="shared" si="23"/>
        <v>0.88270602358590522</v>
      </c>
    </row>
    <row r="231" spans="2:19" x14ac:dyDescent="0.35">
      <c r="B231" s="21" t="s">
        <v>18</v>
      </c>
      <c r="C231" s="1" t="s">
        <v>7</v>
      </c>
      <c r="D231" s="1">
        <v>4</v>
      </c>
      <c r="E231" s="22">
        <v>3</v>
      </c>
      <c r="H231" s="21">
        <f>VLOOKUP(B231,'PL Table Summary'!$Z$6:$AD$25,2)</f>
        <v>2.8947368421052633</v>
      </c>
      <c r="I231" s="1">
        <f>VLOOKUP(B231,'PL Table Summary'!$Z$6:$AD$25,3)</f>
        <v>0.52631578947368418</v>
      </c>
      <c r="J231" s="1">
        <f>VLOOKUP(C231,'PL Table Summary'!$Z$6:$AD$25,4)</f>
        <v>1.6842105263157894</v>
      </c>
      <c r="K231" s="1">
        <f>VLOOKUP(C231,'PL Table Summary'!$Z$6:$AD$25,5)</f>
        <v>1.5789473684210527</v>
      </c>
      <c r="L231" s="31"/>
      <c r="M231" s="1">
        <f t="shared" si="18"/>
        <v>1.8456375838926176</v>
      </c>
      <c r="N231" s="1">
        <f t="shared" si="19"/>
        <v>0.42016806722689076</v>
      </c>
      <c r="O231" s="1">
        <f t="shared" si="20"/>
        <v>1.3445378151260505</v>
      </c>
      <c r="P231" s="1">
        <f t="shared" si="21"/>
        <v>1.0067114093959733</v>
      </c>
      <c r="Q231" s="31"/>
      <c r="R231" s="1">
        <f t="shared" si="22"/>
        <v>1.8580244133147159</v>
      </c>
      <c r="S231" s="22">
        <f t="shared" si="23"/>
        <v>0.56493185509497923</v>
      </c>
    </row>
    <row r="232" spans="2:19" x14ac:dyDescent="0.35">
      <c r="B232" s="21" t="s">
        <v>2</v>
      </c>
      <c r="C232" s="1" t="s">
        <v>13</v>
      </c>
      <c r="D232" s="1">
        <v>2</v>
      </c>
      <c r="E232" s="22">
        <v>1</v>
      </c>
      <c r="H232" s="21">
        <f>VLOOKUP(B232,'PL Table Summary'!$Z$6:$AD$25,2)</f>
        <v>1.736842105263158</v>
      </c>
      <c r="I232" s="1">
        <f>VLOOKUP(B232,'PL Table Summary'!$Z$6:$AD$25,3)</f>
        <v>1.3157894736842106</v>
      </c>
      <c r="J232" s="1">
        <f>VLOOKUP(C232,'PL Table Summary'!$Z$6:$AD$25,4)</f>
        <v>0.84210526315789469</v>
      </c>
      <c r="K232" s="1">
        <f>VLOOKUP(C232,'PL Table Summary'!$Z$6:$AD$25,5)</f>
        <v>1.6842105263157894</v>
      </c>
      <c r="L232" s="31"/>
      <c r="M232" s="1">
        <f t="shared" si="18"/>
        <v>1.1073825503355705</v>
      </c>
      <c r="N232" s="1">
        <f t="shared" si="19"/>
        <v>1.0504201680672272</v>
      </c>
      <c r="O232" s="1">
        <f t="shared" si="20"/>
        <v>0.67226890756302526</v>
      </c>
      <c r="P232" s="1">
        <f t="shared" si="21"/>
        <v>1.0738255033557047</v>
      </c>
      <c r="Q232" s="31"/>
      <c r="R232" s="1">
        <f t="shared" si="22"/>
        <v>1.189135624521418</v>
      </c>
      <c r="S232" s="22">
        <f t="shared" si="23"/>
        <v>0.70616481886872418</v>
      </c>
    </row>
    <row r="233" spans="2:19" x14ac:dyDescent="0.35">
      <c r="B233" s="21" t="s">
        <v>10</v>
      </c>
      <c r="C233" s="1" t="s">
        <v>5</v>
      </c>
      <c r="D233" s="1">
        <v>3</v>
      </c>
      <c r="E233" s="22">
        <v>0</v>
      </c>
      <c r="H233" s="21">
        <f>VLOOKUP(B233,'PL Table Summary'!$Z$6:$AD$25,2)</f>
        <v>1.263157894736842</v>
      </c>
      <c r="I233" s="1">
        <f>VLOOKUP(B233,'PL Table Summary'!$Z$6:$AD$25,3)</f>
        <v>1.3157894736842106</v>
      </c>
      <c r="J233" s="1">
        <f>VLOOKUP(C233,'PL Table Summary'!$Z$6:$AD$25,4)</f>
        <v>0.68421052631578949</v>
      </c>
      <c r="K233" s="1">
        <f>VLOOKUP(C233,'PL Table Summary'!$Z$6:$AD$25,5)</f>
        <v>1.631578947368421</v>
      </c>
      <c r="L233" s="31"/>
      <c r="M233" s="1">
        <f t="shared" si="18"/>
        <v>0.80536912751677847</v>
      </c>
      <c r="N233" s="1">
        <f t="shared" si="19"/>
        <v>1.0504201680672272</v>
      </c>
      <c r="O233" s="1">
        <f t="shared" si="20"/>
        <v>0.54621848739495804</v>
      </c>
      <c r="P233" s="1">
        <f t="shared" si="21"/>
        <v>1.0402684563758389</v>
      </c>
      <c r="Q233" s="31"/>
      <c r="R233" s="1">
        <f t="shared" si="22"/>
        <v>0.83780009909463526</v>
      </c>
      <c r="S233" s="22">
        <f t="shared" si="23"/>
        <v>0.57375891533083845</v>
      </c>
    </row>
    <row r="234" spans="2:19" x14ac:dyDescent="0.35">
      <c r="B234" s="21" t="s">
        <v>20</v>
      </c>
      <c r="C234" s="1" t="s">
        <v>15</v>
      </c>
      <c r="D234" s="1">
        <v>2</v>
      </c>
      <c r="E234" s="22">
        <v>1</v>
      </c>
      <c r="H234" s="21">
        <f>VLOOKUP(B234,'PL Table Summary'!$Z$6:$AD$25,2)</f>
        <v>1.4210526315789473</v>
      </c>
      <c r="I234" s="1">
        <f>VLOOKUP(B234,'PL Table Summary'!$Z$6:$AD$25,3)</f>
        <v>1.5789473684210527</v>
      </c>
      <c r="J234" s="1">
        <f>VLOOKUP(C234,'PL Table Summary'!$Z$6:$AD$25,4)</f>
        <v>1.263157894736842</v>
      </c>
      <c r="K234" s="1">
        <f>VLOOKUP(C234,'PL Table Summary'!$Z$6:$AD$25,5)</f>
        <v>1.3157894736842106</v>
      </c>
      <c r="L234" s="31"/>
      <c r="M234" s="1">
        <f t="shared" si="18"/>
        <v>0.90604026845637586</v>
      </c>
      <c r="N234" s="1">
        <f t="shared" si="19"/>
        <v>1.2605042016806725</v>
      </c>
      <c r="O234" s="1">
        <f t="shared" si="20"/>
        <v>1.0084033613445378</v>
      </c>
      <c r="P234" s="1">
        <f t="shared" si="21"/>
        <v>0.83892617449664431</v>
      </c>
      <c r="Q234" s="31"/>
      <c r="R234" s="1">
        <f t="shared" si="22"/>
        <v>0.76010089635602007</v>
      </c>
      <c r="S234" s="22">
        <f t="shared" si="23"/>
        <v>1.2710966739637033</v>
      </c>
    </row>
    <row r="235" spans="2:19" x14ac:dyDescent="0.35">
      <c r="B235" s="21" t="s">
        <v>12</v>
      </c>
      <c r="C235" s="1" t="s">
        <v>21</v>
      </c>
      <c r="D235" s="1">
        <v>0</v>
      </c>
      <c r="E235" s="22">
        <v>0</v>
      </c>
      <c r="H235" s="21">
        <f>VLOOKUP(B235,'PL Table Summary'!$Z$6:$AD$25,2)</f>
        <v>1.368421052631579</v>
      </c>
      <c r="I235" s="1">
        <f>VLOOKUP(B235,'PL Table Summary'!$Z$6:$AD$25,3)</f>
        <v>1.4736842105263157</v>
      </c>
      <c r="J235" s="1">
        <f>VLOOKUP(C235,'PL Table Summary'!$Z$6:$AD$25,4)</f>
        <v>1.1052631578947369</v>
      </c>
      <c r="K235" s="1">
        <f>VLOOKUP(C235,'PL Table Summary'!$Z$6:$AD$25,5)</f>
        <v>1.8947368421052631</v>
      </c>
      <c r="L235" s="31"/>
      <c r="M235" s="1">
        <f t="shared" si="18"/>
        <v>0.87248322147651014</v>
      </c>
      <c r="N235" s="1">
        <f t="shared" si="19"/>
        <v>1.1764705882352942</v>
      </c>
      <c r="O235" s="1">
        <f t="shared" si="20"/>
        <v>0.88235294117647078</v>
      </c>
      <c r="P235" s="1">
        <f t="shared" si="21"/>
        <v>1.2080536912751678</v>
      </c>
      <c r="Q235" s="31"/>
      <c r="R235" s="1">
        <f t="shared" si="22"/>
        <v>1.0540065762803479</v>
      </c>
      <c r="S235" s="22">
        <f t="shared" si="23"/>
        <v>1.0380622837370246</v>
      </c>
    </row>
    <row r="236" spans="2:19" x14ac:dyDescent="0.35">
      <c r="B236" s="21" t="s">
        <v>14</v>
      </c>
      <c r="C236" s="1" t="s">
        <v>3</v>
      </c>
      <c r="D236" s="1">
        <v>4</v>
      </c>
      <c r="E236" s="22">
        <v>3</v>
      </c>
      <c r="H236" s="21">
        <f>VLOOKUP(B236,'PL Table Summary'!$Z$6:$AD$25,2)</f>
        <v>1.4736842105263157</v>
      </c>
      <c r="I236" s="1">
        <f>VLOOKUP(B236,'PL Table Summary'!$Z$6:$AD$25,3)</f>
        <v>1.1052631578947369</v>
      </c>
      <c r="J236" s="1">
        <f>VLOOKUP(C236,'PL Table Summary'!$Z$6:$AD$25,4)</f>
        <v>1.4210526315789473</v>
      </c>
      <c r="K236" s="1">
        <f>VLOOKUP(C236,'PL Table Summary'!$Z$6:$AD$25,5)</f>
        <v>1.4736842105263157</v>
      </c>
      <c r="L236" s="31"/>
      <c r="M236" s="1">
        <f t="shared" si="18"/>
        <v>0.93959731543624159</v>
      </c>
      <c r="N236" s="1">
        <f t="shared" si="19"/>
        <v>0.88235294117647078</v>
      </c>
      <c r="O236" s="1">
        <f t="shared" si="20"/>
        <v>1.134453781512605</v>
      </c>
      <c r="P236" s="1">
        <f t="shared" si="21"/>
        <v>0.93959731543624159</v>
      </c>
      <c r="Q236" s="31"/>
      <c r="R236" s="1">
        <f t="shared" si="22"/>
        <v>0.88284311517499203</v>
      </c>
      <c r="S236" s="22">
        <f t="shared" si="23"/>
        <v>1.0009886307464164</v>
      </c>
    </row>
    <row r="237" spans="2:19" x14ac:dyDescent="0.35">
      <c r="B237" s="21" t="s">
        <v>6</v>
      </c>
      <c r="C237" s="1" t="s">
        <v>11</v>
      </c>
      <c r="D237" s="1">
        <v>1</v>
      </c>
      <c r="E237" s="22">
        <v>2</v>
      </c>
      <c r="H237" s="21">
        <f>VLOOKUP(B237,'PL Table Summary'!$Z$6:$AD$25,2)</f>
        <v>1.1578947368421053</v>
      </c>
      <c r="I237" s="1">
        <f>VLOOKUP(B237,'PL Table Summary'!$Z$6:$AD$25,3)</f>
        <v>1.8947368421052631</v>
      </c>
      <c r="J237" s="1">
        <f>VLOOKUP(C237,'PL Table Summary'!$Z$6:$AD$25,4)</f>
        <v>1.736842105263158</v>
      </c>
      <c r="K237" s="1">
        <f>VLOOKUP(C237,'PL Table Summary'!$Z$6:$AD$25,5)</f>
        <v>1.2105263157894737</v>
      </c>
      <c r="L237" s="31"/>
      <c r="M237" s="1">
        <f t="shared" si="18"/>
        <v>0.73825503355704702</v>
      </c>
      <c r="N237" s="1">
        <f t="shared" si="19"/>
        <v>1.5126050420168067</v>
      </c>
      <c r="O237" s="1">
        <f t="shared" si="20"/>
        <v>1.3865546218487397</v>
      </c>
      <c r="P237" s="1">
        <f t="shared" si="21"/>
        <v>0.77181208053691275</v>
      </c>
      <c r="Q237" s="31"/>
      <c r="R237" s="1">
        <f t="shared" si="22"/>
        <v>0.56979415341651285</v>
      </c>
      <c r="S237" s="22">
        <f t="shared" si="23"/>
        <v>2.0973095120401104</v>
      </c>
    </row>
    <row r="238" spans="2:19" x14ac:dyDescent="0.35">
      <c r="B238" s="21" t="s">
        <v>8</v>
      </c>
      <c r="C238" s="1" t="s">
        <v>17</v>
      </c>
      <c r="D238" s="1">
        <v>0</v>
      </c>
      <c r="E238" s="22">
        <v>3</v>
      </c>
      <c r="H238" s="21">
        <f>VLOOKUP(B238,'PL Table Summary'!$Z$6:$AD$25,2)</f>
        <v>0.52631578947368418</v>
      </c>
      <c r="I238" s="1">
        <f>VLOOKUP(B238,'PL Table Summary'!$Z$6:$AD$25,3)</f>
        <v>1.631578947368421</v>
      </c>
      <c r="J238" s="1">
        <f>VLOOKUP(C238,'PL Table Summary'!$Z$6:$AD$25,4)</f>
        <v>2</v>
      </c>
      <c r="K238" s="1">
        <f>VLOOKUP(C238,'PL Table Summary'!$Z$6:$AD$25,5)</f>
        <v>0.57894736842105265</v>
      </c>
      <c r="L238" s="31"/>
      <c r="M238" s="1">
        <f t="shared" si="18"/>
        <v>0.33557046979865768</v>
      </c>
      <c r="N238" s="1">
        <f t="shared" si="19"/>
        <v>1.3025210084033614</v>
      </c>
      <c r="O238" s="1">
        <f t="shared" si="20"/>
        <v>1.596638655462185</v>
      </c>
      <c r="P238" s="1">
        <f t="shared" si="21"/>
        <v>0.36912751677852351</v>
      </c>
      <c r="Q238" s="31"/>
      <c r="R238" s="1">
        <f t="shared" si="22"/>
        <v>0.12386829422098103</v>
      </c>
      <c r="S238" s="22">
        <f t="shared" si="23"/>
        <v>2.0796553915683922</v>
      </c>
    </row>
    <row r="239" spans="2:19" x14ac:dyDescent="0.35">
      <c r="B239" s="21" t="s">
        <v>16</v>
      </c>
      <c r="C239" s="1" t="s">
        <v>5</v>
      </c>
      <c r="D239" s="1">
        <v>2</v>
      </c>
      <c r="E239" s="22">
        <v>1</v>
      </c>
      <c r="H239" s="21">
        <f>VLOOKUP(B239,'PL Table Summary'!$Z$6:$AD$25,2)</f>
        <v>2.2105263157894739</v>
      </c>
      <c r="I239" s="1">
        <f>VLOOKUP(B239,'PL Table Summary'!$Z$6:$AD$25,3)</f>
        <v>0.84210526315789469</v>
      </c>
      <c r="J239" s="1">
        <f>VLOOKUP(C239,'PL Table Summary'!$Z$6:$AD$25,4)</f>
        <v>0.68421052631578949</v>
      </c>
      <c r="K239" s="1">
        <f>VLOOKUP(C239,'PL Table Summary'!$Z$6:$AD$25,5)</f>
        <v>1.631578947368421</v>
      </c>
      <c r="L239" s="31"/>
      <c r="M239" s="1">
        <f t="shared" si="18"/>
        <v>1.4093959731543626</v>
      </c>
      <c r="N239" s="1">
        <f t="shared" si="19"/>
        <v>0.67226890756302526</v>
      </c>
      <c r="O239" s="1">
        <f t="shared" si="20"/>
        <v>0.54621848739495804</v>
      </c>
      <c r="P239" s="1">
        <f t="shared" si="21"/>
        <v>1.0402684563758389</v>
      </c>
      <c r="Q239" s="31"/>
      <c r="R239" s="1">
        <f t="shared" si="22"/>
        <v>1.4661501734156119</v>
      </c>
      <c r="S239" s="22">
        <f t="shared" si="23"/>
        <v>0.3672057058117365</v>
      </c>
    </row>
    <row r="240" spans="2:19" x14ac:dyDescent="0.35">
      <c r="B240" s="21" t="s">
        <v>6</v>
      </c>
      <c r="C240" s="1" t="s">
        <v>13</v>
      </c>
      <c r="D240" s="1">
        <v>4</v>
      </c>
      <c r="E240" s="22">
        <v>2</v>
      </c>
      <c r="H240" s="21">
        <f>VLOOKUP(B240,'PL Table Summary'!$Z$6:$AD$25,2)</f>
        <v>1.1578947368421053</v>
      </c>
      <c r="I240" s="1">
        <f>VLOOKUP(B240,'PL Table Summary'!$Z$6:$AD$25,3)</f>
        <v>1.8947368421052631</v>
      </c>
      <c r="J240" s="1">
        <f>VLOOKUP(C240,'PL Table Summary'!$Z$6:$AD$25,4)</f>
        <v>0.84210526315789469</v>
      </c>
      <c r="K240" s="1">
        <f>VLOOKUP(C240,'PL Table Summary'!$Z$6:$AD$25,5)</f>
        <v>1.6842105263157894</v>
      </c>
      <c r="L240" s="31"/>
      <c r="M240" s="1">
        <f t="shared" si="18"/>
        <v>0.73825503355704702</v>
      </c>
      <c r="N240" s="1">
        <f t="shared" si="19"/>
        <v>1.5126050420168067</v>
      </c>
      <c r="O240" s="1">
        <f t="shared" si="20"/>
        <v>0.67226890756302526</v>
      </c>
      <c r="P240" s="1">
        <f t="shared" si="21"/>
        <v>1.0738255033557047</v>
      </c>
      <c r="Q240" s="31"/>
      <c r="R240" s="1">
        <f t="shared" si="22"/>
        <v>0.79275708301427872</v>
      </c>
      <c r="S240" s="22">
        <f t="shared" si="23"/>
        <v>1.0168773391709625</v>
      </c>
    </row>
    <row r="241" spans="2:19" x14ac:dyDescent="0.35">
      <c r="B241" s="21" t="s">
        <v>8</v>
      </c>
      <c r="C241" s="1" t="s">
        <v>15</v>
      </c>
      <c r="D241" s="1">
        <v>0</v>
      </c>
      <c r="E241" s="22">
        <v>1</v>
      </c>
      <c r="H241" s="21">
        <f>VLOOKUP(B241,'PL Table Summary'!$Z$6:$AD$25,2)</f>
        <v>0.52631578947368418</v>
      </c>
      <c r="I241" s="1">
        <f>VLOOKUP(B241,'PL Table Summary'!$Z$6:$AD$25,3)</f>
        <v>1.631578947368421</v>
      </c>
      <c r="J241" s="1">
        <f>VLOOKUP(C241,'PL Table Summary'!$Z$6:$AD$25,4)</f>
        <v>1.263157894736842</v>
      </c>
      <c r="K241" s="1">
        <f>VLOOKUP(C241,'PL Table Summary'!$Z$6:$AD$25,5)</f>
        <v>1.3157894736842106</v>
      </c>
      <c r="L241" s="31"/>
      <c r="M241" s="1">
        <f t="shared" si="18"/>
        <v>0.33557046979865768</v>
      </c>
      <c r="N241" s="1">
        <f t="shared" si="19"/>
        <v>1.3025210084033614</v>
      </c>
      <c r="O241" s="1">
        <f t="shared" si="20"/>
        <v>1.0084033613445378</v>
      </c>
      <c r="P241" s="1">
        <f t="shared" si="21"/>
        <v>0.83892617449664431</v>
      </c>
      <c r="Q241" s="31"/>
      <c r="R241" s="1">
        <f t="shared" si="22"/>
        <v>0.28151885050222958</v>
      </c>
      <c r="S241" s="22">
        <f t="shared" si="23"/>
        <v>1.3134665630958267</v>
      </c>
    </row>
    <row r="242" spans="2:19" x14ac:dyDescent="0.35">
      <c r="B242" s="21" t="s">
        <v>2</v>
      </c>
      <c r="C242" s="1" t="s">
        <v>21</v>
      </c>
      <c r="D242" s="1">
        <v>2</v>
      </c>
      <c r="E242" s="22">
        <v>2</v>
      </c>
      <c r="H242" s="21">
        <f>VLOOKUP(B242,'PL Table Summary'!$Z$6:$AD$25,2)</f>
        <v>1.736842105263158</v>
      </c>
      <c r="I242" s="1">
        <f>VLOOKUP(B242,'PL Table Summary'!$Z$6:$AD$25,3)</f>
        <v>1.3157894736842106</v>
      </c>
      <c r="J242" s="1">
        <f>VLOOKUP(C242,'PL Table Summary'!$Z$6:$AD$25,4)</f>
        <v>1.1052631578947369</v>
      </c>
      <c r="K242" s="1">
        <f>VLOOKUP(C242,'PL Table Summary'!$Z$6:$AD$25,5)</f>
        <v>1.8947368421052631</v>
      </c>
      <c r="L242" s="31"/>
      <c r="M242" s="1">
        <f t="shared" si="18"/>
        <v>1.1073825503355705</v>
      </c>
      <c r="N242" s="1">
        <f t="shared" si="19"/>
        <v>1.0504201680672272</v>
      </c>
      <c r="O242" s="1">
        <f t="shared" si="20"/>
        <v>0.88235294117647078</v>
      </c>
      <c r="P242" s="1">
        <f t="shared" si="21"/>
        <v>1.2080536912751678</v>
      </c>
      <c r="Q242" s="31"/>
      <c r="R242" s="1">
        <f t="shared" si="22"/>
        <v>1.3377775775865952</v>
      </c>
      <c r="S242" s="22">
        <f t="shared" si="23"/>
        <v>0.92684132476520065</v>
      </c>
    </row>
    <row r="243" spans="2:19" x14ac:dyDescent="0.35">
      <c r="B243" s="21" t="s">
        <v>10</v>
      </c>
      <c r="C243" s="1" t="s">
        <v>17</v>
      </c>
      <c r="D243" s="1">
        <v>2</v>
      </c>
      <c r="E243" s="22">
        <v>1</v>
      </c>
      <c r="H243" s="21">
        <f>VLOOKUP(B243,'PL Table Summary'!$Z$6:$AD$25,2)</f>
        <v>1.263157894736842</v>
      </c>
      <c r="I243" s="1">
        <f>VLOOKUP(B243,'PL Table Summary'!$Z$6:$AD$25,3)</f>
        <v>1.3157894736842106</v>
      </c>
      <c r="J243" s="1">
        <f>VLOOKUP(C243,'PL Table Summary'!$Z$6:$AD$25,4)</f>
        <v>2</v>
      </c>
      <c r="K243" s="1">
        <f>VLOOKUP(C243,'PL Table Summary'!$Z$6:$AD$25,5)</f>
        <v>0.57894736842105265</v>
      </c>
      <c r="L243" s="31"/>
      <c r="M243" s="1">
        <f t="shared" si="18"/>
        <v>0.80536912751677847</v>
      </c>
      <c r="N243" s="1">
        <f t="shared" si="19"/>
        <v>1.0504201680672272</v>
      </c>
      <c r="O243" s="1">
        <f t="shared" si="20"/>
        <v>1.596638655462185</v>
      </c>
      <c r="P243" s="1">
        <f t="shared" si="21"/>
        <v>0.36912751677852351</v>
      </c>
      <c r="Q243" s="31"/>
      <c r="R243" s="1">
        <f t="shared" si="22"/>
        <v>0.29728390613035449</v>
      </c>
      <c r="S243" s="22">
        <f t="shared" si="23"/>
        <v>1.67714144481322</v>
      </c>
    </row>
    <row r="244" spans="2:19" x14ac:dyDescent="0.35">
      <c r="B244" s="21" t="s">
        <v>14</v>
      </c>
      <c r="C244" s="1" t="s">
        <v>19</v>
      </c>
      <c r="D244" s="1">
        <v>3</v>
      </c>
      <c r="E244" s="22">
        <v>0</v>
      </c>
      <c r="H244" s="21">
        <f>VLOOKUP(B244,'PL Table Summary'!$Z$6:$AD$25,2)</f>
        <v>1.4736842105263157</v>
      </c>
      <c r="I244" s="1">
        <f>VLOOKUP(B244,'PL Table Summary'!$Z$6:$AD$25,3)</f>
        <v>1.1052631578947369</v>
      </c>
      <c r="J244" s="1">
        <f>VLOOKUP(C244,'PL Table Summary'!$Z$6:$AD$25,4)</f>
        <v>1.0526315789473684</v>
      </c>
      <c r="K244" s="1">
        <f>VLOOKUP(C244,'PL Table Summary'!$Z$6:$AD$25,5)</f>
        <v>1.4736842105263157</v>
      </c>
      <c r="L244" s="31"/>
      <c r="M244" s="1">
        <f t="shared" si="18"/>
        <v>0.93959731543624159</v>
      </c>
      <c r="N244" s="1">
        <f t="shared" si="19"/>
        <v>0.88235294117647078</v>
      </c>
      <c r="O244" s="1">
        <f t="shared" si="20"/>
        <v>0.84033613445378152</v>
      </c>
      <c r="P244" s="1">
        <f t="shared" si="21"/>
        <v>0.93959731543624159</v>
      </c>
      <c r="Q244" s="31"/>
      <c r="R244" s="1">
        <f t="shared" si="22"/>
        <v>0.88284311517499203</v>
      </c>
      <c r="S244" s="22">
        <f t="shared" si="23"/>
        <v>0.74147305981216038</v>
      </c>
    </row>
    <row r="245" spans="2:19" x14ac:dyDescent="0.35">
      <c r="B245" s="21" t="s">
        <v>4</v>
      </c>
      <c r="C245" s="1" t="s">
        <v>9</v>
      </c>
      <c r="D245" s="1">
        <v>4</v>
      </c>
      <c r="E245" s="22">
        <v>0</v>
      </c>
      <c r="H245" s="21">
        <f>VLOOKUP(B245,'PL Table Summary'!$Z$6:$AD$25,2)</f>
        <v>1.5789473684210527</v>
      </c>
      <c r="I245" s="1">
        <f>VLOOKUP(B245,'PL Table Summary'!$Z$6:$AD$25,3)</f>
        <v>1.3157894736842106</v>
      </c>
      <c r="J245" s="1">
        <f>VLOOKUP(C245,'PL Table Summary'!$Z$6:$AD$25,4)</f>
        <v>1.263157894736842</v>
      </c>
      <c r="K245" s="1">
        <f>VLOOKUP(C245,'PL Table Summary'!$Z$6:$AD$25,5)</f>
        <v>1.4210526315789473</v>
      </c>
      <c r="L245" s="31"/>
      <c r="M245" s="1">
        <f t="shared" si="18"/>
        <v>1.0067114093959733</v>
      </c>
      <c r="N245" s="1">
        <f t="shared" si="19"/>
        <v>1.0504201680672272</v>
      </c>
      <c r="O245" s="1">
        <f t="shared" si="20"/>
        <v>1.0084033613445378</v>
      </c>
      <c r="P245" s="1">
        <f t="shared" si="21"/>
        <v>0.90604026845637586</v>
      </c>
      <c r="Q245" s="31"/>
      <c r="R245" s="1">
        <f t="shared" si="22"/>
        <v>0.91212107562722411</v>
      </c>
      <c r="S245" s="22">
        <f t="shared" si="23"/>
        <v>1.0592472283030863</v>
      </c>
    </row>
    <row r="246" spans="2:19" x14ac:dyDescent="0.35">
      <c r="B246" s="21" t="s">
        <v>18</v>
      </c>
      <c r="C246" s="1" t="s">
        <v>3</v>
      </c>
      <c r="D246" s="1">
        <v>1</v>
      </c>
      <c r="E246" s="22">
        <v>1</v>
      </c>
      <c r="H246" s="21">
        <f>VLOOKUP(B246,'PL Table Summary'!$Z$6:$AD$25,2)</f>
        <v>2.8947368421052633</v>
      </c>
      <c r="I246" s="1">
        <f>VLOOKUP(B246,'PL Table Summary'!$Z$6:$AD$25,3)</f>
        <v>0.52631578947368418</v>
      </c>
      <c r="J246" s="1">
        <f>VLOOKUP(C246,'PL Table Summary'!$Z$6:$AD$25,4)</f>
        <v>1.4210526315789473</v>
      </c>
      <c r="K246" s="1">
        <f>VLOOKUP(C246,'PL Table Summary'!$Z$6:$AD$25,5)</f>
        <v>1.4736842105263157</v>
      </c>
      <c r="L246" s="31"/>
      <c r="M246" s="1">
        <f t="shared" si="18"/>
        <v>1.8456375838926176</v>
      </c>
      <c r="N246" s="1">
        <f t="shared" si="19"/>
        <v>0.42016806722689076</v>
      </c>
      <c r="O246" s="1">
        <f t="shared" si="20"/>
        <v>1.134453781512605</v>
      </c>
      <c r="P246" s="1">
        <f t="shared" si="21"/>
        <v>0.93959731543624159</v>
      </c>
      <c r="Q246" s="31"/>
      <c r="R246" s="1">
        <f t="shared" si="22"/>
        <v>1.7341561190937347</v>
      </c>
      <c r="S246" s="22">
        <f t="shared" si="23"/>
        <v>0.47666125273638865</v>
      </c>
    </row>
    <row r="247" spans="2:19" x14ac:dyDescent="0.35">
      <c r="B247" s="21" t="s">
        <v>20</v>
      </c>
      <c r="C247" s="1" t="s">
        <v>7</v>
      </c>
      <c r="D247" s="1">
        <v>1</v>
      </c>
      <c r="E247" s="22">
        <v>1</v>
      </c>
      <c r="H247" s="21">
        <f>VLOOKUP(B247,'PL Table Summary'!$Z$6:$AD$25,2)</f>
        <v>1.4210526315789473</v>
      </c>
      <c r="I247" s="1">
        <f>VLOOKUP(B247,'PL Table Summary'!$Z$6:$AD$25,3)</f>
        <v>1.5789473684210527</v>
      </c>
      <c r="J247" s="1">
        <f>VLOOKUP(C247,'PL Table Summary'!$Z$6:$AD$25,4)</f>
        <v>1.6842105263157894</v>
      </c>
      <c r="K247" s="1">
        <f>VLOOKUP(C247,'PL Table Summary'!$Z$6:$AD$25,5)</f>
        <v>1.5789473684210527</v>
      </c>
      <c r="L247" s="31"/>
      <c r="M247" s="1">
        <f t="shared" si="18"/>
        <v>0.90604026845637586</v>
      </c>
      <c r="N247" s="1">
        <f t="shared" si="19"/>
        <v>1.2605042016806725</v>
      </c>
      <c r="O247" s="1">
        <f t="shared" si="20"/>
        <v>1.3445378151260505</v>
      </c>
      <c r="P247" s="1">
        <f t="shared" si="21"/>
        <v>1.0067114093959733</v>
      </c>
      <c r="Q247" s="31"/>
      <c r="R247" s="1">
        <f t="shared" si="22"/>
        <v>0.91212107562722411</v>
      </c>
      <c r="S247" s="22">
        <f t="shared" si="23"/>
        <v>1.6947955652849378</v>
      </c>
    </row>
    <row r="248" spans="2:19" x14ac:dyDescent="0.35">
      <c r="B248" s="21" t="s">
        <v>11</v>
      </c>
      <c r="C248" s="1" t="s">
        <v>12</v>
      </c>
      <c r="D248" s="1">
        <v>2</v>
      </c>
      <c r="E248" s="22">
        <v>1</v>
      </c>
      <c r="H248" s="21">
        <f>VLOOKUP(B248,'PL Table Summary'!$Z$6:$AD$25,2)</f>
        <v>1.7894736842105263</v>
      </c>
      <c r="I248" s="1">
        <f>VLOOKUP(B248,'PL Table Summary'!$Z$6:$AD$25,3)</f>
        <v>0.84210526315789469</v>
      </c>
      <c r="J248" s="1">
        <f>VLOOKUP(C248,'PL Table Summary'!$Z$6:$AD$25,4)</f>
        <v>1.368421052631579</v>
      </c>
      <c r="K248" s="1">
        <f>VLOOKUP(C248,'PL Table Summary'!$Z$6:$AD$25,5)</f>
        <v>1.631578947368421</v>
      </c>
      <c r="L248" s="31"/>
      <c r="M248" s="1">
        <f t="shared" si="18"/>
        <v>1.1409395973154361</v>
      </c>
      <c r="N248" s="1">
        <f t="shared" si="19"/>
        <v>0.67226890756302526</v>
      </c>
      <c r="O248" s="1">
        <f t="shared" si="20"/>
        <v>1.0924369747899161</v>
      </c>
      <c r="P248" s="1">
        <f t="shared" si="21"/>
        <v>1.0402684563758389</v>
      </c>
      <c r="Q248" s="31"/>
      <c r="R248" s="1">
        <f t="shared" si="22"/>
        <v>1.1868834737173999</v>
      </c>
      <c r="S248" s="22">
        <f t="shared" si="23"/>
        <v>0.73441141162347301</v>
      </c>
    </row>
    <row r="249" spans="2:19" x14ac:dyDescent="0.35">
      <c r="B249" s="21" t="s">
        <v>13</v>
      </c>
      <c r="C249" s="1" t="s">
        <v>12</v>
      </c>
      <c r="D249" s="1">
        <v>0</v>
      </c>
      <c r="E249" s="22">
        <v>0</v>
      </c>
      <c r="H249" s="21">
        <f>VLOOKUP(B249,'PL Table Summary'!$Z$6:$AD$25,2)</f>
        <v>1</v>
      </c>
      <c r="I249" s="1">
        <f>VLOOKUP(B249,'PL Table Summary'!$Z$6:$AD$25,3)</f>
        <v>1.4736842105263157</v>
      </c>
      <c r="J249" s="1">
        <f>VLOOKUP(C249,'PL Table Summary'!$Z$6:$AD$25,4)</f>
        <v>1.368421052631579</v>
      </c>
      <c r="K249" s="1">
        <f>VLOOKUP(C249,'PL Table Summary'!$Z$6:$AD$25,5)</f>
        <v>1.631578947368421</v>
      </c>
      <c r="L249" s="31"/>
      <c r="M249" s="1">
        <f t="shared" si="18"/>
        <v>0.63758389261744963</v>
      </c>
      <c r="N249" s="1">
        <f t="shared" si="19"/>
        <v>1.1764705882352942</v>
      </c>
      <c r="O249" s="1">
        <f t="shared" si="20"/>
        <v>1.0924369747899161</v>
      </c>
      <c r="P249" s="1">
        <f t="shared" si="21"/>
        <v>1.0402684563758389</v>
      </c>
      <c r="Q249" s="31"/>
      <c r="R249" s="1">
        <f t="shared" si="22"/>
        <v>0.66325841178325295</v>
      </c>
      <c r="S249" s="22">
        <f t="shared" si="23"/>
        <v>1.2852199703410778</v>
      </c>
    </row>
    <row r="250" spans="2:19" x14ac:dyDescent="0.35">
      <c r="B250" s="21" t="s">
        <v>21</v>
      </c>
      <c r="C250" s="1" t="s">
        <v>20</v>
      </c>
      <c r="D250" s="1">
        <v>1</v>
      </c>
      <c r="E250" s="22">
        <v>1</v>
      </c>
      <c r="H250" s="21">
        <f>VLOOKUP(B250,'PL Table Summary'!$Z$6:$AD$25,2)</f>
        <v>1.263157894736842</v>
      </c>
      <c r="I250" s="1">
        <f>VLOOKUP(B250,'PL Table Summary'!$Z$6:$AD$25,3)</f>
        <v>1.6842105263157894</v>
      </c>
      <c r="J250" s="1">
        <f>VLOOKUP(C250,'PL Table Summary'!$Z$6:$AD$25,4)</f>
        <v>0.94736842105263153</v>
      </c>
      <c r="K250" s="1">
        <f>VLOOKUP(C250,'PL Table Summary'!$Z$6:$AD$25,5)</f>
        <v>1.8421052631578947</v>
      </c>
      <c r="L250" s="31"/>
      <c r="M250" s="1">
        <f t="shared" si="18"/>
        <v>0.80536912751677847</v>
      </c>
      <c r="N250" s="1">
        <f t="shared" si="19"/>
        <v>1.3445378151260505</v>
      </c>
      <c r="O250" s="1">
        <f t="shared" si="20"/>
        <v>0.75630252100840334</v>
      </c>
      <c r="P250" s="1">
        <f t="shared" si="21"/>
        <v>1.174496644295302</v>
      </c>
      <c r="Q250" s="31"/>
      <c r="R250" s="1">
        <f t="shared" si="22"/>
        <v>0.94590333768749146</v>
      </c>
      <c r="S250" s="22">
        <f t="shared" si="23"/>
        <v>1.0168773391709625</v>
      </c>
    </row>
    <row r="251" spans="2:19" x14ac:dyDescent="0.35">
      <c r="B251" s="21" t="s">
        <v>5</v>
      </c>
      <c r="C251" s="1" t="s">
        <v>4</v>
      </c>
      <c r="D251" s="1">
        <v>2</v>
      </c>
      <c r="E251" s="22">
        <v>0</v>
      </c>
      <c r="H251" s="21">
        <f>VLOOKUP(B251,'PL Table Summary'!$Z$6:$AD$25,2)</f>
        <v>1.1052631578947369</v>
      </c>
      <c r="I251" s="1">
        <f>VLOOKUP(B251,'PL Table Summary'!$Z$6:$AD$25,3)</f>
        <v>2</v>
      </c>
      <c r="J251" s="1">
        <f>VLOOKUP(C251,'PL Table Summary'!$Z$6:$AD$25,4)</f>
        <v>1.368421052631579</v>
      </c>
      <c r="K251" s="1">
        <f>VLOOKUP(C251,'PL Table Summary'!$Z$6:$AD$25,5)</f>
        <v>2.3684210526315788</v>
      </c>
      <c r="L251" s="31"/>
      <c r="M251" s="1">
        <f t="shared" si="18"/>
        <v>0.7046979865771813</v>
      </c>
      <c r="N251" s="1">
        <f t="shared" si="19"/>
        <v>1.596638655462185</v>
      </c>
      <c r="O251" s="1">
        <f t="shared" si="20"/>
        <v>1.0924369747899161</v>
      </c>
      <c r="P251" s="1">
        <f t="shared" si="21"/>
        <v>1.5100671140939597</v>
      </c>
      <c r="Q251" s="31"/>
      <c r="R251" s="1">
        <f t="shared" si="22"/>
        <v>1.0641412548984281</v>
      </c>
      <c r="S251" s="22">
        <f t="shared" si="23"/>
        <v>1.7442271026057485</v>
      </c>
    </row>
    <row r="252" spans="2:19" x14ac:dyDescent="0.35">
      <c r="B252" s="21" t="s">
        <v>9</v>
      </c>
      <c r="C252" s="1" t="s">
        <v>8</v>
      </c>
      <c r="D252" s="1">
        <v>5</v>
      </c>
      <c r="E252" s="22">
        <v>0</v>
      </c>
      <c r="H252" s="21">
        <f>VLOOKUP(B252,'PL Table Summary'!$Z$6:$AD$25,2)</f>
        <v>2.0526315789473686</v>
      </c>
      <c r="I252" s="1">
        <f>VLOOKUP(B252,'PL Table Summary'!$Z$6:$AD$25,3)</f>
        <v>0.63157894736842102</v>
      </c>
      <c r="J252" s="1">
        <f>VLOOKUP(C252,'PL Table Summary'!$Z$6:$AD$25,4)</f>
        <v>0.63157894736842102</v>
      </c>
      <c r="K252" s="1">
        <f>VLOOKUP(C252,'PL Table Summary'!$Z$6:$AD$25,5)</f>
        <v>2.3684210526315788</v>
      </c>
      <c r="L252" s="31"/>
      <c r="M252" s="1">
        <f t="shared" si="18"/>
        <v>1.3087248322147653</v>
      </c>
      <c r="N252" s="1">
        <f t="shared" si="19"/>
        <v>0.50420168067226889</v>
      </c>
      <c r="O252" s="1">
        <f t="shared" si="20"/>
        <v>0.50420168067226889</v>
      </c>
      <c r="P252" s="1">
        <f t="shared" si="21"/>
        <v>1.5100671140939597</v>
      </c>
      <c r="Q252" s="31"/>
      <c r="R252" s="1">
        <f t="shared" si="22"/>
        <v>1.9762623305256521</v>
      </c>
      <c r="S252" s="22">
        <f t="shared" si="23"/>
        <v>0.25421933479274061</v>
      </c>
    </row>
    <row r="253" spans="2:19" x14ac:dyDescent="0.35">
      <c r="B253" s="21" t="s">
        <v>7</v>
      </c>
      <c r="C253" s="1" t="s">
        <v>6</v>
      </c>
      <c r="D253" s="1">
        <v>2</v>
      </c>
      <c r="E253" s="22">
        <v>0</v>
      </c>
      <c r="H253" s="21">
        <f>VLOOKUP(B253,'PL Table Summary'!$Z$6:$AD$25,2)</f>
        <v>1</v>
      </c>
      <c r="I253" s="1">
        <f>VLOOKUP(B253,'PL Table Summary'!$Z$6:$AD$25,3)</f>
        <v>1.2105263157894737</v>
      </c>
      <c r="J253" s="1">
        <f>VLOOKUP(C253,'PL Table Summary'!$Z$6:$AD$25,4)</f>
        <v>0.63157894736842102</v>
      </c>
      <c r="K253" s="1">
        <f>VLOOKUP(C253,'PL Table Summary'!$Z$6:$AD$25,5)</f>
        <v>2.3684210526315788</v>
      </c>
      <c r="L253" s="31"/>
      <c r="M253" s="1">
        <f t="shared" si="18"/>
        <v>0.63758389261744963</v>
      </c>
      <c r="N253" s="1">
        <f t="shared" si="19"/>
        <v>0.96638655462184886</v>
      </c>
      <c r="O253" s="1">
        <f t="shared" si="20"/>
        <v>0.50420168067226889</v>
      </c>
      <c r="P253" s="1">
        <f t="shared" si="21"/>
        <v>1.5100671140939597</v>
      </c>
      <c r="Q253" s="31"/>
      <c r="R253" s="1">
        <f t="shared" si="22"/>
        <v>0.9627944687176252</v>
      </c>
      <c r="S253" s="22">
        <f t="shared" si="23"/>
        <v>0.4872537250194196</v>
      </c>
    </row>
    <row r="254" spans="2:19" x14ac:dyDescent="0.35">
      <c r="B254" s="21" t="s">
        <v>15</v>
      </c>
      <c r="C254" s="1" t="s">
        <v>14</v>
      </c>
      <c r="D254" s="1">
        <v>1</v>
      </c>
      <c r="E254" s="22">
        <v>3</v>
      </c>
      <c r="H254" s="21">
        <f>VLOOKUP(B254,'PL Table Summary'!$Z$6:$AD$25,2)</f>
        <v>1.5789473684210527</v>
      </c>
      <c r="I254" s="1">
        <f>VLOOKUP(B254,'PL Table Summary'!$Z$6:$AD$25,3)</f>
        <v>1.1052631578947369</v>
      </c>
      <c r="J254" s="1">
        <f>VLOOKUP(C254,'PL Table Summary'!$Z$6:$AD$25,4)</f>
        <v>1</v>
      </c>
      <c r="K254" s="1">
        <f>VLOOKUP(C254,'PL Table Summary'!$Z$6:$AD$25,5)</f>
        <v>1.3157894736842106</v>
      </c>
      <c r="L254" s="31"/>
      <c r="M254" s="1">
        <f t="shared" si="18"/>
        <v>1.0067114093959733</v>
      </c>
      <c r="N254" s="1">
        <f t="shared" si="19"/>
        <v>0.88235294117647078</v>
      </c>
      <c r="O254" s="1">
        <f t="shared" si="20"/>
        <v>0.79831932773109249</v>
      </c>
      <c r="P254" s="1">
        <f t="shared" si="21"/>
        <v>0.83892617449664431</v>
      </c>
      <c r="Q254" s="31"/>
      <c r="R254" s="1">
        <f t="shared" si="22"/>
        <v>0.84455655150668896</v>
      </c>
      <c r="S254" s="22">
        <f t="shared" si="23"/>
        <v>0.70439940682155233</v>
      </c>
    </row>
    <row r="255" spans="2:19" x14ac:dyDescent="0.35">
      <c r="B255" s="21" t="s">
        <v>11</v>
      </c>
      <c r="C255" s="1" t="s">
        <v>10</v>
      </c>
      <c r="D255" s="1">
        <v>1</v>
      </c>
      <c r="E255" s="22">
        <v>0</v>
      </c>
      <c r="H255" s="21">
        <f>VLOOKUP(B255,'PL Table Summary'!$Z$6:$AD$25,2)</f>
        <v>1.7894736842105263</v>
      </c>
      <c r="I255" s="1">
        <f>VLOOKUP(B255,'PL Table Summary'!$Z$6:$AD$25,3)</f>
        <v>0.84210526315789469</v>
      </c>
      <c r="J255" s="1">
        <f>VLOOKUP(C255,'PL Table Summary'!$Z$6:$AD$25,4)</f>
        <v>0.94736842105263153</v>
      </c>
      <c r="K255" s="1">
        <f>VLOOKUP(C255,'PL Table Summary'!$Z$6:$AD$25,5)</f>
        <v>1.2105263157894737</v>
      </c>
      <c r="L255" s="31"/>
      <c r="M255" s="1">
        <f t="shared" si="18"/>
        <v>1.1409395973154361</v>
      </c>
      <c r="N255" s="1">
        <f t="shared" si="19"/>
        <v>0.67226890756302526</v>
      </c>
      <c r="O255" s="1">
        <f t="shared" si="20"/>
        <v>0.75630252100840334</v>
      </c>
      <c r="P255" s="1">
        <f t="shared" si="21"/>
        <v>0.77181208053691275</v>
      </c>
      <c r="Q255" s="31"/>
      <c r="R255" s="1">
        <f t="shared" si="22"/>
        <v>0.88059096437097417</v>
      </c>
      <c r="S255" s="22">
        <f t="shared" si="23"/>
        <v>0.50843866958548123</v>
      </c>
    </row>
    <row r="256" spans="2:19" x14ac:dyDescent="0.35">
      <c r="B256" s="21" t="s">
        <v>3</v>
      </c>
      <c r="C256" s="1" t="s">
        <v>2</v>
      </c>
      <c r="D256" s="1">
        <v>0</v>
      </c>
      <c r="E256" s="22">
        <v>1</v>
      </c>
      <c r="H256" s="21">
        <f>VLOOKUP(B256,'PL Table Summary'!$Z$6:$AD$25,2)</f>
        <v>1.263157894736842</v>
      </c>
      <c r="I256" s="1">
        <f>VLOOKUP(B256,'PL Table Summary'!$Z$6:$AD$25,3)</f>
        <v>1.0526315789473684</v>
      </c>
      <c r="J256" s="1">
        <f>VLOOKUP(C256,'PL Table Summary'!$Z$6:$AD$25,4)</f>
        <v>1.6842105263157894</v>
      </c>
      <c r="K256" s="1">
        <f>VLOOKUP(C256,'PL Table Summary'!$Z$6:$AD$25,5)</f>
        <v>1.5263157894736843</v>
      </c>
      <c r="L256" s="31"/>
      <c r="M256" s="1">
        <f t="shared" si="18"/>
        <v>0.80536912751677847</v>
      </c>
      <c r="N256" s="1">
        <f t="shared" si="19"/>
        <v>0.84033613445378152</v>
      </c>
      <c r="O256" s="1">
        <f t="shared" si="20"/>
        <v>1.3445378151260505</v>
      </c>
      <c r="P256" s="1">
        <f t="shared" si="21"/>
        <v>0.97315436241610742</v>
      </c>
      <c r="Q256" s="31"/>
      <c r="R256" s="1">
        <f t="shared" si="22"/>
        <v>0.78374847979820728</v>
      </c>
      <c r="S256" s="22">
        <f t="shared" si="23"/>
        <v>1.1298637101899585</v>
      </c>
    </row>
    <row r="257" spans="2:19" x14ac:dyDescent="0.35">
      <c r="B257" s="21" t="s">
        <v>17</v>
      </c>
      <c r="C257" s="1" t="s">
        <v>16</v>
      </c>
      <c r="D257" s="1">
        <v>3</v>
      </c>
      <c r="E257" s="22">
        <v>1</v>
      </c>
      <c r="H257" s="21">
        <f>VLOOKUP(B257,'PL Table Summary'!$Z$6:$AD$25,2)</f>
        <v>3</v>
      </c>
      <c r="I257" s="1">
        <f>VLOOKUP(B257,'PL Table Summary'!$Z$6:$AD$25,3)</f>
        <v>0.63157894736842102</v>
      </c>
      <c r="J257" s="1">
        <f>VLOOKUP(C257,'PL Table Summary'!$Z$6:$AD$25,4)</f>
        <v>1.631578947368421</v>
      </c>
      <c r="K257" s="1">
        <f>VLOOKUP(C257,'PL Table Summary'!$Z$6:$AD$25,5)</f>
        <v>1.8421052631578947</v>
      </c>
      <c r="L257" s="31"/>
      <c r="M257" s="1">
        <f t="shared" si="18"/>
        <v>1.912751677852349</v>
      </c>
      <c r="N257" s="1">
        <f t="shared" si="19"/>
        <v>0.50420168067226889</v>
      </c>
      <c r="O257" s="1">
        <f t="shared" si="20"/>
        <v>1.3025210084033614</v>
      </c>
      <c r="P257" s="1">
        <f t="shared" si="21"/>
        <v>1.174496644295302</v>
      </c>
      <c r="Q257" s="31"/>
      <c r="R257" s="1">
        <f t="shared" si="22"/>
        <v>2.2465204270077925</v>
      </c>
      <c r="S257" s="22">
        <f t="shared" si="23"/>
        <v>0.65673328154791333</v>
      </c>
    </row>
    <row r="258" spans="2:19" x14ac:dyDescent="0.35">
      <c r="B258" s="21" t="s">
        <v>19</v>
      </c>
      <c r="C258" s="1" t="s">
        <v>18</v>
      </c>
      <c r="D258" s="1">
        <v>1</v>
      </c>
      <c r="E258" s="22">
        <v>1</v>
      </c>
      <c r="H258" s="21">
        <f>VLOOKUP(B258,'PL Table Summary'!$Z$6:$AD$25,2)</f>
        <v>1.6842105263157894</v>
      </c>
      <c r="I258" s="1">
        <f>VLOOKUP(B258,'PL Table Summary'!$Z$6:$AD$25,3)</f>
        <v>1.4210526315789473</v>
      </c>
      <c r="J258" s="1">
        <f>VLOOKUP(C258,'PL Table Summary'!$Z$6:$AD$25,4)</f>
        <v>1.7894736842105263</v>
      </c>
      <c r="K258" s="1">
        <f>VLOOKUP(C258,'PL Table Summary'!$Z$6:$AD$25,5)</f>
        <v>0.63157894736842102</v>
      </c>
      <c r="L258" s="31"/>
      <c r="M258" s="1">
        <f t="shared" si="18"/>
        <v>1.0738255033557047</v>
      </c>
      <c r="N258" s="1">
        <f t="shared" si="19"/>
        <v>1.134453781512605</v>
      </c>
      <c r="O258" s="1">
        <f t="shared" si="20"/>
        <v>1.4285714285714286</v>
      </c>
      <c r="P258" s="1">
        <f t="shared" si="21"/>
        <v>0.40268456375838924</v>
      </c>
      <c r="Q258" s="31"/>
      <c r="R258" s="1">
        <f t="shared" si="22"/>
        <v>0.43241295437142468</v>
      </c>
      <c r="S258" s="22">
        <f t="shared" si="23"/>
        <v>1.6206482593037215</v>
      </c>
    </row>
    <row r="259" spans="2:19" x14ac:dyDescent="0.35">
      <c r="B259" s="21" t="s">
        <v>15</v>
      </c>
      <c r="C259" s="1" t="s">
        <v>17</v>
      </c>
      <c r="D259" s="1">
        <v>0</v>
      </c>
      <c r="E259" s="22">
        <v>2</v>
      </c>
      <c r="H259" s="21">
        <f>VLOOKUP(B259,'PL Table Summary'!$Z$6:$AD$25,2)</f>
        <v>1.5789473684210527</v>
      </c>
      <c r="I259" s="1">
        <f>VLOOKUP(B259,'PL Table Summary'!$Z$6:$AD$25,3)</f>
        <v>1.1052631578947369</v>
      </c>
      <c r="J259" s="1">
        <f>VLOOKUP(C259,'PL Table Summary'!$Z$6:$AD$25,4)</f>
        <v>2</v>
      </c>
      <c r="K259" s="1">
        <f>VLOOKUP(C259,'PL Table Summary'!$Z$6:$AD$25,5)</f>
        <v>0.57894736842105265</v>
      </c>
      <c r="L259" s="31"/>
      <c r="M259" s="1">
        <f t="shared" si="18"/>
        <v>1.0067114093959733</v>
      </c>
      <c r="N259" s="1">
        <f t="shared" si="19"/>
        <v>0.88235294117647078</v>
      </c>
      <c r="O259" s="1">
        <f t="shared" si="20"/>
        <v>1.596638655462185</v>
      </c>
      <c r="P259" s="1">
        <f t="shared" si="21"/>
        <v>0.36912751677852351</v>
      </c>
      <c r="Q259" s="31"/>
      <c r="R259" s="1">
        <f t="shared" si="22"/>
        <v>0.37160488266294317</v>
      </c>
      <c r="S259" s="22">
        <f t="shared" si="23"/>
        <v>1.4087988136431047</v>
      </c>
    </row>
    <row r="260" spans="2:19" x14ac:dyDescent="0.35">
      <c r="B260" s="21" t="s">
        <v>13</v>
      </c>
      <c r="C260" s="1" t="s">
        <v>21</v>
      </c>
      <c r="D260" s="1">
        <v>1</v>
      </c>
      <c r="E260" s="22">
        <v>3</v>
      </c>
      <c r="H260" s="21">
        <f>VLOOKUP(B260,'PL Table Summary'!$Z$6:$AD$25,2)</f>
        <v>1</v>
      </c>
      <c r="I260" s="1">
        <f>VLOOKUP(B260,'PL Table Summary'!$Z$6:$AD$25,3)</f>
        <v>1.4736842105263157</v>
      </c>
      <c r="J260" s="1">
        <f>VLOOKUP(C260,'PL Table Summary'!$Z$6:$AD$25,4)</f>
        <v>1.1052631578947369</v>
      </c>
      <c r="K260" s="1">
        <f>VLOOKUP(C260,'PL Table Summary'!$Z$6:$AD$25,5)</f>
        <v>1.8947368421052631</v>
      </c>
      <c r="L260" s="31"/>
      <c r="M260" s="1">
        <f t="shared" si="18"/>
        <v>0.63758389261744963</v>
      </c>
      <c r="N260" s="1">
        <f t="shared" si="19"/>
        <v>1.1764705882352942</v>
      </c>
      <c r="O260" s="1">
        <f t="shared" si="20"/>
        <v>0.88235294117647078</v>
      </c>
      <c r="P260" s="1">
        <f t="shared" si="21"/>
        <v>1.2080536912751678</v>
      </c>
      <c r="Q260" s="31"/>
      <c r="R260" s="1">
        <f t="shared" si="22"/>
        <v>0.77023557497410022</v>
      </c>
      <c r="S260" s="22">
        <f t="shared" si="23"/>
        <v>1.0380622837370246</v>
      </c>
    </row>
    <row r="261" spans="2:19" x14ac:dyDescent="0.35">
      <c r="B261" s="21" t="s">
        <v>7</v>
      </c>
      <c r="C261" s="1" t="s">
        <v>19</v>
      </c>
      <c r="D261" s="1">
        <v>1</v>
      </c>
      <c r="E261" s="22">
        <v>1</v>
      </c>
      <c r="H261" s="21">
        <f>VLOOKUP(B261,'PL Table Summary'!$Z$6:$AD$25,2)</f>
        <v>1</v>
      </c>
      <c r="I261" s="1">
        <f>VLOOKUP(B261,'PL Table Summary'!$Z$6:$AD$25,3)</f>
        <v>1.2105263157894737</v>
      </c>
      <c r="J261" s="1">
        <f>VLOOKUP(C261,'PL Table Summary'!$Z$6:$AD$25,4)</f>
        <v>1.0526315789473684</v>
      </c>
      <c r="K261" s="1">
        <f>VLOOKUP(C261,'PL Table Summary'!$Z$6:$AD$25,5)</f>
        <v>1.4736842105263157</v>
      </c>
      <c r="L261" s="31"/>
      <c r="M261" s="1">
        <f t="shared" si="18"/>
        <v>0.63758389261744963</v>
      </c>
      <c r="N261" s="1">
        <f t="shared" si="19"/>
        <v>0.96638655462184886</v>
      </c>
      <c r="O261" s="1">
        <f t="shared" si="20"/>
        <v>0.84033613445378152</v>
      </c>
      <c r="P261" s="1">
        <f t="shared" si="21"/>
        <v>0.93959731543624159</v>
      </c>
      <c r="Q261" s="31"/>
      <c r="R261" s="1">
        <f t="shared" si="22"/>
        <v>0.59907211386874459</v>
      </c>
      <c r="S261" s="22">
        <f t="shared" si="23"/>
        <v>0.81208954169903269</v>
      </c>
    </row>
    <row r="262" spans="2:19" x14ac:dyDescent="0.35">
      <c r="B262" s="21" t="s">
        <v>6</v>
      </c>
      <c r="C262" s="1" t="s">
        <v>2</v>
      </c>
      <c r="D262" s="1">
        <v>0</v>
      </c>
      <c r="E262" s="22">
        <v>3</v>
      </c>
      <c r="H262" s="21">
        <f>VLOOKUP(B262,'PL Table Summary'!$Z$6:$AD$25,2)</f>
        <v>1.1578947368421053</v>
      </c>
      <c r="I262" s="1">
        <f>VLOOKUP(B262,'PL Table Summary'!$Z$6:$AD$25,3)</f>
        <v>1.8947368421052631</v>
      </c>
      <c r="J262" s="1">
        <f>VLOOKUP(C262,'PL Table Summary'!$Z$6:$AD$25,4)</f>
        <v>1.6842105263157894</v>
      </c>
      <c r="K262" s="1">
        <f>VLOOKUP(C262,'PL Table Summary'!$Z$6:$AD$25,5)</f>
        <v>1.5263157894736843</v>
      </c>
      <c r="L262" s="31"/>
      <c r="M262" s="1">
        <f t="shared" si="18"/>
        <v>0.73825503355704702</v>
      </c>
      <c r="N262" s="1">
        <f t="shared" si="19"/>
        <v>1.5126050420168067</v>
      </c>
      <c r="O262" s="1">
        <f t="shared" si="20"/>
        <v>1.3445378151260505</v>
      </c>
      <c r="P262" s="1">
        <f t="shared" si="21"/>
        <v>0.97315436241610742</v>
      </c>
      <c r="Q262" s="31"/>
      <c r="R262" s="1">
        <f t="shared" si="22"/>
        <v>0.7184361064816901</v>
      </c>
      <c r="S262" s="22">
        <f t="shared" si="23"/>
        <v>2.0337546783419249</v>
      </c>
    </row>
    <row r="263" spans="2:19" x14ac:dyDescent="0.35">
      <c r="B263" s="21" t="s">
        <v>8</v>
      </c>
      <c r="C263" s="1" t="s">
        <v>16</v>
      </c>
      <c r="D263" s="1">
        <v>1</v>
      </c>
      <c r="E263" s="22">
        <v>2</v>
      </c>
      <c r="H263" s="21">
        <f>VLOOKUP(B263,'PL Table Summary'!$Z$6:$AD$25,2)</f>
        <v>0.52631578947368418</v>
      </c>
      <c r="I263" s="1">
        <f>VLOOKUP(B263,'PL Table Summary'!$Z$6:$AD$25,3)</f>
        <v>1.631578947368421</v>
      </c>
      <c r="J263" s="1">
        <f>VLOOKUP(C263,'PL Table Summary'!$Z$6:$AD$25,4)</f>
        <v>1.631578947368421</v>
      </c>
      <c r="K263" s="1">
        <f>VLOOKUP(C263,'PL Table Summary'!$Z$6:$AD$25,5)</f>
        <v>1.8421052631578947</v>
      </c>
      <c r="L263" s="31"/>
      <c r="M263" s="1">
        <f t="shared" si="18"/>
        <v>0.33557046979865768</v>
      </c>
      <c r="N263" s="1">
        <f t="shared" si="19"/>
        <v>1.3025210084033614</v>
      </c>
      <c r="O263" s="1">
        <f t="shared" si="20"/>
        <v>1.3025210084033614</v>
      </c>
      <c r="P263" s="1">
        <f t="shared" si="21"/>
        <v>1.174496644295302</v>
      </c>
      <c r="Q263" s="31"/>
      <c r="R263" s="1">
        <f t="shared" si="22"/>
        <v>0.39412639070312144</v>
      </c>
      <c r="S263" s="22">
        <f t="shared" si="23"/>
        <v>1.6965609773321093</v>
      </c>
    </row>
    <row r="264" spans="2:19" x14ac:dyDescent="0.35">
      <c r="B264" s="21" t="s">
        <v>18</v>
      </c>
      <c r="C264" s="1" t="s">
        <v>4</v>
      </c>
      <c r="D264" s="1">
        <v>3</v>
      </c>
      <c r="E264" s="22">
        <v>0</v>
      </c>
      <c r="H264" s="21">
        <f>VLOOKUP(B264,'PL Table Summary'!$Z$6:$AD$25,2)</f>
        <v>2.8947368421052633</v>
      </c>
      <c r="I264" s="1">
        <f>VLOOKUP(B264,'PL Table Summary'!$Z$6:$AD$25,3)</f>
        <v>0.52631578947368418</v>
      </c>
      <c r="J264" s="1">
        <f>VLOOKUP(C264,'PL Table Summary'!$Z$6:$AD$25,4)</f>
        <v>1.368421052631579</v>
      </c>
      <c r="K264" s="1">
        <f>VLOOKUP(C264,'PL Table Summary'!$Z$6:$AD$25,5)</f>
        <v>2.3684210526315788</v>
      </c>
      <c r="L264" s="31"/>
      <c r="M264" s="1">
        <f t="shared" si="18"/>
        <v>1.8456375838926176</v>
      </c>
      <c r="N264" s="1">
        <f t="shared" si="19"/>
        <v>0.42016806722689076</v>
      </c>
      <c r="O264" s="1">
        <f t="shared" si="20"/>
        <v>1.0924369747899161</v>
      </c>
      <c r="P264" s="1">
        <f t="shared" si="21"/>
        <v>1.5100671140939597</v>
      </c>
      <c r="Q264" s="31"/>
      <c r="R264" s="1">
        <f t="shared" si="22"/>
        <v>2.7870366199720733</v>
      </c>
      <c r="S264" s="22">
        <f t="shared" si="23"/>
        <v>0.4590071322646706</v>
      </c>
    </row>
    <row r="265" spans="2:19" x14ac:dyDescent="0.35">
      <c r="B265" s="21" t="s">
        <v>20</v>
      </c>
      <c r="C265" s="1" t="s">
        <v>5</v>
      </c>
      <c r="D265" s="1">
        <v>1</v>
      </c>
      <c r="E265" s="22">
        <v>2</v>
      </c>
      <c r="H265" s="21">
        <f>VLOOKUP(B265,'PL Table Summary'!$Z$6:$AD$25,2)</f>
        <v>1.4210526315789473</v>
      </c>
      <c r="I265" s="1">
        <f>VLOOKUP(B265,'PL Table Summary'!$Z$6:$AD$25,3)</f>
        <v>1.5789473684210527</v>
      </c>
      <c r="J265" s="1">
        <f>VLOOKUP(C265,'PL Table Summary'!$Z$6:$AD$25,4)</f>
        <v>0.68421052631578949</v>
      </c>
      <c r="K265" s="1">
        <f>VLOOKUP(C265,'PL Table Summary'!$Z$6:$AD$25,5)</f>
        <v>1.631578947368421</v>
      </c>
      <c r="L265" s="31"/>
      <c r="M265" s="1">
        <f t="shared" si="18"/>
        <v>0.90604026845637586</v>
      </c>
      <c r="N265" s="1">
        <f t="shared" si="19"/>
        <v>1.2605042016806725</v>
      </c>
      <c r="O265" s="1">
        <f t="shared" si="20"/>
        <v>0.54621848739495804</v>
      </c>
      <c r="P265" s="1">
        <f t="shared" si="21"/>
        <v>1.0402684563758389</v>
      </c>
      <c r="Q265" s="31"/>
      <c r="R265" s="1">
        <f t="shared" si="22"/>
        <v>0.94252511148146478</v>
      </c>
      <c r="S265" s="22">
        <f t="shared" si="23"/>
        <v>0.68851069839700607</v>
      </c>
    </row>
    <row r="266" spans="2:19" x14ac:dyDescent="0.35">
      <c r="B266" s="21" t="s">
        <v>12</v>
      </c>
      <c r="C266" s="1" t="s">
        <v>15</v>
      </c>
      <c r="D266" s="1">
        <v>1</v>
      </c>
      <c r="E266" s="22">
        <v>0</v>
      </c>
      <c r="H266" s="21">
        <f>VLOOKUP(B266,'PL Table Summary'!$Z$6:$AD$25,2)</f>
        <v>1.368421052631579</v>
      </c>
      <c r="I266" s="1">
        <f>VLOOKUP(B266,'PL Table Summary'!$Z$6:$AD$25,3)</f>
        <v>1.4736842105263157</v>
      </c>
      <c r="J266" s="1">
        <f>VLOOKUP(C266,'PL Table Summary'!$Z$6:$AD$25,4)</f>
        <v>1.263157894736842</v>
      </c>
      <c r="K266" s="1">
        <f>VLOOKUP(C266,'PL Table Summary'!$Z$6:$AD$25,5)</f>
        <v>1.3157894736842106</v>
      </c>
      <c r="L266" s="31"/>
      <c r="M266" s="1">
        <f t="shared" ref="M266:M329" si="24">H266/$K$3</f>
        <v>0.87248322147651014</v>
      </c>
      <c r="N266" s="1">
        <f t="shared" ref="N266:N329" si="25">I266/$K$4</f>
        <v>1.1764705882352942</v>
      </c>
      <c r="O266" s="1">
        <f t="shared" ref="O266:O329" si="26">J266/$K$4</f>
        <v>1.0084033613445378</v>
      </c>
      <c r="P266" s="1">
        <f t="shared" ref="P266:P329" si="27">K266/$K$3</f>
        <v>0.83892617449664431</v>
      </c>
      <c r="Q266" s="31"/>
      <c r="R266" s="1">
        <f t="shared" ref="R266:R329" si="28">M266*P266</f>
        <v>0.73194901130579715</v>
      </c>
      <c r="S266" s="22">
        <f t="shared" ref="S266:S329" si="29">O266*N266</f>
        <v>1.1863568956994563</v>
      </c>
    </row>
    <row r="267" spans="2:19" x14ac:dyDescent="0.35">
      <c r="B267" s="21" t="s">
        <v>17</v>
      </c>
      <c r="C267" s="1" t="s">
        <v>9</v>
      </c>
      <c r="D267" s="1">
        <v>6</v>
      </c>
      <c r="E267" s="22">
        <v>0</v>
      </c>
      <c r="H267" s="21">
        <f>VLOOKUP(B267,'PL Table Summary'!$Z$6:$AD$25,2)</f>
        <v>3</v>
      </c>
      <c r="I267" s="1">
        <f>VLOOKUP(B267,'PL Table Summary'!$Z$6:$AD$25,3)</f>
        <v>0.63157894736842102</v>
      </c>
      <c r="J267" s="1">
        <f>VLOOKUP(C267,'PL Table Summary'!$Z$6:$AD$25,4)</f>
        <v>1.263157894736842</v>
      </c>
      <c r="K267" s="1">
        <f>VLOOKUP(C267,'PL Table Summary'!$Z$6:$AD$25,5)</f>
        <v>1.4210526315789473</v>
      </c>
      <c r="L267" s="31"/>
      <c r="M267" s="1">
        <f t="shared" si="24"/>
        <v>1.912751677852349</v>
      </c>
      <c r="N267" s="1">
        <f t="shared" si="25"/>
        <v>0.50420168067226889</v>
      </c>
      <c r="O267" s="1">
        <f t="shared" si="26"/>
        <v>1.0084033613445378</v>
      </c>
      <c r="P267" s="1">
        <f t="shared" si="27"/>
        <v>0.90604026845637586</v>
      </c>
      <c r="Q267" s="31"/>
      <c r="R267" s="1">
        <f t="shared" si="28"/>
        <v>1.7330300436917256</v>
      </c>
      <c r="S267" s="22">
        <f t="shared" si="29"/>
        <v>0.50843866958548123</v>
      </c>
    </row>
    <row r="268" spans="2:19" x14ac:dyDescent="0.35">
      <c r="B268" s="21" t="s">
        <v>11</v>
      </c>
      <c r="C268" s="1" t="s">
        <v>3</v>
      </c>
      <c r="D268" s="1">
        <v>3</v>
      </c>
      <c r="E268" s="22">
        <v>1</v>
      </c>
      <c r="H268" s="21">
        <f>VLOOKUP(B268,'PL Table Summary'!$Z$6:$AD$25,2)</f>
        <v>1.7894736842105263</v>
      </c>
      <c r="I268" s="1">
        <f>VLOOKUP(B268,'PL Table Summary'!$Z$6:$AD$25,3)</f>
        <v>0.84210526315789469</v>
      </c>
      <c r="J268" s="1">
        <f>VLOOKUP(C268,'PL Table Summary'!$Z$6:$AD$25,4)</f>
        <v>1.4210526315789473</v>
      </c>
      <c r="K268" s="1">
        <f>VLOOKUP(C268,'PL Table Summary'!$Z$6:$AD$25,5)</f>
        <v>1.4736842105263157</v>
      </c>
      <c r="L268" s="31"/>
      <c r="M268" s="1">
        <f t="shared" si="24"/>
        <v>1.1409395973154361</v>
      </c>
      <c r="N268" s="1">
        <f t="shared" si="25"/>
        <v>0.67226890756302526</v>
      </c>
      <c r="O268" s="1">
        <f t="shared" si="26"/>
        <v>1.134453781512605</v>
      </c>
      <c r="P268" s="1">
        <f t="shared" si="27"/>
        <v>0.93959731543624159</v>
      </c>
      <c r="Q268" s="31"/>
      <c r="R268" s="1">
        <f t="shared" si="28"/>
        <v>1.0720237827124903</v>
      </c>
      <c r="S268" s="22">
        <f t="shared" si="29"/>
        <v>0.76265800437822195</v>
      </c>
    </row>
    <row r="269" spans="2:19" x14ac:dyDescent="0.35">
      <c r="B269" s="21" t="s">
        <v>14</v>
      </c>
      <c r="C269" s="1" t="s">
        <v>10</v>
      </c>
      <c r="D269" s="1">
        <v>1</v>
      </c>
      <c r="E269" s="22">
        <v>1</v>
      </c>
      <c r="H269" s="21">
        <f>VLOOKUP(B269,'PL Table Summary'!$Z$6:$AD$25,2)</f>
        <v>1.4736842105263157</v>
      </c>
      <c r="I269" s="1">
        <f>VLOOKUP(B269,'PL Table Summary'!$Z$6:$AD$25,3)</f>
        <v>1.1052631578947369</v>
      </c>
      <c r="J269" s="1">
        <f>VLOOKUP(C269,'PL Table Summary'!$Z$6:$AD$25,4)</f>
        <v>0.94736842105263153</v>
      </c>
      <c r="K269" s="1">
        <f>VLOOKUP(C269,'PL Table Summary'!$Z$6:$AD$25,5)</f>
        <v>1.2105263157894737</v>
      </c>
      <c r="L269" s="31"/>
      <c r="M269" s="1">
        <f t="shared" si="24"/>
        <v>0.93959731543624159</v>
      </c>
      <c r="N269" s="1">
        <f t="shared" si="25"/>
        <v>0.88235294117647078</v>
      </c>
      <c r="O269" s="1">
        <f t="shared" si="26"/>
        <v>0.75630252100840334</v>
      </c>
      <c r="P269" s="1">
        <f t="shared" si="27"/>
        <v>0.77181208053691275</v>
      </c>
      <c r="Q269" s="31"/>
      <c r="R269" s="1">
        <f t="shared" si="28"/>
        <v>0.72519255889374346</v>
      </c>
      <c r="S269" s="22">
        <f t="shared" si="29"/>
        <v>0.66732575383094428</v>
      </c>
    </row>
    <row r="270" spans="2:19" x14ac:dyDescent="0.35">
      <c r="B270" s="21" t="s">
        <v>5</v>
      </c>
      <c r="C270" s="1" t="s">
        <v>12</v>
      </c>
      <c r="D270" s="1">
        <v>1</v>
      </c>
      <c r="E270" s="22">
        <v>5</v>
      </c>
      <c r="H270" s="21">
        <f>VLOOKUP(B270,'PL Table Summary'!$Z$6:$AD$25,2)</f>
        <v>1.1052631578947369</v>
      </c>
      <c r="I270" s="1">
        <f>VLOOKUP(B270,'PL Table Summary'!$Z$6:$AD$25,3)</f>
        <v>2</v>
      </c>
      <c r="J270" s="1">
        <f>VLOOKUP(C270,'PL Table Summary'!$Z$6:$AD$25,4)</f>
        <v>1.368421052631579</v>
      </c>
      <c r="K270" s="1">
        <f>VLOOKUP(C270,'PL Table Summary'!$Z$6:$AD$25,5)</f>
        <v>1.631578947368421</v>
      </c>
      <c r="L270" s="31"/>
      <c r="M270" s="1">
        <f t="shared" si="24"/>
        <v>0.7046979865771813</v>
      </c>
      <c r="N270" s="1">
        <f t="shared" si="25"/>
        <v>1.596638655462185</v>
      </c>
      <c r="O270" s="1">
        <f t="shared" si="26"/>
        <v>1.0924369747899161</v>
      </c>
      <c r="P270" s="1">
        <f t="shared" si="27"/>
        <v>1.0402684563758389</v>
      </c>
      <c r="Q270" s="31"/>
      <c r="R270" s="1">
        <f t="shared" si="28"/>
        <v>0.73307508670780597</v>
      </c>
      <c r="S270" s="22">
        <f t="shared" si="29"/>
        <v>1.7442271026057485</v>
      </c>
    </row>
    <row r="271" spans="2:19" x14ac:dyDescent="0.35">
      <c r="B271" s="21" t="s">
        <v>19</v>
      </c>
      <c r="C271" s="1" t="s">
        <v>6</v>
      </c>
      <c r="D271" s="1">
        <v>3</v>
      </c>
      <c r="E271" s="22">
        <v>1</v>
      </c>
      <c r="H271" s="21">
        <f>VLOOKUP(B271,'PL Table Summary'!$Z$6:$AD$25,2)</f>
        <v>1.6842105263157894</v>
      </c>
      <c r="I271" s="1">
        <f>VLOOKUP(B271,'PL Table Summary'!$Z$6:$AD$25,3)</f>
        <v>1.4210526315789473</v>
      </c>
      <c r="J271" s="1">
        <f>VLOOKUP(C271,'PL Table Summary'!$Z$6:$AD$25,4)</f>
        <v>0.63157894736842102</v>
      </c>
      <c r="K271" s="1">
        <f>VLOOKUP(C271,'PL Table Summary'!$Z$6:$AD$25,5)</f>
        <v>2.3684210526315788</v>
      </c>
      <c r="L271" s="31"/>
      <c r="M271" s="1">
        <f t="shared" si="24"/>
        <v>1.0738255033557047</v>
      </c>
      <c r="N271" s="1">
        <f t="shared" si="25"/>
        <v>1.134453781512605</v>
      </c>
      <c r="O271" s="1">
        <f t="shared" si="26"/>
        <v>0.50420168067226889</v>
      </c>
      <c r="P271" s="1">
        <f t="shared" si="27"/>
        <v>1.5100671140939597</v>
      </c>
      <c r="Q271" s="31"/>
      <c r="R271" s="1">
        <f t="shared" si="28"/>
        <v>1.6215485788928425</v>
      </c>
      <c r="S271" s="22">
        <f t="shared" si="29"/>
        <v>0.57199350328366638</v>
      </c>
    </row>
    <row r="272" spans="2:19" x14ac:dyDescent="0.35">
      <c r="B272" s="21" t="s">
        <v>4</v>
      </c>
      <c r="C272" s="1" t="s">
        <v>14</v>
      </c>
      <c r="D272" s="1">
        <v>1</v>
      </c>
      <c r="E272" s="22">
        <v>1</v>
      </c>
      <c r="H272" s="21">
        <f>VLOOKUP(B272,'PL Table Summary'!$Z$6:$AD$25,2)</f>
        <v>1.5789473684210527</v>
      </c>
      <c r="I272" s="1">
        <f>VLOOKUP(B272,'PL Table Summary'!$Z$6:$AD$25,3)</f>
        <v>1.3157894736842106</v>
      </c>
      <c r="J272" s="1">
        <f>VLOOKUP(C272,'PL Table Summary'!$Z$6:$AD$25,4)</f>
        <v>1</v>
      </c>
      <c r="K272" s="1">
        <f>VLOOKUP(C272,'PL Table Summary'!$Z$6:$AD$25,5)</f>
        <v>1.3157894736842106</v>
      </c>
      <c r="L272" s="31"/>
      <c r="M272" s="1">
        <f t="shared" si="24"/>
        <v>1.0067114093959733</v>
      </c>
      <c r="N272" s="1">
        <f t="shared" si="25"/>
        <v>1.0504201680672272</v>
      </c>
      <c r="O272" s="1">
        <f t="shared" si="26"/>
        <v>0.79831932773109249</v>
      </c>
      <c r="P272" s="1">
        <f t="shared" si="27"/>
        <v>0.83892617449664431</v>
      </c>
      <c r="Q272" s="31"/>
      <c r="R272" s="1">
        <f t="shared" si="28"/>
        <v>0.84455655150668896</v>
      </c>
      <c r="S272" s="22">
        <f t="shared" si="29"/>
        <v>0.83857072240661001</v>
      </c>
    </row>
    <row r="273" spans="2:19" x14ac:dyDescent="0.35">
      <c r="B273" s="21" t="s">
        <v>21</v>
      </c>
      <c r="C273" s="1" t="s">
        <v>11</v>
      </c>
      <c r="D273" s="1">
        <v>2</v>
      </c>
      <c r="E273" s="22">
        <v>1</v>
      </c>
      <c r="H273" s="21">
        <f>VLOOKUP(B273,'PL Table Summary'!$Z$6:$AD$25,2)</f>
        <v>1.263157894736842</v>
      </c>
      <c r="I273" s="1">
        <f>VLOOKUP(B273,'PL Table Summary'!$Z$6:$AD$25,3)</f>
        <v>1.6842105263157894</v>
      </c>
      <c r="J273" s="1">
        <f>VLOOKUP(C273,'PL Table Summary'!$Z$6:$AD$25,4)</f>
        <v>1.736842105263158</v>
      </c>
      <c r="K273" s="1">
        <f>VLOOKUP(C273,'PL Table Summary'!$Z$6:$AD$25,5)</f>
        <v>1.2105263157894737</v>
      </c>
      <c r="L273" s="31"/>
      <c r="M273" s="1">
        <f t="shared" si="24"/>
        <v>0.80536912751677847</v>
      </c>
      <c r="N273" s="1">
        <f t="shared" si="25"/>
        <v>1.3445378151260505</v>
      </c>
      <c r="O273" s="1">
        <f t="shared" si="26"/>
        <v>1.3865546218487397</v>
      </c>
      <c r="P273" s="1">
        <f t="shared" si="27"/>
        <v>0.77181208053691275</v>
      </c>
      <c r="Q273" s="31"/>
      <c r="R273" s="1">
        <f t="shared" si="28"/>
        <v>0.62159362190892298</v>
      </c>
      <c r="S273" s="22">
        <f t="shared" si="29"/>
        <v>1.8642751218134317</v>
      </c>
    </row>
    <row r="274" spans="2:19" x14ac:dyDescent="0.35">
      <c r="B274" s="21" t="s">
        <v>3</v>
      </c>
      <c r="C274" s="1" t="s">
        <v>7</v>
      </c>
      <c r="D274" s="1">
        <v>1</v>
      </c>
      <c r="E274" s="22">
        <v>4</v>
      </c>
      <c r="H274" s="21">
        <f>VLOOKUP(B274,'PL Table Summary'!$Z$6:$AD$25,2)</f>
        <v>1.263157894736842</v>
      </c>
      <c r="I274" s="1">
        <f>VLOOKUP(B274,'PL Table Summary'!$Z$6:$AD$25,3)</f>
        <v>1.0526315789473684</v>
      </c>
      <c r="J274" s="1">
        <f>VLOOKUP(C274,'PL Table Summary'!$Z$6:$AD$25,4)</f>
        <v>1.6842105263157894</v>
      </c>
      <c r="K274" s="1">
        <f>VLOOKUP(C274,'PL Table Summary'!$Z$6:$AD$25,5)</f>
        <v>1.5789473684210527</v>
      </c>
      <c r="L274" s="31"/>
      <c r="M274" s="1">
        <f t="shared" si="24"/>
        <v>0.80536912751677847</v>
      </c>
      <c r="N274" s="1">
        <f t="shared" si="25"/>
        <v>0.84033613445378152</v>
      </c>
      <c r="O274" s="1">
        <f t="shared" si="26"/>
        <v>1.3445378151260505</v>
      </c>
      <c r="P274" s="1">
        <f t="shared" si="27"/>
        <v>1.0067114093959733</v>
      </c>
      <c r="Q274" s="31"/>
      <c r="R274" s="1">
        <f t="shared" si="28"/>
        <v>0.81077428944642138</v>
      </c>
      <c r="S274" s="22">
        <f t="shared" si="29"/>
        <v>1.1298637101899585</v>
      </c>
    </row>
    <row r="275" spans="2:19" x14ac:dyDescent="0.35">
      <c r="B275" s="21" t="s">
        <v>10</v>
      </c>
      <c r="C275" s="1" t="s">
        <v>8</v>
      </c>
      <c r="D275" s="1">
        <v>2</v>
      </c>
      <c r="E275" s="22">
        <v>0</v>
      </c>
      <c r="H275" s="21">
        <f>VLOOKUP(B275,'PL Table Summary'!$Z$6:$AD$25,2)</f>
        <v>1.263157894736842</v>
      </c>
      <c r="I275" s="1">
        <f>VLOOKUP(B275,'PL Table Summary'!$Z$6:$AD$25,3)</f>
        <v>1.3157894736842106</v>
      </c>
      <c r="J275" s="1">
        <f>VLOOKUP(C275,'PL Table Summary'!$Z$6:$AD$25,4)</f>
        <v>0.63157894736842102</v>
      </c>
      <c r="K275" s="1">
        <f>VLOOKUP(C275,'PL Table Summary'!$Z$6:$AD$25,5)</f>
        <v>2.3684210526315788</v>
      </c>
      <c r="L275" s="31"/>
      <c r="M275" s="1">
        <f t="shared" si="24"/>
        <v>0.80536912751677847</v>
      </c>
      <c r="N275" s="1">
        <f t="shared" si="25"/>
        <v>1.0504201680672272</v>
      </c>
      <c r="O275" s="1">
        <f t="shared" si="26"/>
        <v>0.50420168067226889</v>
      </c>
      <c r="P275" s="1">
        <f t="shared" si="27"/>
        <v>1.5100671140939597</v>
      </c>
      <c r="Q275" s="31"/>
      <c r="R275" s="1">
        <f t="shared" si="28"/>
        <v>1.2161614341696318</v>
      </c>
      <c r="S275" s="22">
        <f t="shared" si="29"/>
        <v>0.52962361415154313</v>
      </c>
    </row>
    <row r="276" spans="2:19" x14ac:dyDescent="0.35">
      <c r="B276" s="21" t="s">
        <v>16</v>
      </c>
      <c r="C276" s="1" t="s">
        <v>20</v>
      </c>
      <c r="D276" s="1">
        <v>2</v>
      </c>
      <c r="E276" s="22">
        <v>0</v>
      </c>
      <c r="H276" s="21">
        <f>VLOOKUP(B276,'PL Table Summary'!$Z$6:$AD$25,2)</f>
        <v>2.2105263157894739</v>
      </c>
      <c r="I276" s="1">
        <f>VLOOKUP(B276,'PL Table Summary'!$Z$6:$AD$25,3)</f>
        <v>0.84210526315789469</v>
      </c>
      <c r="J276" s="1">
        <f>VLOOKUP(C276,'PL Table Summary'!$Z$6:$AD$25,4)</f>
        <v>0.94736842105263153</v>
      </c>
      <c r="K276" s="1">
        <f>VLOOKUP(C276,'PL Table Summary'!$Z$6:$AD$25,5)</f>
        <v>1.8421052631578947</v>
      </c>
      <c r="L276" s="31"/>
      <c r="M276" s="1">
        <f t="shared" si="24"/>
        <v>1.4093959731543626</v>
      </c>
      <c r="N276" s="1">
        <f t="shared" si="25"/>
        <v>0.67226890756302526</v>
      </c>
      <c r="O276" s="1">
        <f t="shared" si="26"/>
        <v>0.75630252100840334</v>
      </c>
      <c r="P276" s="1">
        <f t="shared" si="27"/>
        <v>1.174496644295302</v>
      </c>
      <c r="Q276" s="31"/>
      <c r="R276" s="1">
        <f t="shared" si="28"/>
        <v>1.6553308409531104</v>
      </c>
      <c r="S276" s="22">
        <f t="shared" si="29"/>
        <v>0.50843866958548123</v>
      </c>
    </row>
    <row r="277" spans="2:19" x14ac:dyDescent="0.35">
      <c r="B277" s="21" t="s">
        <v>2</v>
      </c>
      <c r="C277" s="1" t="s">
        <v>18</v>
      </c>
      <c r="D277" s="1">
        <v>0</v>
      </c>
      <c r="E277" s="22">
        <v>0</v>
      </c>
      <c r="H277" s="21">
        <f>VLOOKUP(B277,'PL Table Summary'!$Z$6:$AD$25,2)</f>
        <v>1.736842105263158</v>
      </c>
      <c r="I277" s="1">
        <f>VLOOKUP(B277,'PL Table Summary'!$Z$6:$AD$25,3)</f>
        <v>1.3157894736842106</v>
      </c>
      <c r="J277" s="1">
        <f>VLOOKUP(C277,'PL Table Summary'!$Z$6:$AD$25,4)</f>
        <v>1.7894736842105263</v>
      </c>
      <c r="K277" s="1">
        <f>VLOOKUP(C277,'PL Table Summary'!$Z$6:$AD$25,5)</f>
        <v>0.63157894736842102</v>
      </c>
      <c r="L277" s="31"/>
      <c r="M277" s="1">
        <f t="shared" si="24"/>
        <v>1.1073825503355705</v>
      </c>
      <c r="N277" s="1">
        <f t="shared" si="25"/>
        <v>1.0504201680672272</v>
      </c>
      <c r="O277" s="1">
        <f t="shared" si="26"/>
        <v>1.4285714285714286</v>
      </c>
      <c r="P277" s="1">
        <f t="shared" si="27"/>
        <v>0.40268456375838924</v>
      </c>
      <c r="Q277" s="31"/>
      <c r="R277" s="1">
        <f t="shared" si="28"/>
        <v>0.44592585919553174</v>
      </c>
      <c r="S277" s="22">
        <f t="shared" si="29"/>
        <v>1.5006002400960388</v>
      </c>
    </row>
    <row r="278" spans="2:19" x14ac:dyDescent="0.35">
      <c r="B278" s="21" t="s">
        <v>5</v>
      </c>
      <c r="C278" s="1" t="s">
        <v>15</v>
      </c>
      <c r="D278" s="1">
        <v>0</v>
      </c>
      <c r="E278" s="22">
        <v>3</v>
      </c>
      <c r="H278" s="21">
        <f>VLOOKUP(B278,'PL Table Summary'!$Z$6:$AD$25,2)</f>
        <v>1.1052631578947369</v>
      </c>
      <c r="I278" s="1">
        <f>VLOOKUP(B278,'PL Table Summary'!$Z$6:$AD$25,3)</f>
        <v>2</v>
      </c>
      <c r="J278" s="1">
        <f>VLOOKUP(C278,'PL Table Summary'!$Z$6:$AD$25,4)</f>
        <v>1.263157894736842</v>
      </c>
      <c r="K278" s="1">
        <f>VLOOKUP(C278,'PL Table Summary'!$Z$6:$AD$25,5)</f>
        <v>1.3157894736842106</v>
      </c>
      <c r="L278" s="31"/>
      <c r="M278" s="1">
        <f t="shared" si="24"/>
        <v>0.7046979865771813</v>
      </c>
      <c r="N278" s="1">
        <f t="shared" si="25"/>
        <v>1.596638655462185</v>
      </c>
      <c r="O278" s="1">
        <f t="shared" si="26"/>
        <v>1.0084033613445378</v>
      </c>
      <c r="P278" s="1">
        <f t="shared" si="27"/>
        <v>0.83892617449664431</v>
      </c>
      <c r="Q278" s="31"/>
      <c r="R278" s="1">
        <f t="shared" si="28"/>
        <v>0.5911895860546823</v>
      </c>
      <c r="S278" s="22">
        <f t="shared" si="29"/>
        <v>1.6100557870206906</v>
      </c>
    </row>
    <row r="279" spans="2:19" x14ac:dyDescent="0.35">
      <c r="B279" s="21" t="s">
        <v>8</v>
      </c>
      <c r="C279" s="1" t="s">
        <v>14</v>
      </c>
      <c r="D279" s="1">
        <v>1</v>
      </c>
      <c r="E279" s="22">
        <v>0</v>
      </c>
      <c r="H279" s="21">
        <f>VLOOKUP(B279,'PL Table Summary'!$Z$6:$AD$25,2)</f>
        <v>0.52631578947368418</v>
      </c>
      <c r="I279" s="1">
        <f>VLOOKUP(B279,'PL Table Summary'!$Z$6:$AD$25,3)</f>
        <v>1.631578947368421</v>
      </c>
      <c r="J279" s="1">
        <f>VLOOKUP(C279,'PL Table Summary'!$Z$6:$AD$25,4)</f>
        <v>1</v>
      </c>
      <c r="K279" s="1">
        <f>VLOOKUP(C279,'PL Table Summary'!$Z$6:$AD$25,5)</f>
        <v>1.3157894736842106</v>
      </c>
      <c r="L279" s="31"/>
      <c r="M279" s="1">
        <f t="shared" si="24"/>
        <v>0.33557046979865768</v>
      </c>
      <c r="N279" s="1">
        <f t="shared" si="25"/>
        <v>1.3025210084033614</v>
      </c>
      <c r="O279" s="1">
        <f t="shared" si="26"/>
        <v>0.79831932773109249</v>
      </c>
      <c r="P279" s="1">
        <f t="shared" si="27"/>
        <v>0.83892617449664431</v>
      </c>
      <c r="Q279" s="31"/>
      <c r="R279" s="1">
        <f t="shared" si="28"/>
        <v>0.28151885050222958</v>
      </c>
      <c r="S279" s="22">
        <f t="shared" si="29"/>
        <v>1.0398276957841961</v>
      </c>
    </row>
    <row r="280" spans="2:19" x14ac:dyDescent="0.35">
      <c r="B280" s="21" t="s">
        <v>3</v>
      </c>
      <c r="C280" s="1" t="s">
        <v>13</v>
      </c>
      <c r="D280" s="1">
        <v>2</v>
      </c>
      <c r="E280" s="22">
        <v>1</v>
      </c>
      <c r="H280" s="21">
        <f>VLOOKUP(B280,'PL Table Summary'!$Z$6:$AD$25,2)</f>
        <v>1.263157894736842</v>
      </c>
      <c r="I280" s="1">
        <f>VLOOKUP(B280,'PL Table Summary'!$Z$6:$AD$25,3)</f>
        <v>1.0526315789473684</v>
      </c>
      <c r="J280" s="1">
        <f>VLOOKUP(C280,'PL Table Summary'!$Z$6:$AD$25,4)</f>
        <v>0.84210526315789469</v>
      </c>
      <c r="K280" s="1">
        <f>VLOOKUP(C280,'PL Table Summary'!$Z$6:$AD$25,5)</f>
        <v>1.6842105263157894</v>
      </c>
      <c r="L280" s="31"/>
      <c r="M280" s="1">
        <f t="shared" si="24"/>
        <v>0.80536912751677847</v>
      </c>
      <c r="N280" s="1">
        <f t="shared" si="25"/>
        <v>0.84033613445378152</v>
      </c>
      <c r="O280" s="1">
        <f t="shared" si="26"/>
        <v>0.67226890756302526</v>
      </c>
      <c r="P280" s="1">
        <f t="shared" si="27"/>
        <v>1.0738255033557047</v>
      </c>
      <c r="Q280" s="31"/>
      <c r="R280" s="1">
        <f t="shared" si="28"/>
        <v>0.86482590874284937</v>
      </c>
      <c r="S280" s="22">
        <f t="shared" si="29"/>
        <v>0.56493185509497923</v>
      </c>
    </row>
    <row r="281" spans="2:19" x14ac:dyDescent="0.35">
      <c r="B281" s="21" t="s">
        <v>10</v>
      </c>
      <c r="C281" s="1" t="s">
        <v>21</v>
      </c>
      <c r="D281" s="1">
        <v>2</v>
      </c>
      <c r="E281" s="22">
        <v>0</v>
      </c>
      <c r="H281" s="21">
        <f>VLOOKUP(B281,'PL Table Summary'!$Z$6:$AD$25,2)</f>
        <v>1.263157894736842</v>
      </c>
      <c r="I281" s="1">
        <f>VLOOKUP(B281,'PL Table Summary'!$Z$6:$AD$25,3)</f>
        <v>1.3157894736842106</v>
      </c>
      <c r="J281" s="1">
        <f>VLOOKUP(C281,'PL Table Summary'!$Z$6:$AD$25,4)</f>
        <v>1.1052631578947369</v>
      </c>
      <c r="K281" s="1">
        <f>VLOOKUP(C281,'PL Table Summary'!$Z$6:$AD$25,5)</f>
        <v>1.8947368421052631</v>
      </c>
      <c r="L281" s="31"/>
      <c r="M281" s="1">
        <f t="shared" si="24"/>
        <v>0.80536912751677847</v>
      </c>
      <c r="N281" s="1">
        <f t="shared" si="25"/>
        <v>1.0504201680672272</v>
      </c>
      <c r="O281" s="1">
        <f t="shared" si="26"/>
        <v>0.88235294117647078</v>
      </c>
      <c r="P281" s="1">
        <f t="shared" si="27"/>
        <v>1.2080536912751678</v>
      </c>
      <c r="Q281" s="31"/>
      <c r="R281" s="1">
        <f t="shared" si="28"/>
        <v>0.97292914733570557</v>
      </c>
      <c r="S281" s="22">
        <f t="shared" si="29"/>
        <v>0.92684132476520065</v>
      </c>
    </row>
    <row r="282" spans="2:19" x14ac:dyDescent="0.35">
      <c r="B282" s="21" t="s">
        <v>16</v>
      </c>
      <c r="C282" s="1" t="s">
        <v>4</v>
      </c>
      <c r="D282" s="1">
        <v>5</v>
      </c>
      <c r="E282" s="22">
        <v>1</v>
      </c>
      <c r="H282" s="21">
        <f>VLOOKUP(B282,'PL Table Summary'!$Z$6:$AD$25,2)</f>
        <v>2.2105263157894739</v>
      </c>
      <c r="I282" s="1">
        <f>VLOOKUP(B282,'PL Table Summary'!$Z$6:$AD$25,3)</f>
        <v>0.84210526315789469</v>
      </c>
      <c r="J282" s="1">
        <f>VLOOKUP(C282,'PL Table Summary'!$Z$6:$AD$25,4)</f>
        <v>1.368421052631579</v>
      </c>
      <c r="K282" s="1">
        <f>VLOOKUP(C282,'PL Table Summary'!$Z$6:$AD$25,5)</f>
        <v>2.3684210526315788</v>
      </c>
      <c r="L282" s="31"/>
      <c r="M282" s="1">
        <f t="shared" si="24"/>
        <v>1.4093959731543626</v>
      </c>
      <c r="N282" s="1">
        <f t="shared" si="25"/>
        <v>0.67226890756302526</v>
      </c>
      <c r="O282" s="1">
        <f t="shared" si="26"/>
        <v>1.0924369747899161</v>
      </c>
      <c r="P282" s="1">
        <f t="shared" si="27"/>
        <v>1.5100671140939597</v>
      </c>
      <c r="Q282" s="31"/>
      <c r="R282" s="1">
        <f t="shared" si="28"/>
        <v>2.1282825097968563</v>
      </c>
      <c r="S282" s="22">
        <f t="shared" si="29"/>
        <v>0.73441141162347301</v>
      </c>
    </row>
    <row r="283" spans="2:19" x14ac:dyDescent="0.35">
      <c r="B283" s="21" t="s">
        <v>9</v>
      </c>
      <c r="C283" s="1" t="s">
        <v>11</v>
      </c>
      <c r="D283" s="1">
        <v>2</v>
      </c>
      <c r="E283" s="22">
        <v>0</v>
      </c>
      <c r="H283" s="21">
        <f>VLOOKUP(B283,'PL Table Summary'!$Z$6:$AD$25,2)</f>
        <v>2.0526315789473686</v>
      </c>
      <c r="I283" s="1">
        <f>VLOOKUP(B283,'PL Table Summary'!$Z$6:$AD$25,3)</f>
        <v>0.63157894736842102</v>
      </c>
      <c r="J283" s="1">
        <f>VLOOKUP(C283,'PL Table Summary'!$Z$6:$AD$25,4)</f>
        <v>1.736842105263158</v>
      </c>
      <c r="K283" s="1">
        <f>VLOOKUP(C283,'PL Table Summary'!$Z$6:$AD$25,5)</f>
        <v>1.2105263157894737</v>
      </c>
      <c r="L283" s="31"/>
      <c r="M283" s="1">
        <f t="shared" si="24"/>
        <v>1.3087248322147653</v>
      </c>
      <c r="N283" s="1">
        <f t="shared" si="25"/>
        <v>0.50420168067226889</v>
      </c>
      <c r="O283" s="1">
        <f t="shared" si="26"/>
        <v>1.3865546218487397</v>
      </c>
      <c r="P283" s="1">
        <f t="shared" si="27"/>
        <v>0.77181208053691275</v>
      </c>
      <c r="Q283" s="31"/>
      <c r="R283" s="1">
        <f t="shared" si="28"/>
        <v>1.0100896356020002</v>
      </c>
      <c r="S283" s="22">
        <f t="shared" si="29"/>
        <v>0.6991031706800368</v>
      </c>
    </row>
    <row r="284" spans="2:19" x14ac:dyDescent="0.35">
      <c r="B284" s="21" t="s">
        <v>7</v>
      </c>
      <c r="C284" s="1" t="s">
        <v>2</v>
      </c>
      <c r="D284" s="1">
        <v>1</v>
      </c>
      <c r="E284" s="22">
        <v>3</v>
      </c>
      <c r="H284" s="21">
        <f>VLOOKUP(B284,'PL Table Summary'!$Z$6:$AD$25,2)</f>
        <v>1</v>
      </c>
      <c r="I284" s="1">
        <f>VLOOKUP(B284,'PL Table Summary'!$Z$6:$AD$25,3)</f>
        <v>1.2105263157894737</v>
      </c>
      <c r="J284" s="1">
        <f>VLOOKUP(C284,'PL Table Summary'!$Z$6:$AD$25,4)</f>
        <v>1.6842105263157894</v>
      </c>
      <c r="K284" s="1">
        <f>VLOOKUP(C284,'PL Table Summary'!$Z$6:$AD$25,5)</f>
        <v>1.5263157894736843</v>
      </c>
      <c r="L284" s="31"/>
      <c r="M284" s="1">
        <f t="shared" si="24"/>
        <v>0.63758389261744963</v>
      </c>
      <c r="N284" s="1">
        <f t="shared" si="25"/>
        <v>0.96638655462184886</v>
      </c>
      <c r="O284" s="1">
        <f t="shared" si="26"/>
        <v>1.3445378151260505</v>
      </c>
      <c r="P284" s="1">
        <f t="shared" si="27"/>
        <v>0.97315436241610742</v>
      </c>
      <c r="Q284" s="31"/>
      <c r="R284" s="1">
        <f t="shared" si="28"/>
        <v>0.62046754650691405</v>
      </c>
      <c r="S284" s="22">
        <f t="shared" si="29"/>
        <v>1.2993432667184523</v>
      </c>
    </row>
    <row r="285" spans="2:19" x14ac:dyDescent="0.35">
      <c r="B285" s="21" t="s">
        <v>18</v>
      </c>
      <c r="C285" s="1" t="s">
        <v>12</v>
      </c>
      <c r="D285" s="1">
        <v>5</v>
      </c>
      <c r="E285" s="22">
        <v>0</v>
      </c>
      <c r="H285" s="21">
        <f>VLOOKUP(B285,'PL Table Summary'!$Z$6:$AD$25,2)</f>
        <v>2.8947368421052633</v>
      </c>
      <c r="I285" s="1">
        <f>VLOOKUP(B285,'PL Table Summary'!$Z$6:$AD$25,3)</f>
        <v>0.52631578947368418</v>
      </c>
      <c r="J285" s="1">
        <f>VLOOKUP(C285,'PL Table Summary'!$Z$6:$AD$25,4)</f>
        <v>1.368421052631579</v>
      </c>
      <c r="K285" s="1">
        <f>VLOOKUP(C285,'PL Table Summary'!$Z$6:$AD$25,5)</f>
        <v>1.631578947368421</v>
      </c>
      <c r="L285" s="31"/>
      <c r="M285" s="1">
        <f t="shared" si="24"/>
        <v>1.8456375838926176</v>
      </c>
      <c r="N285" s="1">
        <f t="shared" si="25"/>
        <v>0.42016806722689076</v>
      </c>
      <c r="O285" s="1">
        <f t="shared" si="26"/>
        <v>1.0924369747899161</v>
      </c>
      <c r="P285" s="1">
        <f t="shared" si="27"/>
        <v>1.0402684563758389</v>
      </c>
      <c r="Q285" s="31"/>
      <c r="R285" s="1">
        <f t="shared" si="28"/>
        <v>1.9199585604252061</v>
      </c>
      <c r="S285" s="22">
        <f t="shared" si="29"/>
        <v>0.4590071322646706</v>
      </c>
    </row>
    <row r="286" spans="2:19" x14ac:dyDescent="0.35">
      <c r="B286" s="21" t="s">
        <v>17</v>
      </c>
      <c r="C286" s="1" t="s">
        <v>19</v>
      </c>
      <c r="D286" s="1">
        <v>1</v>
      </c>
      <c r="E286" s="22">
        <v>0</v>
      </c>
      <c r="H286" s="21">
        <f>VLOOKUP(B286,'PL Table Summary'!$Z$6:$AD$25,2)</f>
        <v>3</v>
      </c>
      <c r="I286" s="1">
        <f>VLOOKUP(B286,'PL Table Summary'!$Z$6:$AD$25,3)</f>
        <v>0.63157894736842102</v>
      </c>
      <c r="J286" s="1">
        <f>VLOOKUP(C286,'PL Table Summary'!$Z$6:$AD$25,4)</f>
        <v>1.0526315789473684</v>
      </c>
      <c r="K286" s="1">
        <f>VLOOKUP(C286,'PL Table Summary'!$Z$6:$AD$25,5)</f>
        <v>1.4736842105263157</v>
      </c>
      <c r="L286" s="31"/>
      <c r="M286" s="1">
        <f t="shared" si="24"/>
        <v>1.912751677852349</v>
      </c>
      <c r="N286" s="1">
        <f t="shared" si="25"/>
        <v>0.50420168067226889</v>
      </c>
      <c r="O286" s="1">
        <f t="shared" si="26"/>
        <v>0.84033613445378152</v>
      </c>
      <c r="P286" s="1">
        <f t="shared" si="27"/>
        <v>0.93959731543624159</v>
      </c>
      <c r="Q286" s="31"/>
      <c r="R286" s="1">
        <f t="shared" si="28"/>
        <v>1.7972163416062339</v>
      </c>
      <c r="S286" s="22">
        <f t="shared" si="29"/>
        <v>0.42369889132123439</v>
      </c>
    </row>
    <row r="287" spans="2:19" x14ac:dyDescent="0.35">
      <c r="B287" s="21" t="s">
        <v>20</v>
      </c>
      <c r="C287" s="1" t="s">
        <v>6</v>
      </c>
      <c r="D287" s="1">
        <v>2</v>
      </c>
      <c r="E287" s="22">
        <v>0</v>
      </c>
      <c r="H287" s="21">
        <f>VLOOKUP(B287,'PL Table Summary'!$Z$6:$AD$25,2)</f>
        <v>1.4210526315789473</v>
      </c>
      <c r="I287" s="1">
        <f>VLOOKUP(B287,'PL Table Summary'!$Z$6:$AD$25,3)</f>
        <v>1.5789473684210527</v>
      </c>
      <c r="J287" s="1">
        <f>VLOOKUP(C287,'PL Table Summary'!$Z$6:$AD$25,4)</f>
        <v>0.63157894736842102</v>
      </c>
      <c r="K287" s="1">
        <f>VLOOKUP(C287,'PL Table Summary'!$Z$6:$AD$25,5)</f>
        <v>2.3684210526315788</v>
      </c>
      <c r="L287" s="31"/>
      <c r="M287" s="1">
        <f t="shared" si="24"/>
        <v>0.90604026845637586</v>
      </c>
      <c r="N287" s="1">
        <f t="shared" si="25"/>
        <v>1.2605042016806725</v>
      </c>
      <c r="O287" s="1">
        <f t="shared" si="26"/>
        <v>0.50420168067226889</v>
      </c>
      <c r="P287" s="1">
        <f t="shared" si="27"/>
        <v>1.5100671140939597</v>
      </c>
      <c r="Q287" s="31"/>
      <c r="R287" s="1">
        <f t="shared" si="28"/>
        <v>1.368181613440836</v>
      </c>
      <c r="S287" s="22">
        <f t="shared" si="29"/>
        <v>0.63554833698185165</v>
      </c>
    </row>
    <row r="288" spans="2:19" x14ac:dyDescent="0.35">
      <c r="B288" s="21" t="s">
        <v>4</v>
      </c>
      <c r="C288" s="1" t="s">
        <v>17</v>
      </c>
      <c r="D288" s="1">
        <v>0</v>
      </c>
      <c r="E288" s="22">
        <v>1</v>
      </c>
      <c r="H288" s="21">
        <f>VLOOKUP(B288,'PL Table Summary'!$Z$6:$AD$25,2)</f>
        <v>1.5789473684210527</v>
      </c>
      <c r="I288" s="1">
        <f>VLOOKUP(B288,'PL Table Summary'!$Z$6:$AD$25,3)</f>
        <v>1.3157894736842106</v>
      </c>
      <c r="J288" s="1">
        <f>VLOOKUP(C288,'PL Table Summary'!$Z$6:$AD$25,4)</f>
        <v>2</v>
      </c>
      <c r="K288" s="1">
        <f>VLOOKUP(C288,'PL Table Summary'!$Z$6:$AD$25,5)</f>
        <v>0.57894736842105265</v>
      </c>
      <c r="L288" s="31"/>
      <c r="M288" s="1">
        <f t="shared" si="24"/>
        <v>1.0067114093959733</v>
      </c>
      <c r="N288" s="1">
        <f t="shared" si="25"/>
        <v>1.0504201680672272</v>
      </c>
      <c r="O288" s="1">
        <f t="shared" si="26"/>
        <v>1.596638655462185</v>
      </c>
      <c r="P288" s="1">
        <f t="shared" si="27"/>
        <v>0.36912751677852351</v>
      </c>
      <c r="Q288" s="31"/>
      <c r="R288" s="1">
        <f t="shared" si="28"/>
        <v>0.37160488266294317</v>
      </c>
      <c r="S288" s="22">
        <f t="shared" si="29"/>
        <v>1.67714144481322</v>
      </c>
    </row>
    <row r="289" spans="2:19" x14ac:dyDescent="0.35">
      <c r="B289" s="21" t="s">
        <v>13</v>
      </c>
      <c r="C289" s="1" t="s">
        <v>8</v>
      </c>
      <c r="D289" s="1">
        <v>1</v>
      </c>
      <c r="E289" s="22">
        <v>0</v>
      </c>
      <c r="H289" s="21">
        <f>VLOOKUP(B289,'PL Table Summary'!$Z$6:$AD$25,2)</f>
        <v>1</v>
      </c>
      <c r="I289" s="1">
        <f>VLOOKUP(B289,'PL Table Summary'!$Z$6:$AD$25,3)</f>
        <v>1.4736842105263157</v>
      </c>
      <c r="J289" s="1">
        <f>VLOOKUP(C289,'PL Table Summary'!$Z$6:$AD$25,4)</f>
        <v>0.63157894736842102</v>
      </c>
      <c r="K289" s="1">
        <f>VLOOKUP(C289,'PL Table Summary'!$Z$6:$AD$25,5)</f>
        <v>2.3684210526315788</v>
      </c>
      <c r="L289" s="31"/>
      <c r="M289" s="1">
        <f t="shared" si="24"/>
        <v>0.63758389261744963</v>
      </c>
      <c r="N289" s="1">
        <f t="shared" si="25"/>
        <v>1.1764705882352942</v>
      </c>
      <c r="O289" s="1">
        <f t="shared" si="26"/>
        <v>0.50420168067226889</v>
      </c>
      <c r="P289" s="1">
        <f t="shared" si="27"/>
        <v>1.5100671140939597</v>
      </c>
      <c r="Q289" s="31"/>
      <c r="R289" s="1">
        <f t="shared" si="28"/>
        <v>0.9627944687176252</v>
      </c>
      <c r="S289" s="22">
        <f t="shared" si="29"/>
        <v>0.59317844784972817</v>
      </c>
    </row>
    <row r="290" spans="2:19" x14ac:dyDescent="0.35">
      <c r="B290" s="21" t="s">
        <v>21</v>
      </c>
      <c r="C290" s="1" t="s">
        <v>7</v>
      </c>
      <c r="D290" s="1">
        <v>1</v>
      </c>
      <c r="E290" s="22">
        <v>3</v>
      </c>
      <c r="H290" s="21">
        <f>VLOOKUP(B290,'PL Table Summary'!$Z$6:$AD$25,2)</f>
        <v>1.263157894736842</v>
      </c>
      <c r="I290" s="1">
        <f>VLOOKUP(B290,'PL Table Summary'!$Z$6:$AD$25,3)</f>
        <v>1.6842105263157894</v>
      </c>
      <c r="J290" s="1">
        <f>VLOOKUP(C290,'PL Table Summary'!$Z$6:$AD$25,4)</f>
        <v>1.6842105263157894</v>
      </c>
      <c r="K290" s="1">
        <f>VLOOKUP(C290,'PL Table Summary'!$Z$6:$AD$25,5)</f>
        <v>1.5789473684210527</v>
      </c>
      <c r="L290" s="31"/>
      <c r="M290" s="1">
        <f t="shared" si="24"/>
        <v>0.80536912751677847</v>
      </c>
      <c r="N290" s="1">
        <f t="shared" si="25"/>
        <v>1.3445378151260505</v>
      </c>
      <c r="O290" s="1">
        <f t="shared" si="26"/>
        <v>1.3445378151260505</v>
      </c>
      <c r="P290" s="1">
        <f t="shared" si="27"/>
        <v>1.0067114093959733</v>
      </c>
      <c r="Q290" s="31"/>
      <c r="R290" s="1">
        <f t="shared" si="28"/>
        <v>0.81077428944642138</v>
      </c>
      <c r="S290" s="22">
        <f t="shared" si="29"/>
        <v>1.8077819363039336</v>
      </c>
    </row>
    <row r="291" spans="2:19" x14ac:dyDescent="0.35">
      <c r="B291" s="21" t="s">
        <v>2</v>
      </c>
      <c r="C291" s="1" t="s">
        <v>20</v>
      </c>
      <c r="D291" s="1">
        <v>3</v>
      </c>
      <c r="E291" s="22">
        <v>2</v>
      </c>
      <c r="H291" s="21">
        <f>VLOOKUP(B291,'PL Table Summary'!$Z$6:$AD$25,2)</f>
        <v>1.736842105263158</v>
      </c>
      <c r="I291" s="1">
        <f>VLOOKUP(B291,'PL Table Summary'!$Z$6:$AD$25,3)</f>
        <v>1.3157894736842106</v>
      </c>
      <c r="J291" s="1">
        <f>VLOOKUP(C291,'PL Table Summary'!$Z$6:$AD$25,4)</f>
        <v>0.94736842105263153</v>
      </c>
      <c r="K291" s="1">
        <f>VLOOKUP(C291,'PL Table Summary'!$Z$6:$AD$25,5)</f>
        <v>1.8421052631578947</v>
      </c>
      <c r="L291" s="31"/>
      <c r="M291" s="1">
        <f t="shared" si="24"/>
        <v>1.1073825503355705</v>
      </c>
      <c r="N291" s="1">
        <f t="shared" si="25"/>
        <v>1.0504201680672272</v>
      </c>
      <c r="O291" s="1">
        <f t="shared" si="26"/>
        <v>0.75630252100840334</v>
      </c>
      <c r="P291" s="1">
        <f t="shared" si="27"/>
        <v>1.174496644295302</v>
      </c>
      <c r="Q291" s="31"/>
      <c r="R291" s="1">
        <f t="shared" si="28"/>
        <v>1.3006170893203008</v>
      </c>
      <c r="S291" s="22">
        <f t="shared" si="29"/>
        <v>0.79443542122731459</v>
      </c>
    </row>
    <row r="292" spans="2:19" x14ac:dyDescent="0.35">
      <c r="B292" s="21" t="s">
        <v>11</v>
      </c>
      <c r="C292" s="1" t="s">
        <v>16</v>
      </c>
      <c r="D292" s="1">
        <v>1</v>
      </c>
      <c r="E292" s="22">
        <v>1</v>
      </c>
      <c r="H292" s="21">
        <f>VLOOKUP(B292,'PL Table Summary'!$Z$6:$AD$25,2)</f>
        <v>1.7894736842105263</v>
      </c>
      <c r="I292" s="1">
        <f>VLOOKUP(B292,'PL Table Summary'!$Z$6:$AD$25,3)</f>
        <v>0.84210526315789469</v>
      </c>
      <c r="J292" s="1">
        <f>VLOOKUP(C292,'PL Table Summary'!$Z$6:$AD$25,4)</f>
        <v>1.631578947368421</v>
      </c>
      <c r="K292" s="1">
        <f>VLOOKUP(C292,'PL Table Summary'!$Z$6:$AD$25,5)</f>
        <v>1.8421052631578947</v>
      </c>
      <c r="L292" s="31"/>
      <c r="M292" s="1">
        <f t="shared" si="24"/>
        <v>1.1409395973154361</v>
      </c>
      <c r="N292" s="1">
        <f t="shared" si="25"/>
        <v>0.67226890756302526</v>
      </c>
      <c r="O292" s="1">
        <f t="shared" si="26"/>
        <v>1.3025210084033614</v>
      </c>
      <c r="P292" s="1">
        <f t="shared" si="27"/>
        <v>1.174496644295302</v>
      </c>
      <c r="Q292" s="31"/>
      <c r="R292" s="1">
        <f t="shared" si="28"/>
        <v>1.3400297283906129</v>
      </c>
      <c r="S292" s="22">
        <f t="shared" si="29"/>
        <v>0.87564437539721784</v>
      </c>
    </row>
    <row r="293" spans="2:19" x14ac:dyDescent="0.35">
      <c r="B293" s="21" t="s">
        <v>19</v>
      </c>
      <c r="C293" s="1" t="s">
        <v>10</v>
      </c>
      <c r="D293" s="1">
        <v>2</v>
      </c>
      <c r="E293" s="22">
        <v>0</v>
      </c>
      <c r="H293" s="21">
        <f>VLOOKUP(B293,'PL Table Summary'!$Z$6:$AD$25,2)</f>
        <v>1.6842105263157894</v>
      </c>
      <c r="I293" s="1">
        <f>VLOOKUP(B293,'PL Table Summary'!$Z$6:$AD$25,3)</f>
        <v>1.4210526315789473</v>
      </c>
      <c r="J293" s="1">
        <f>VLOOKUP(C293,'PL Table Summary'!$Z$6:$AD$25,4)</f>
        <v>0.94736842105263153</v>
      </c>
      <c r="K293" s="1">
        <f>VLOOKUP(C293,'PL Table Summary'!$Z$6:$AD$25,5)</f>
        <v>1.2105263157894737</v>
      </c>
      <c r="L293" s="31"/>
      <c r="M293" s="1">
        <f t="shared" si="24"/>
        <v>1.0738255033557047</v>
      </c>
      <c r="N293" s="1">
        <f t="shared" si="25"/>
        <v>1.134453781512605</v>
      </c>
      <c r="O293" s="1">
        <f t="shared" si="26"/>
        <v>0.75630252100840334</v>
      </c>
      <c r="P293" s="1">
        <f t="shared" si="27"/>
        <v>0.77181208053691275</v>
      </c>
      <c r="Q293" s="31"/>
      <c r="R293" s="1">
        <f t="shared" si="28"/>
        <v>0.82879149587856404</v>
      </c>
      <c r="S293" s="22">
        <f t="shared" si="29"/>
        <v>0.85799025492549952</v>
      </c>
    </row>
    <row r="294" spans="2:19" x14ac:dyDescent="0.35">
      <c r="B294" s="21" t="s">
        <v>14</v>
      </c>
      <c r="C294" s="1" t="s">
        <v>5</v>
      </c>
      <c r="D294" s="1">
        <v>2</v>
      </c>
      <c r="E294" s="22">
        <v>0</v>
      </c>
      <c r="H294" s="21">
        <f>VLOOKUP(B294,'PL Table Summary'!$Z$6:$AD$25,2)</f>
        <v>1.4736842105263157</v>
      </c>
      <c r="I294" s="1">
        <f>VLOOKUP(B294,'PL Table Summary'!$Z$6:$AD$25,3)</f>
        <v>1.1052631578947369</v>
      </c>
      <c r="J294" s="1">
        <f>VLOOKUP(C294,'PL Table Summary'!$Z$6:$AD$25,4)</f>
        <v>0.68421052631578949</v>
      </c>
      <c r="K294" s="1">
        <f>VLOOKUP(C294,'PL Table Summary'!$Z$6:$AD$25,5)</f>
        <v>1.631578947368421</v>
      </c>
      <c r="L294" s="31"/>
      <c r="M294" s="1">
        <f t="shared" si="24"/>
        <v>0.93959731543624159</v>
      </c>
      <c r="N294" s="1">
        <f t="shared" si="25"/>
        <v>0.88235294117647078</v>
      </c>
      <c r="O294" s="1">
        <f t="shared" si="26"/>
        <v>0.54621848739495804</v>
      </c>
      <c r="P294" s="1">
        <f t="shared" si="27"/>
        <v>1.0402684563758389</v>
      </c>
      <c r="Q294" s="31"/>
      <c r="R294" s="1">
        <f t="shared" si="28"/>
        <v>0.97743344894374118</v>
      </c>
      <c r="S294" s="22">
        <f t="shared" si="29"/>
        <v>0.48195748887790424</v>
      </c>
    </row>
    <row r="295" spans="2:19" x14ac:dyDescent="0.35">
      <c r="B295" s="21" t="s">
        <v>15</v>
      </c>
      <c r="C295" s="1" t="s">
        <v>18</v>
      </c>
      <c r="D295" s="1">
        <v>0</v>
      </c>
      <c r="E295" s="22">
        <v>0</v>
      </c>
      <c r="H295" s="21">
        <f>VLOOKUP(B295,'PL Table Summary'!$Z$6:$AD$25,2)</f>
        <v>1.5789473684210527</v>
      </c>
      <c r="I295" s="1">
        <f>VLOOKUP(B295,'PL Table Summary'!$Z$6:$AD$25,3)</f>
        <v>1.1052631578947369</v>
      </c>
      <c r="J295" s="1">
        <f>VLOOKUP(C295,'PL Table Summary'!$Z$6:$AD$25,4)</f>
        <v>1.7894736842105263</v>
      </c>
      <c r="K295" s="1">
        <f>VLOOKUP(C295,'PL Table Summary'!$Z$6:$AD$25,5)</f>
        <v>0.63157894736842102</v>
      </c>
      <c r="L295" s="31"/>
      <c r="M295" s="1">
        <f t="shared" si="24"/>
        <v>1.0067114093959733</v>
      </c>
      <c r="N295" s="1">
        <f t="shared" si="25"/>
        <v>0.88235294117647078</v>
      </c>
      <c r="O295" s="1">
        <f t="shared" si="26"/>
        <v>1.4285714285714286</v>
      </c>
      <c r="P295" s="1">
        <f t="shared" si="27"/>
        <v>0.40268456375838924</v>
      </c>
      <c r="Q295" s="31"/>
      <c r="R295" s="1">
        <f t="shared" si="28"/>
        <v>0.40538714472321069</v>
      </c>
      <c r="S295" s="22">
        <f t="shared" si="29"/>
        <v>1.2605042016806727</v>
      </c>
    </row>
    <row r="296" spans="2:19" x14ac:dyDescent="0.35">
      <c r="B296" s="21" t="s">
        <v>6</v>
      </c>
      <c r="C296" s="1" t="s">
        <v>9</v>
      </c>
      <c r="D296" s="1">
        <v>1</v>
      </c>
      <c r="E296" s="22">
        <v>2</v>
      </c>
      <c r="H296" s="21">
        <f>VLOOKUP(B296,'PL Table Summary'!$Z$6:$AD$25,2)</f>
        <v>1.1578947368421053</v>
      </c>
      <c r="I296" s="1">
        <f>VLOOKUP(B296,'PL Table Summary'!$Z$6:$AD$25,3)</f>
        <v>1.8947368421052631</v>
      </c>
      <c r="J296" s="1">
        <f>VLOOKUP(C296,'PL Table Summary'!$Z$6:$AD$25,4)</f>
        <v>1.263157894736842</v>
      </c>
      <c r="K296" s="1">
        <f>VLOOKUP(C296,'PL Table Summary'!$Z$6:$AD$25,5)</f>
        <v>1.4210526315789473</v>
      </c>
      <c r="L296" s="31"/>
      <c r="M296" s="1">
        <f t="shared" si="24"/>
        <v>0.73825503355704702</v>
      </c>
      <c r="N296" s="1">
        <f t="shared" si="25"/>
        <v>1.5126050420168067</v>
      </c>
      <c r="O296" s="1">
        <f t="shared" si="26"/>
        <v>1.0084033613445378</v>
      </c>
      <c r="P296" s="1">
        <f t="shared" si="27"/>
        <v>0.90604026845637586</v>
      </c>
      <c r="Q296" s="31"/>
      <c r="R296" s="1">
        <f t="shared" si="28"/>
        <v>0.66888878879329761</v>
      </c>
      <c r="S296" s="22">
        <f t="shared" si="29"/>
        <v>1.5253160087564437</v>
      </c>
    </row>
    <row r="297" spans="2:19" x14ac:dyDescent="0.35">
      <c r="B297" s="21" t="s">
        <v>12</v>
      </c>
      <c r="C297" s="1" t="s">
        <v>3</v>
      </c>
      <c r="D297" s="1">
        <v>2</v>
      </c>
      <c r="E297" s="22">
        <v>1</v>
      </c>
      <c r="H297" s="21">
        <f>VLOOKUP(B297,'PL Table Summary'!$Z$6:$AD$25,2)</f>
        <v>1.368421052631579</v>
      </c>
      <c r="I297" s="1">
        <f>VLOOKUP(B297,'PL Table Summary'!$Z$6:$AD$25,3)</f>
        <v>1.4736842105263157</v>
      </c>
      <c r="J297" s="1">
        <f>VLOOKUP(C297,'PL Table Summary'!$Z$6:$AD$25,4)</f>
        <v>1.4210526315789473</v>
      </c>
      <c r="K297" s="1">
        <f>VLOOKUP(C297,'PL Table Summary'!$Z$6:$AD$25,5)</f>
        <v>1.4736842105263157</v>
      </c>
      <c r="L297" s="31"/>
      <c r="M297" s="1">
        <f t="shared" si="24"/>
        <v>0.87248322147651014</v>
      </c>
      <c r="N297" s="1">
        <f t="shared" si="25"/>
        <v>1.1764705882352942</v>
      </c>
      <c r="O297" s="1">
        <f t="shared" si="26"/>
        <v>1.134453781512605</v>
      </c>
      <c r="P297" s="1">
        <f t="shared" si="27"/>
        <v>0.93959731543624159</v>
      </c>
      <c r="Q297" s="31"/>
      <c r="R297" s="1">
        <f t="shared" si="28"/>
        <v>0.81978289266249271</v>
      </c>
      <c r="S297" s="22">
        <f t="shared" si="29"/>
        <v>1.3346515076618883</v>
      </c>
    </row>
    <row r="298" spans="2:19" x14ac:dyDescent="0.35">
      <c r="B298" s="21" t="s">
        <v>5</v>
      </c>
      <c r="C298" s="1" t="s">
        <v>19</v>
      </c>
      <c r="D298" s="1">
        <v>2</v>
      </c>
      <c r="E298" s="22">
        <v>0</v>
      </c>
      <c r="H298" s="21">
        <f>VLOOKUP(B298,'PL Table Summary'!$Z$6:$AD$25,2)</f>
        <v>1.1052631578947369</v>
      </c>
      <c r="I298" s="1">
        <f>VLOOKUP(B298,'PL Table Summary'!$Z$6:$AD$25,3)</f>
        <v>2</v>
      </c>
      <c r="J298" s="1">
        <f>VLOOKUP(C298,'PL Table Summary'!$Z$6:$AD$25,4)</f>
        <v>1.0526315789473684</v>
      </c>
      <c r="K298" s="1">
        <f>VLOOKUP(C298,'PL Table Summary'!$Z$6:$AD$25,5)</f>
        <v>1.4736842105263157</v>
      </c>
      <c r="L298" s="31"/>
      <c r="M298" s="1">
        <f t="shared" si="24"/>
        <v>0.7046979865771813</v>
      </c>
      <c r="N298" s="1">
        <f t="shared" si="25"/>
        <v>1.596638655462185</v>
      </c>
      <c r="O298" s="1">
        <f t="shared" si="26"/>
        <v>0.84033613445378152</v>
      </c>
      <c r="P298" s="1">
        <f t="shared" si="27"/>
        <v>0.93959731543624159</v>
      </c>
      <c r="Q298" s="31"/>
      <c r="R298" s="1">
        <f t="shared" si="28"/>
        <v>0.66213233638124414</v>
      </c>
      <c r="S298" s="22">
        <f t="shared" si="29"/>
        <v>1.3417131558505757</v>
      </c>
    </row>
    <row r="299" spans="2:19" x14ac:dyDescent="0.35">
      <c r="B299" s="21" t="s">
        <v>7</v>
      </c>
      <c r="C299" s="1" t="s">
        <v>13</v>
      </c>
      <c r="D299" s="1">
        <v>1</v>
      </c>
      <c r="E299" s="22">
        <v>2</v>
      </c>
      <c r="H299" s="21">
        <f>VLOOKUP(B299,'PL Table Summary'!$Z$6:$AD$25,2)</f>
        <v>1</v>
      </c>
      <c r="I299" s="1">
        <f>VLOOKUP(B299,'PL Table Summary'!$Z$6:$AD$25,3)</f>
        <v>1.2105263157894737</v>
      </c>
      <c r="J299" s="1">
        <f>VLOOKUP(C299,'PL Table Summary'!$Z$6:$AD$25,4)</f>
        <v>0.84210526315789469</v>
      </c>
      <c r="K299" s="1">
        <f>VLOOKUP(C299,'PL Table Summary'!$Z$6:$AD$25,5)</f>
        <v>1.6842105263157894</v>
      </c>
      <c r="L299" s="31"/>
      <c r="M299" s="1">
        <f t="shared" si="24"/>
        <v>0.63758389261744963</v>
      </c>
      <c r="N299" s="1">
        <f t="shared" si="25"/>
        <v>0.96638655462184886</v>
      </c>
      <c r="O299" s="1">
        <f t="shared" si="26"/>
        <v>0.67226890756302526</v>
      </c>
      <c r="P299" s="1">
        <f t="shared" si="27"/>
        <v>1.0738255033557047</v>
      </c>
      <c r="Q299" s="31"/>
      <c r="R299" s="1">
        <f t="shared" si="28"/>
        <v>0.68465384442142241</v>
      </c>
      <c r="S299" s="22">
        <f t="shared" si="29"/>
        <v>0.64967163335922617</v>
      </c>
    </row>
    <row r="300" spans="2:19" x14ac:dyDescent="0.35">
      <c r="B300" s="21" t="s">
        <v>8</v>
      </c>
      <c r="C300" s="1" t="s">
        <v>4</v>
      </c>
      <c r="D300" s="1">
        <v>0</v>
      </c>
      <c r="E300" s="22">
        <v>2</v>
      </c>
      <c r="H300" s="21">
        <f>VLOOKUP(B300,'PL Table Summary'!$Z$6:$AD$25,2)</f>
        <v>0.52631578947368418</v>
      </c>
      <c r="I300" s="1">
        <f>VLOOKUP(B300,'PL Table Summary'!$Z$6:$AD$25,3)</f>
        <v>1.631578947368421</v>
      </c>
      <c r="J300" s="1">
        <f>VLOOKUP(C300,'PL Table Summary'!$Z$6:$AD$25,4)</f>
        <v>1.368421052631579</v>
      </c>
      <c r="K300" s="1">
        <f>VLOOKUP(C300,'PL Table Summary'!$Z$6:$AD$25,5)</f>
        <v>2.3684210526315788</v>
      </c>
      <c r="L300" s="31"/>
      <c r="M300" s="1">
        <f t="shared" si="24"/>
        <v>0.33557046979865768</v>
      </c>
      <c r="N300" s="1">
        <f t="shared" si="25"/>
        <v>1.3025210084033614</v>
      </c>
      <c r="O300" s="1">
        <f t="shared" si="26"/>
        <v>1.0924369747899161</v>
      </c>
      <c r="P300" s="1">
        <f t="shared" si="27"/>
        <v>1.5100671140939597</v>
      </c>
      <c r="Q300" s="31"/>
      <c r="R300" s="1">
        <f t="shared" si="28"/>
        <v>0.5067339309040132</v>
      </c>
      <c r="S300" s="22">
        <f t="shared" si="29"/>
        <v>1.422922110020479</v>
      </c>
    </row>
    <row r="301" spans="2:19" x14ac:dyDescent="0.35">
      <c r="B301" s="21" t="s">
        <v>3</v>
      </c>
      <c r="C301" s="1" t="s">
        <v>6</v>
      </c>
      <c r="D301" s="1">
        <v>3</v>
      </c>
      <c r="E301" s="22">
        <v>1</v>
      </c>
      <c r="H301" s="21">
        <f>VLOOKUP(B301,'PL Table Summary'!$Z$6:$AD$25,2)</f>
        <v>1.263157894736842</v>
      </c>
      <c r="I301" s="1">
        <f>VLOOKUP(B301,'PL Table Summary'!$Z$6:$AD$25,3)</f>
        <v>1.0526315789473684</v>
      </c>
      <c r="J301" s="1">
        <f>VLOOKUP(C301,'PL Table Summary'!$Z$6:$AD$25,4)</f>
        <v>0.63157894736842102</v>
      </c>
      <c r="K301" s="1">
        <f>VLOOKUP(C301,'PL Table Summary'!$Z$6:$AD$25,5)</f>
        <v>2.3684210526315788</v>
      </c>
      <c r="L301" s="31"/>
      <c r="M301" s="1">
        <f t="shared" si="24"/>
        <v>0.80536912751677847</v>
      </c>
      <c r="N301" s="1">
        <f t="shared" si="25"/>
        <v>0.84033613445378152</v>
      </c>
      <c r="O301" s="1">
        <f t="shared" si="26"/>
        <v>0.50420168067226889</v>
      </c>
      <c r="P301" s="1">
        <f t="shared" si="27"/>
        <v>1.5100671140939597</v>
      </c>
      <c r="Q301" s="31"/>
      <c r="R301" s="1">
        <f t="shared" si="28"/>
        <v>1.2161614341696318</v>
      </c>
      <c r="S301" s="22">
        <f t="shared" si="29"/>
        <v>0.42369889132123439</v>
      </c>
    </row>
    <row r="302" spans="2:19" x14ac:dyDescent="0.35">
      <c r="B302" s="21" t="s">
        <v>17</v>
      </c>
      <c r="C302" s="1" t="s">
        <v>12</v>
      </c>
      <c r="D302" s="1">
        <v>3</v>
      </c>
      <c r="E302" s="22">
        <v>1</v>
      </c>
      <c r="H302" s="21">
        <f>VLOOKUP(B302,'PL Table Summary'!$Z$6:$AD$25,2)</f>
        <v>3</v>
      </c>
      <c r="I302" s="1">
        <f>VLOOKUP(B302,'PL Table Summary'!$Z$6:$AD$25,3)</f>
        <v>0.63157894736842102</v>
      </c>
      <c r="J302" s="1">
        <f>VLOOKUP(C302,'PL Table Summary'!$Z$6:$AD$25,4)</f>
        <v>1.368421052631579</v>
      </c>
      <c r="K302" s="1">
        <f>VLOOKUP(C302,'PL Table Summary'!$Z$6:$AD$25,5)</f>
        <v>1.631578947368421</v>
      </c>
      <c r="L302" s="31"/>
      <c r="M302" s="1">
        <f t="shared" si="24"/>
        <v>1.912751677852349</v>
      </c>
      <c r="N302" s="1">
        <f t="shared" si="25"/>
        <v>0.50420168067226889</v>
      </c>
      <c r="O302" s="1">
        <f t="shared" si="26"/>
        <v>1.0924369747899161</v>
      </c>
      <c r="P302" s="1">
        <f t="shared" si="27"/>
        <v>1.0402684563758389</v>
      </c>
      <c r="Q302" s="31"/>
      <c r="R302" s="1">
        <f t="shared" si="28"/>
        <v>1.9897752353497589</v>
      </c>
      <c r="S302" s="22">
        <f t="shared" si="29"/>
        <v>0.5508085587176047</v>
      </c>
    </row>
    <row r="303" spans="2:19" x14ac:dyDescent="0.35">
      <c r="B303" s="21" t="s">
        <v>10</v>
      </c>
      <c r="C303" s="1" t="s">
        <v>15</v>
      </c>
      <c r="D303" s="1">
        <v>3</v>
      </c>
      <c r="E303" s="22">
        <v>2</v>
      </c>
      <c r="H303" s="21">
        <f>VLOOKUP(B303,'PL Table Summary'!$Z$6:$AD$25,2)</f>
        <v>1.263157894736842</v>
      </c>
      <c r="I303" s="1">
        <f>VLOOKUP(B303,'PL Table Summary'!$Z$6:$AD$25,3)</f>
        <v>1.3157894736842106</v>
      </c>
      <c r="J303" s="1">
        <f>VLOOKUP(C303,'PL Table Summary'!$Z$6:$AD$25,4)</f>
        <v>1.263157894736842</v>
      </c>
      <c r="K303" s="1">
        <f>VLOOKUP(C303,'PL Table Summary'!$Z$6:$AD$25,5)</f>
        <v>1.3157894736842106</v>
      </c>
      <c r="L303" s="31"/>
      <c r="M303" s="1">
        <f t="shared" si="24"/>
        <v>0.80536912751677847</v>
      </c>
      <c r="N303" s="1">
        <f t="shared" si="25"/>
        <v>1.0504201680672272</v>
      </c>
      <c r="O303" s="1">
        <f t="shared" si="26"/>
        <v>1.0084033613445378</v>
      </c>
      <c r="P303" s="1">
        <f t="shared" si="27"/>
        <v>0.83892617449664431</v>
      </c>
      <c r="Q303" s="31"/>
      <c r="R303" s="1">
        <f t="shared" si="28"/>
        <v>0.67564524120535108</v>
      </c>
      <c r="S303" s="22">
        <f t="shared" si="29"/>
        <v>1.0592472283030863</v>
      </c>
    </row>
    <row r="304" spans="2:19" x14ac:dyDescent="0.35">
      <c r="B304" s="21" t="s">
        <v>20</v>
      </c>
      <c r="C304" s="1" t="s">
        <v>11</v>
      </c>
      <c r="D304" s="1">
        <v>2</v>
      </c>
      <c r="E304" s="22">
        <v>1</v>
      </c>
      <c r="H304" s="21">
        <f>VLOOKUP(B304,'PL Table Summary'!$Z$6:$AD$25,2)</f>
        <v>1.4210526315789473</v>
      </c>
      <c r="I304" s="1">
        <f>VLOOKUP(B304,'PL Table Summary'!$Z$6:$AD$25,3)</f>
        <v>1.5789473684210527</v>
      </c>
      <c r="J304" s="1">
        <f>VLOOKUP(C304,'PL Table Summary'!$Z$6:$AD$25,4)</f>
        <v>1.736842105263158</v>
      </c>
      <c r="K304" s="1">
        <f>VLOOKUP(C304,'PL Table Summary'!$Z$6:$AD$25,5)</f>
        <v>1.2105263157894737</v>
      </c>
      <c r="L304" s="31"/>
      <c r="M304" s="1">
        <f t="shared" si="24"/>
        <v>0.90604026845637586</v>
      </c>
      <c r="N304" s="1">
        <f t="shared" si="25"/>
        <v>1.2605042016806725</v>
      </c>
      <c r="O304" s="1">
        <f t="shared" si="26"/>
        <v>1.3865546218487397</v>
      </c>
      <c r="P304" s="1">
        <f t="shared" si="27"/>
        <v>0.77181208053691275</v>
      </c>
      <c r="Q304" s="31"/>
      <c r="R304" s="1">
        <f t="shared" si="28"/>
        <v>0.69929282464753839</v>
      </c>
      <c r="S304" s="22">
        <f t="shared" si="29"/>
        <v>1.7477579267000922</v>
      </c>
    </row>
    <row r="305" spans="2:19" x14ac:dyDescent="0.35">
      <c r="B305" s="21" t="s">
        <v>16</v>
      </c>
      <c r="C305" s="1" t="s">
        <v>2</v>
      </c>
      <c r="D305" s="1">
        <v>2</v>
      </c>
      <c r="E305" s="22">
        <v>0</v>
      </c>
      <c r="H305" s="21">
        <f>VLOOKUP(B305,'PL Table Summary'!$Z$6:$AD$25,2)</f>
        <v>2.2105263157894739</v>
      </c>
      <c r="I305" s="1">
        <f>VLOOKUP(B305,'PL Table Summary'!$Z$6:$AD$25,3)</f>
        <v>0.84210526315789469</v>
      </c>
      <c r="J305" s="1">
        <f>VLOOKUP(C305,'PL Table Summary'!$Z$6:$AD$25,4)</f>
        <v>1.6842105263157894</v>
      </c>
      <c r="K305" s="1">
        <f>VLOOKUP(C305,'PL Table Summary'!$Z$6:$AD$25,5)</f>
        <v>1.5263157894736843</v>
      </c>
      <c r="L305" s="31"/>
      <c r="M305" s="1">
        <f t="shared" si="24"/>
        <v>1.4093959731543626</v>
      </c>
      <c r="N305" s="1">
        <f t="shared" si="25"/>
        <v>0.67226890756302526</v>
      </c>
      <c r="O305" s="1">
        <f t="shared" si="26"/>
        <v>1.3445378151260505</v>
      </c>
      <c r="P305" s="1">
        <f t="shared" si="27"/>
        <v>0.97315436241610742</v>
      </c>
      <c r="Q305" s="31"/>
      <c r="R305" s="1">
        <f t="shared" si="28"/>
        <v>1.3715598396468629</v>
      </c>
      <c r="S305" s="22">
        <f t="shared" si="29"/>
        <v>0.90389096815196679</v>
      </c>
    </row>
    <row r="306" spans="2:19" x14ac:dyDescent="0.35">
      <c r="B306" s="21" t="s">
        <v>9</v>
      </c>
      <c r="C306" s="1" t="s">
        <v>14</v>
      </c>
      <c r="D306" s="1">
        <v>1</v>
      </c>
      <c r="E306" s="22">
        <v>1</v>
      </c>
      <c r="H306" s="21">
        <f>VLOOKUP(B306,'PL Table Summary'!$Z$6:$AD$25,2)</f>
        <v>2.0526315789473686</v>
      </c>
      <c r="I306" s="1">
        <f>VLOOKUP(B306,'PL Table Summary'!$Z$6:$AD$25,3)</f>
        <v>0.63157894736842102</v>
      </c>
      <c r="J306" s="1">
        <f>VLOOKUP(C306,'PL Table Summary'!$Z$6:$AD$25,4)</f>
        <v>1</v>
      </c>
      <c r="K306" s="1">
        <f>VLOOKUP(C306,'PL Table Summary'!$Z$6:$AD$25,5)</f>
        <v>1.3157894736842106</v>
      </c>
      <c r="L306" s="31"/>
      <c r="M306" s="1">
        <f t="shared" si="24"/>
        <v>1.3087248322147653</v>
      </c>
      <c r="N306" s="1">
        <f t="shared" si="25"/>
        <v>0.50420168067226889</v>
      </c>
      <c r="O306" s="1">
        <f t="shared" si="26"/>
        <v>0.79831932773109249</v>
      </c>
      <c r="P306" s="1">
        <f t="shared" si="27"/>
        <v>0.83892617449664431</v>
      </c>
      <c r="Q306" s="31"/>
      <c r="R306" s="1">
        <f t="shared" si="28"/>
        <v>1.0979235169586958</v>
      </c>
      <c r="S306" s="22">
        <f t="shared" si="29"/>
        <v>0.40251394675517266</v>
      </c>
    </row>
    <row r="307" spans="2:19" x14ac:dyDescent="0.35">
      <c r="B307" s="21" t="s">
        <v>18</v>
      </c>
      <c r="C307" s="1" t="s">
        <v>21</v>
      </c>
      <c r="D307" s="1">
        <v>4</v>
      </c>
      <c r="E307" s="22">
        <v>2</v>
      </c>
      <c r="H307" s="21">
        <f>VLOOKUP(B307,'PL Table Summary'!$Z$6:$AD$25,2)</f>
        <v>2.8947368421052633</v>
      </c>
      <c r="I307" s="1">
        <f>VLOOKUP(B307,'PL Table Summary'!$Z$6:$AD$25,3)</f>
        <v>0.52631578947368418</v>
      </c>
      <c r="J307" s="1">
        <f>VLOOKUP(C307,'PL Table Summary'!$Z$6:$AD$25,4)</f>
        <v>1.1052631578947369</v>
      </c>
      <c r="K307" s="1">
        <f>VLOOKUP(C307,'PL Table Summary'!$Z$6:$AD$25,5)</f>
        <v>1.8947368421052631</v>
      </c>
      <c r="L307" s="31"/>
      <c r="M307" s="1">
        <f t="shared" si="24"/>
        <v>1.8456375838926176</v>
      </c>
      <c r="N307" s="1">
        <f t="shared" si="25"/>
        <v>0.42016806722689076</v>
      </c>
      <c r="O307" s="1">
        <f t="shared" si="26"/>
        <v>0.88235294117647078</v>
      </c>
      <c r="P307" s="1">
        <f t="shared" si="27"/>
        <v>1.2080536912751678</v>
      </c>
      <c r="Q307" s="31"/>
      <c r="R307" s="1">
        <f t="shared" si="28"/>
        <v>2.2296292959776589</v>
      </c>
      <c r="S307" s="22">
        <f t="shared" si="29"/>
        <v>0.37073652990608019</v>
      </c>
    </row>
    <row r="308" spans="2:19" x14ac:dyDescent="0.35">
      <c r="B308" s="21" t="s">
        <v>4</v>
      </c>
      <c r="C308" s="1" t="s">
        <v>10</v>
      </c>
      <c r="D308" s="1">
        <v>2</v>
      </c>
      <c r="E308" s="22">
        <v>2</v>
      </c>
      <c r="H308" s="21">
        <f>VLOOKUP(B308,'PL Table Summary'!$Z$6:$AD$25,2)</f>
        <v>1.5789473684210527</v>
      </c>
      <c r="I308" s="1">
        <f>VLOOKUP(B308,'PL Table Summary'!$Z$6:$AD$25,3)</f>
        <v>1.3157894736842106</v>
      </c>
      <c r="J308" s="1">
        <f>VLOOKUP(C308,'PL Table Summary'!$Z$6:$AD$25,4)</f>
        <v>0.94736842105263153</v>
      </c>
      <c r="K308" s="1">
        <f>VLOOKUP(C308,'PL Table Summary'!$Z$6:$AD$25,5)</f>
        <v>1.2105263157894737</v>
      </c>
      <c r="L308" s="31"/>
      <c r="M308" s="1">
        <f t="shared" si="24"/>
        <v>1.0067114093959733</v>
      </c>
      <c r="N308" s="1">
        <f t="shared" si="25"/>
        <v>1.0504201680672272</v>
      </c>
      <c r="O308" s="1">
        <f t="shared" si="26"/>
        <v>0.75630252100840334</v>
      </c>
      <c r="P308" s="1">
        <f t="shared" si="27"/>
        <v>0.77181208053691275</v>
      </c>
      <c r="Q308" s="31"/>
      <c r="R308" s="1">
        <f t="shared" si="28"/>
        <v>0.77699202738615381</v>
      </c>
      <c r="S308" s="22">
        <f t="shared" si="29"/>
        <v>0.79443542122731459</v>
      </c>
    </row>
    <row r="309" spans="2:19" x14ac:dyDescent="0.35">
      <c r="B309" s="21" t="s">
        <v>21</v>
      </c>
      <c r="C309" s="1" t="s">
        <v>3</v>
      </c>
      <c r="D309" s="1">
        <v>1</v>
      </c>
      <c r="E309" s="22">
        <v>2</v>
      </c>
      <c r="H309" s="21">
        <f>VLOOKUP(B309,'PL Table Summary'!$Z$6:$AD$25,2)</f>
        <v>1.263157894736842</v>
      </c>
      <c r="I309" s="1">
        <f>VLOOKUP(B309,'PL Table Summary'!$Z$6:$AD$25,3)</f>
        <v>1.6842105263157894</v>
      </c>
      <c r="J309" s="1">
        <f>VLOOKUP(C309,'PL Table Summary'!$Z$6:$AD$25,4)</f>
        <v>1.4210526315789473</v>
      </c>
      <c r="K309" s="1">
        <f>VLOOKUP(C309,'PL Table Summary'!$Z$6:$AD$25,5)</f>
        <v>1.4736842105263157</v>
      </c>
      <c r="L309" s="31"/>
      <c r="M309" s="1">
        <f t="shared" si="24"/>
        <v>0.80536912751677847</v>
      </c>
      <c r="N309" s="1">
        <f t="shared" si="25"/>
        <v>1.3445378151260505</v>
      </c>
      <c r="O309" s="1">
        <f t="shared" si="26"/>
        <v>1.134453781512605</v>
      </c>
      <c r="P309" s="1">
        <f t="shared" si="27"/>
        <v>0.93959731543624159</v>
      </c>
      <c r="Q309" s="31"/>
      <c r="R309" s="1">
        <f t="shared" si="28"/>
        <v>0.75672267014999317</v>
      </c>
      <c r="S309" s="22">
        <f t="shared" si="29"/>
        <v>1.5253160087564439</v>
      </c>
    </row>
    <row r="310" spans="2:19" x14ac:dyDescent="0.35">
      <c r="B310" s="21" t="s">
        <v>19</v>
      </c>
      <c r="C310" s="1" t="s">
        <v>8</v>
      </c>
      <c r="D310" s="1">
        <v>4</v>
      </c>
      <c r="E310" s="22">
        <v>3</v>
      </c>
      <c r="H310" s="21">
        <f>VLOOKUP(B310,'PL Table Summary'!$Z$6:$AD$25,2)</f>
        <v>1.6842105263157894</v>
      </c>
      <c r="I310" s="1">
        <f>VLOOKUP(B310,'PL Table Summary'!$Z$6:$AD$25,3)</f>
        <v>1.4210526315789473</v>
      </c>
      <c r="J310" s="1">
        <f>VLOOKUP(C310,'PL Table Summary'!$Z$6:$AD$25,4)</f>
        <v>0.63157894736842102</v>
      </c>
      <c r="K310" s="1">
        <f>VLOOKUP(C310,'PL Table Summary'!$Z$6:$AD$25,5)</f>
        <v>2.3684210526315788</v>
      </c>
      <c r="L310" s="31"/>
      <c r="M310" s="1">
        <f t="shared" si="24"/>
        <v>1.0738255033557047</v>
      </c>
      <c r="N310" s="1">
        <f t="shared" si="25"/>
        <v>1.134453781512605</v>
      </c>
      <c r="O310" s="1">
        <f t="shared" si="26"/>
        <v>0.50420168067226889</v>
      </c>
      <c r="P310" s="1">
        <f t="shared" si="27"/>
        <v>1.5100671140939597</v>
      </c>
      <c r="Q310" s="31"/>
      <c r="R310" s="1">
        <f t="shared" si="28"/>
        <v>1.6215485788928425</v>
      </c>
      <c r="S310" s="22">
        <f t="shared" si="29"/>
        <v>0.57199350328366638</v>
      </c>
    </row>
    <row r="311" spans="2:19" x14ac:dyDescent="0.35">
      <c r="B311" s="21" t="s">
        <v>15</v>
      </c>
      <c r="C311" s="1" t="s">
        <v>9</v>
      </c>
      <c r="D311" s="1">
        <v>2</v>
      </c>
      <c r="E311" s="22">
        <v>0</v>
      </c>
      <c r="H311" s="21">
        <f>VLOOKUP(B311,'PL Table Summary'!$Z$6:$AD$25,2)</f>
        <v>1.5789473684210527</v>
      </c>
      <c r="I311" s="1">
        <f>VLOOKUP(B311,'PL Table Summary'!$Z$6:$AD$25,3)</f>
        <v>1.1052631578947369</v>
      </c>
      <c r="J311" s="1">
        <f>VLOOKUP(C311,'PL Table Summary'!$Z$6:$AD$25,4)</f>
        <v>1.263157894736842</v>
      </c>
      <c r="K311" s="1">
        <f>VLOOKUP(C311,'PL Table Summary'!$Z$6:$AD$25,5)</f>
        <v>1.4210526315789473</v>
      </c>
      <c r="L311" s="31"/>
      <c r="M311" s="1">
        <f t="shared" si="24"/>
        <v>1.0067114093959733</v>
      </c>
      <c r="N311" s="1">
        <f t="shared" si="25"/>
        <v>0.88235294117647078</v>
      </c>
      <c r="O311" s="1">
        <f t="shared" si="26"/>
        <v>1.0084033613445378</v>
      </c>
      <c r="P311" s="1">
        <f t="shared" si="27"/>
        <v>0.90604026845637586</v>
      </c>
      <c r="Q311" s="31"/>
      <c r="R311" s="1">
        <f t="shared" si="28"/>
        <v>0.91212107562722411</v>
      </c>
      <c r="S311" s="22">
        <f t="shared" si="29"/>
        <v>0.88976767177459237</v>
      </c>
    </row>
    <row r="312" spans="2:19" x14ac:dyDescent="0.35">
      <c r="B312" s="21" t="s">
        <v>6</v>
      </c>
      <c r="C312" s="1" t="s">
        <v>18</v>
      </c>
      <c r="D312" s="1">
        <v>1</v>
      </c>
      <c r="E312" s="22">
        <v>2</v>
      </c>
      <c r="H312" s="21">
        <f>VLOOKUP(B312,'PL Table Summary'!$Z$6:$AD$25,2)</f>
        <v>1.1578947368421053</v>
      </c>
      <c r="I312" s="1">
        <f>VLOOKUP(B312,'PL Table Summary'!$Z$6:$AD$25,3)</f>
        <v>1.8947368421052631</v>
      </c>
      <c r="J312" s="1">
        <f>VLOOKUP(C312,'PL Table Summary'!$Z$6:$AD$25,4)</f>
        <v>1.7894736842105263</v>
      </c>
      <c r="K312" s="1">
        <f>VLOOKUP(C312,'PL Table Summary'!$Z$6:$AD$25,5)</f>
        <v>0.63157894736842102</v>
      </c>
      <c r="L312" s="31"/>
      <c r="M312" s="1">
        <f t="shared" si="24"/>
        <v>0.73825503355704702</v>
      </c>
      <c r="N312" s="1">
        <f t="shared" si="25"/>
        <v>1.5126050420168067</v>
      </c>
      <c r="O312" s="1">
        <f t="shared" si="26"/>
        <v>1.4285714285714286</v>
      </c>
      <c r="P312" s="1">
        <f t="shared" si="27"/>
        <v>0.40268456375838924</v>
      </c>
      <c r="Q312" s="31"/>
      <c r="R312" s="1">
        <f t="shared" si="28"/>
        <v>0.29728390613035449</v>
      </c>
      <c r="S312" s="22">
        <f t="shared" si="29"/>
        <v>2.1608643457382954</v>
      </c>
    </row>
    <row r="313" spans="2:19" x14ac:dyDescent="0.35">
      <c r="B313" s="21" t="s">
        <v>13</v>
      </c>
      <c r="C313" s="1" t="s">
        <v>20</v>
      </c>
      <c r="D313" s="1">
        <v>0</v>
      </c>
      <c r="E313" s="22">
        <v>1</v>
      </c>
      <c r="H313" s="21">
        <f>VLOOKUP(B313,'PL Table Summary'!$Z$6:$AD$25,2)</f>
        <v>1</v>
      </c>
      <c r="I313" s="1">
        <f>VLOOKUP(B313,'PL Table Summary'!$Z$6:$AD$25,3)</f>
        <v>1.4736842105263157</v>
      </c>
      <c r="J313" s="1">
        <f>VLOOKUP(C313,'PL Table Summary'!$Z$6:$AD$25,4)</f>
        <v>0.94736842105263153</v>
      </c>
      <c r="K313" s="1">
        <f>VLOOKUP(C313,'PL Table Summary'!$Z$6:$AD$25,5)</f>
        <v>1.8421052631578947</v>
      </c>
      <c r="L313" s="31"/>
      <c r="M313" s="1">
        <f t="shared" si="24"/>
        <v>0.63758389261744963</v>
      </c>
      <c r="N313" s="1">
        <f t="shared" si="25"/>
        <v>1.1764705882352942</v>
      </c>
      <c r="O313" s="1">
        <f t="shared" si="26"/>
        <v>0.75630252100840334</v>
      </c>
      <c r="P313" s="1">
        <f t="shared" si="27"/>
        <v>1.174496644295302</v>
      </c>
      <c r="Q313" s="31"/>
      <c r="R313" s="1">
        <f t="shared" si="28"/>
        <v>0.74884014233593077</v>
      </c>
      <c r="S313" s="22">
        <f t="shared" si="29"/>
        <v>0.88976767177459215</v>
      </c>
    </row>
    <row r="314" spans="2:19" x14ac:dyDescent="0.35">
      <c r="B314" s="21" t="s">
        <v>21</v>
      </c>
      <c r="C314" s="1" t="s">
        <v>14</v>
      </c>
      <c r="D314" s="1">
        <v>2</v>
      </c>
      <c r="E314" s="22">
        <v>0</v>
      </c>
      <c r="H314" s="21">
        <f>VLOOKUP(B314,'PL Table Summary'!$Z$6:$AD$25,2)</f>
        <v>1.263157894736842</v>
      </c>
      <c r="I314" s="1">
        <f>VLOOKUP(B314,'PL Table Summary'!$Z$6:$AD$25,3)</f>
        <v>1.6842105263157894</v>
      </c>
      <c r="J314" s="1">
        <f>VLOOKUP(C314,'PL Table Summary'!$Z$6:$AD$25,4)</f>
        <v>1</v>
      </c>
      <c r="K314" s="1">
        <f>VLOOKUP(C314,'PL Table Summary'!$Z$6:$AD$25,5)</f>
        <v>1.3157894736842106</v>
      </c>
      <c r="L314" s="31"/>
      <c r="M314" s="1">
        <f t="shared" si="24"/>
        <v>0.80536912751677847</v>
      </c>
      <c r="N314" s="1">
        <f t="shared" si="25"/>
        <v>1.3445378151260505</v>
      </c>
      <c r="O314" s="1">
        <f t="shared" si="26"/>
        <v>0.79831932773109249</v>
      </c>
      <c r="P314" s="1">
        <f t="shared" si="27"/>
        <v>0.83892617449664431</v>
      </c>
      <c r="Q314" s="31"/>
      <c r="R314" s="1">
        <f t="shared" si="28"/>
        <v>0.67564524120535108</v>
      </c>
      <c r="S314" s="22">
        <f t="shared" si="29"/>
        <v>1.0733705246804606</v>
      </c>
    </row>
    <row r="315" spans="2:19" x14ac:dyDescent="0.35">
      <c r="B315" s="21" t="s">
        <v>7</v>
      </c>
      <c r="C315" s="1" t="s">
        <v>8</v>
      </c>
      <c r="D315" s="1">
        <v>2</v>
      </c>
      <c r="E315" s="22">
        <v>0</v>
      </c>
      <c r="H315" s="21">
        <f>VLOOKUP(B315,'PL Table Summary'!$Z$6:$AD$25,2)</f>
        <v>1</v>
      </c>
      <c r="I315" s="1">
        <f>VLOOKUP(B315,'PL Table Summary'!$Z$6:$AD$25,3)</f>
        <v>1.2105263157894737</v>
      </c>
      <c r="J315" s="1">
        <f>VLOOKUP(C315,'PL Table Summary'!$Z$6:$AD$25,4)</f>
        <v>0.63157894736842102</v>
      </c>
      <c r="K315" s="1">
        <f>VLOOKUP(C315,'PL Table Summary'!$Z$6:$AD$25,5)</f>
        <v>2.3684210526315788</v>
      </c>
      <c r="L315" s="31"/>
      <c r="M315" s="1">
        <f t="shared" si="24"/>
        <v>0.63758389261744963</v>
      </c>
      <c r="N315" s="1">
        <f t="shared" si="25"/>
        <v>0.96638655462184886</v>
      </c>
      <c r="O315" s="1">
        <f t="shared" si="26"/>
        <v>0.50420168067226889</v>
      </c>
      <c r="P315" s="1">
        <f t="shared" si="27"/>
        <v>1.5100671140939597</v>
      </c>
      <c r="Q315" s="31"/>
      <c r="R315" s="1">
        <f t="shared" si="28"/>
        <v>0.9627944687176252</v>
      </c>
      <c r="S315" s="22">
        <f t="shared" si="29"/>
        <v>0.4872537250194196</v>
      </c>
    </row>
    <row r="316" spans="2:19" x14ac:dyDescent="0.35">
      <c r="B316" s="21" t="s">
        <v>6</v>
      </c>
      <c r="C316" s="1" t="s">
        <v>17</v>
      </c>
      <c r="D316" s="1">
        <v>0</v>
      </c>
      <c r="E316" s="22">
        <v>2</v>
      </c>
      <c r="H316" s="21">
        <f>VLOOKUP(B316,'PL Table Summary'!$Z$6:$AD$25,2)</f>
        <v>1.1578947368421053</v>
      </c>
      <c r="I316" s="1">
        <f>VLOOKUP(B316,'PL Table Summary'!$Z$6:$AD$25,3)</f>
        <v>1.8947368421052631</v>
      </c>
      <c r="J316" s="1">
        <f>VLOOKUP(C316,'PL Table Summary'!$Z$6:$AD$25,4)</f>
        <v>2</v>
      </c>
      <c r="K316" s="1">
        <f>VLOOKUP(C316,'PL Table Summary'!$Z$6:$AD$25,5)</f>
        <v>0.57894736842105265</v>
      </c>
      <c r="L316" s="31"/>
      <c r="M316" s="1">
        <f t="shared" si="24"/>
        <v>0.73825503355704702</v>
      </c>
      <c r="N316" s="1">
        <f t="shared" si="25"/>
        <v>1.5126050420168067</v>
      </c>
      <c r="O316" s="1">
        <f t="shared" si="26"/>
        <v>1.596638655462185</v>
      </c>
      <c r="P316" s="1">
        <f t="shared" si="27"/>
        <v>0.36912751677852351</v>
      </c>
      <c r="Q316" s="31"/>
      <c r="R316" s="1">
        <f t="shared" si="28"/>
        <v>0.2725102472861583</v>
      </c>
      <c r="S316" s="22">
        <f t="shared" si="29"/>
        <v>2.4150836805310361</v>
      </c>
    </row>
    <row r="317" spans="2:19" x14ac:dyDescent="0.35">
      <c r="B317" s="21" t="s">
        <v>3</v>
      </c>
      <c r="C317" s="1" t="s">
        <v>4</v>
      </c>
      <c r="D317" s="1">
        <v>2</v>
      </c>
      <c r="E317" s="22">
        <v>0</v>
      </c>
      <c r="H317" s="21">
        <f>VLOOKUP(B317,'PL Table Summary'!$Z$6:$AD$25,2)</f>
        <v>1.263157894736842</v>
      </c>
      <c r="I317" s="1">
        <f>VLOOKUP(B317,'PL Table Summary'!$Z$6:$AD$25,3)</f>
        <v>1.0526315789473684</v>
      </c>
      <c r="J317" s="1">
        <f>VLOOKUP(C317,'PL Table Summary'!$Z$6:$AD$25,4)</f>
        <v>1.368421052631579</v>
      </c>
      <c r="K317" s="1">
        <f>VLOOKUP(C317,'PL Table Summary'!$Z$6:$AD$25,5)</f>
        <v>2.3684210526315788</v>
      </c>
      <c r="L317" s="31"/>
      <c r="M317" s="1">
        <f t="shared" si="24"/>
        <v>0.80536912751677847</v>
      </c>
      <c r="N317" s="1">
        <f t="shared" si="25"/>
        <v>0.84033613445378152</v>
      </c>
      <c r="O317" s="1">
        <f t="shared" si="26"/>
        <v>1.0924369747899161</v>
      </c>
      <c r="P317" s="1">
        <f t="shared" si="27"/>
        <v>1.5100671140939597</v>
      </c>
      <c r="Q317" s="31"/>
      <c r="R317" s="1">
        <f t="shared" si="28"/>
        <v>1.2161614341696318</v>
      </c>
      <c r="S317" s="22">
        <f t="shared" si="29"/>
        <v>0.91801426452934121</v>
      </c>
    </row>
    <row r="318" spans="2:19" x14ac:dyDescent="0.35">
      <c r="B318" s="21" t="s">
        <v>2</v>
      </c>
      <c r="C318" s="1" t="s">
        <v>12</v>
      </c>
      <c r="D318" s="1">
        <v>2</v>
      </c>
      <c r="E318" s="22">
        <v>1</v>
      </c>
      <c r="H318" s="21">
        <f>VLOOKUP(B318,'PL Table Summary'!$Z$6:$AD$25,2)</f>
        <v>1.736842105263158</v>
      </c>
      <c r="I318" s="1">
        <f>VLOOKUP(B318,'PL Table Summary'!$Z$6:$AD$25,3)</f>
        <v>1.3157894736842106</v>
      </c>
      <c r="J318" s="1">
        <f>VLOOKUP(C318,'PL Table Summary'!$Z$6:$AD$25,4)</f>
        <v>1.368421052631579</v>
      </c>
      <c r="K318" s="1">
        <f>VLOOKUP(C318,'PL Table Summary'!$Z$6:$AD$25,5)</f>
        <v>1.631578947368421</v>
      </c>
      <c r="L318" s="31"/>
      <c r="M318" s="1">
        <f t="shared" si="24"/>
        <v>1.1073825503355705</v>
      </c>
      <c r="N318" s="1">
        <f t="shared" si="25"/>
        <v>1.0504201680672272</v>
      </c>
      <c r="O318" s="1">
        <f t="shared" si="26"/>
        <v>1.0924369747899161</v>
      </c>
      <c r="P318" s="1">
        <f t="shared" si="27"/>
        <v>1.0402684563758389</v>
      </c>
      <c r="Q318" s="31"/>
      <c r="R318" s="1">
        <f t="shared" si="28"/>
        <v>1.1519751362551236</v>
      </c>
      <c r="S318" s="22">
        <f t="shared" si="29"/>
        <v>1.1475178306616769</v>
      </c>
    </row>
    <row r="319" spans="2:19" x14ac:dyDescent="0.35">
      <c r="B319" s="21" t="s">
        <v>19</v>
      </c>
      <c r="C319" s="1" t="s">
        <v>15</v>
      </c>
      <c r="D319" s="1">
        <v>0</v>
      </c>
      <c r="E319" s="22">
        <v>2</v>
      </c>
      <c r="H319" s="21">
        <f>VLOOKUP(B319,'PL Table Summary'!$Z$6:$AD$25,2)</f>
        <v>1.6842105263157894</v>
      </c>
      <c r="I319" s="1">
        <f>VLOOKUP(B319,'PL Table Summary'!$Z$6:$AD$25,3)</f>
        <v>1.4210526315789473</v>
      </c>
      <c r="J319" s="1">
        <f>VLOOKUP(C319,'PL Table Summary'!$Z$6:$AD$25,4)</f>
        <v>1.263157894736842</v>
      </c>
      <c r="K319" s="1">
        <f>VLOOKUP(C319,'PL Table Summary'!$Z$6:$AD$25,5)</f>
        <v>1.3157894736842106</v>
      </c>
      <c r="L319" s="31"/>
      <c r="M319" s="1">
        <f t="shared" si="24"/>
        <v>1.0738255033557047</v>
      </c>
      <c r="N319" s="1">
        <f t="shared" si="25"/>
        <v>1.134453781512605</v>
      </c>
      <c r="O319" s="1">
        <f t="shared" si="26"/>
        <v>1.0084033613445378</v>
      </c>
      <c r="P319" s="1">
        <f t="shared" si="27"/>
        <v>0.83892617449664431</v>
      </c>
      <c r="Q319" s="31"/>
      <c r="R319" s="1">
        <f t="shared" si="28"/>
        <v>0.90086032160713481</v>
      </c>
      <c r="S319" s="22">
        <f t="shared" si="29"/>
        <v>1.1439870065673328</v>
      </c>
    </row>
    <row r="320" spans="2:19" x14ac:dyDescent="0.35">
      <c r="B320" s="21" t="s">
        <v>5</v>
      </c>
      <c r="C320" s="1" t="s">
        <v>9</v>
      </c>
      <c r="D320" s="1">
        <v>1</v>
      </c>
      <c r="E320" s="22">
        <v>2</v>
      </c>
      <c r="H320" s="21">
        <f>VLOOKUP(B320,'PL Table Summary'!$Z$6:$AD$25,2)</f>
        <v>1.1052631578947369</v>
      </c>
      <c r="I320" s="1">
        <f>VLOOKUP(B320,'PL Table Summary'!$Z$6:$AD$25,3)</f>
        <v>2</v>
      </c>
      <c r="J320" s="1">
        <f>VLOOKUP(C320,'PL Table Summary'!$Z$6:$AD$25,4)</f>
        <v>1.263157894736842</v>
      </c>
      <c r="K320" s="1">
        <f>VLOOKUP(C320,'PL Table Summary'!$Z$6:$AD$25,5)</f>
        <v>1.4210526315789473</v>
      </c>
      <c r="L320" s="31"/>
      <c r="M320" s="1">
        <f t="shared" si="24"/>
        <v>0.7046979865771813</v>
      </c>
      <c r="N320" s="1">
        <f t="shared" si="25"/>
        <v>1.596638655462185</v>
      </c>
      <c r="O320" s="1">
        <f t="shared" si="26"/>
        <v>1.0084033613445378</v>
      </c>
      <c r="P320" s="1">
        <f t="shared" si="27"/>
        <v>0.90604026845637586</v>
      </c>
      <c r="Q320" s="31"/>
      <c r="R320" s="1">
        <f t="shared" si="28"/>
        <v>0.63848475293905693</v>
      </c>
      <c r="S320" s="22">
        <f t="shared" si="29"/>
        <v>1.6100557870206906</v>
      </c>
    </row>
    <row r="321" spans="2:19" x14ac:dyDescent="0.35">
      <c r="B321" s="21" t="s">
        <v>18</v>
      </c>
      <c r="C321" s="1" t="s">
        <v>11</v>
      </c>
      <c r="D321" s="1">
        <v>2</v>
      </c>
      <c r="E321" s="22">
        <v>1</v>
      </c>
      <c r="H321" s="21">
        <f>VLOOKUP(B321,'PL Table Summary'!$Z$6:$AD$25,2)</f>
        <v>2.8947368421052633</v>
      </c>
      <c r="I321" s="1">
        <f>VLOOKUP(B321,'PL Table Summary'!$Z$6:$AD$25,3)</f>
        <v>0.52631578947368418</v>
      </c>
      <c r="J321" s="1">
        <f>VLOOKUP(C321,'PL Table Summary'!$Z$6:$AD$25,4)</f>
        <v>1.736842105263158</v>
      </c>
      <c r="K321" s="1">
        <f>VLOOKUP(C321,'PL Table Summary'!$Z$6:$AD$25,5)</f>
        <v>1.2105263157894737</v>
      </c>
      <c r="L321" s="31"/>
      <c r="M321" s="1">
        <f t="shared" si="24"/>
        <v>1.8456375838926176</v>
      </c>
      <c r="N321" s="1">
        <f t="shared" si="25"/>
        <v>0.42016806722689076</v>
      </c>
      <c r="O321" s="1">
        <f t="shared" si="26"/>
        <v>1.3865546218487397</v>
      </c>
      <c r="P321" s="1">
        <f t="shared" si="27"/>
        <v>0.77181208053691275</v>
      </c>
      <c r="Q321" s="31"/>
      <c r="R321" s="1">
        <f t="shared" si="28"/>
        <v>1.4244853835412821</v>
      </c>
      <c r="S321" s="22">
        <f t="shared" si="29"/>
        <v>0.58258597556669733</v>
      </c>
    </row>
    <row r="322" spans="2:19" x14ac:dyDescent="0.35">
      <c r="B322" s="21" t="s">
        <v>16</v>
      </c>
      <c r="C322" s="1" t="s">
        <v>10</v>
      </c>
      <c r="D322" s="1">
        <v>2</v>
      </c>
      <c r="E322" s="22">
        <v>0</v>
      </c>
      <c r="H322" s="21">
        <f>VLOOKUP(B322,'PL Table Summary'!$Z$6:$AD$25,2)</f>
        <v>2.2105263157894739</v>
      </c>
      <c r="I322" s="1">
        <f>VLOOKUP(B322,'PL Table Summary'!$Z$6:$AD$25,3)</f>
        <v>0.84210526315789469</v>
      </c>
      <c r="J322" s="1">
        <f>VLOOKUP(C322,'PL Table Summary'!$Z$6:$AD$25,4)</f>
        <v>0.94736842105263153</v>
      </c>
      <c r="K322" s="1">
        <f>VLOOKUP(C322,'PL Table Summary'!$Z$6:$AD$25,5)</f>
        <v>1.2105263157894737</v>
      </c>
      <c r="L322" s="31"/>
      <c r="M322" s="1">
        <f t="shared" si="24"/>
        <v>1.4093959731543626</v>
      </c>
      <c r="N322" s="1">
        <f t="shared" si="25"/>
        <v>0.67226890756302526</v>
      </c>
      <c r="O322" s="1">
        <f t="shared" si="26"/>
        <v>0.75630252100840334</v>
      </c>
      <c r="P322" s="1">
        <f t="shared" si="27"/>
        <v>0.77181208053691275</v>
      </c>
      <c r="Q322" s="31"/>
      <c r="R322" s="1">
        <f t="shared" si="28"/>
        <v>1.0877888383406153</v>
      </c>
      <c r="S322" s="22">
        <f t="shared" si="29"/>
        <v>0.50843866958548123</v>
      </c>
    </row>
    <row r="323" spans="2:19" x14ac:dyDescent="0.35">
      <c r="B323" s="21" t="s">
        <v>12</v>
      </c>
      <c r="C323" s="1" t="s">
        <v>6</v>
      </c>
      <c r="D323" s="1">
        <v>4</v>
      </c>
      <c r="E323" s="22">
        <v>1</v>
      </c>
      <c r="H323" s="21">
        <f>VLOOKUP(B323,'PL Table Summary'!$Z$6:$AD$25,2)</f>
        <v>1.368421052631579</v>
      </c>
      <c r="I323" s="1">
        <f>VLOOKUP(B323,'PL Table Summary'!$Z$6:$AD$25,3)</f>
        <v>1.4736842105263157</v>
      </c>
      <c r="J323" s="1">
        <f>VLOOKUP(C323,'PL Table Summary'!$Z$6:$AD$25,4)</f>
        <v>0.63157894736842102</v>
      </c>
      <c r="K323" s="1">
        <f>VLOOKUP(C323,'PL Table Summary'!$Z$6:$AD$25,5)</f>
        <v>2.3684210526315788</v>
      </c>
      <c r="L323" s="31"/>
      <c r="M323" s="1">
        <f t="shared" si="24"/>
        <v>0.87248322147651014</v>
      </c>
      <c r="N323" s="1">
        <f t="shared" si="25"/>
        <v>1.1764705882352942</v>
      </c>
      <c r="O323" s="1">
        <f t="shared" si="26"/>
        <v>0.50420168067226889</v>
      </c>
      <c r="P323" s="1">
        <f t="shared" si="27"/>
        <v>1.5100671140939597</v>
      </c>
      <c r="Q323" s="31"/>
      <c r="R323" s="1">
        <f t="shared" si="28"/>
        <v>1.3175082203504347</v>
      </c>
      <c r="S323" s="22">
        <f t="shared" si="29"/>
        <v>0.59317844784972817</v>
      </c>
    </row>
    <row r="324" spans="2:19" x14ac:dyDescent="0.35">
      <c r="B324" s="21" t="s">
        <v>14</v>
      </c>
      <c r="C324" s="1" t="s">
        <v>2</v>
      </c>
      <c r="D324" s="1">
        <v>2</v>
      </c>
      <c r="E324" s="22">
        <v>1</v>
      </c>
      <c r="H324" s="21">
        <f>VLOOKUP(B324,'PL Table Summary'!$Z$6:$AD$25,2)</f>
        <v>1.4736842105263157</v>
      </c>
      <c r="I324" s="1">
        <f>VLOOKUP(B324,'PL Table Summary'!$Z$6:$AD$25,3)</f>
        <v>1.1052631578947369</v>
      </c>
      <c r="J324" s="1">
        <f>VLOOKUP(C324,'PL Table Summary'!$Z$6:$AD$25,4)</f>
        <v>1.6842105263157894</v>
      </c>
      <c r="K324" s="1">
        <f>VLOOKUP(C324,'PL Table Summary'!$Z$6:$AD$25,5)</f>
        <v>1.5263157894736843</v>
      </c>
      <c r="L324" s="31"/>
      <c r="M324" s="1">
        <f t="shared" si="24"/>
        <v>0.93959731543624159</v>
      </c>
      <c r="N324" s="1">
        <f t="shared" si="25"/>
        <v>0.88235294117647078</v>
      </c>
      <c r="O324" s="1">
        <f t="shared" si="26"/>
        <v>1.3445378151260505</v>
      </c>
      <c r="P324" s="1">
        <f t="shared" si="27"/>
        <v>0.97315436241610742</v>
      </c>
      <c r="Q324" s="31"/>
      <c r="R324" s="1">
        <f t="shared" si="28"/>
        <v>0.91437322643124186</v>
      </c>
      <c r="S324" s="22">
        <f t="shared" si="29"/>
        <v>1.1863568956994566</v>
      </c>
    </row>
    <row r="325" spans="2:19" x14ac:dyDescent="0.35">
      <c r="B325" s="21" t="s">
        <v>9</v>
      </c>
      <c r="C325" s="1" t="s">
        <v>13</v>
      </c>
      <c r="D325" s="1">
        <v>3</v>
      </c>
      <c r="E325" s="22">
        <v>0</v>
      </c>
      <c r="H325" s="21">
        <f>VLOOKUP(B325,'PL Table Summary'!$Z$6:$AD$25,2)</f>
        <v>2.0526315789473686</v>
      </c>
      <c r="I325" s="1">
        <f>VLOOKUP(B325,'PL Table Summary'!$Z$6:$AD$25,3)</f>
        <v>0.63157894736842102</v>
      </c>
      <c r="J325" s="1">
        <f>VLOOKUP(C325,'PL Table Summary'!$Z$6:$AD$25,4)</f>
        <v>0.84210526315789469</v>
      </c>
      <c r="K325" s="1">
        <f>VLOOKUP(C325,'PL Table Summary'!$Z$6:$AD$25,5)</f>
        <v>1.6842105263157894</v>
      </c>
      <c r="L325" s="31"/>
      <c r="M325" s="1">
        <f t="shared" si="24"/>
        <v>1.3087248322147653</v>
      </c>
      <c r="N325" s="1">
        <f t="shared" si="25"/>
        <v>0.50420168067226889</v>
      </c>
      <c r="O325" s="1">
        <f t="shared" si="26"/>
        <v>0.67226890756302526</v>
      </c>
      <c r="P325" s="1">
        <f t="shared" si="27"/>
        <v>1.0738255033557047</v>
      </c>
      <c r="Q325" s="31"/>
      <c r="R325" s="1">
        <f t="shared" si="28"/>
        <v>1.4053421017071306</v>
      </c>
      <c r="S325" s="22">
        <f t="shared" si="29"/>
        <v>0.3389591130569875</v>
      </c>
    </row>
    <row r="326" spans="2:19" x14ac:dyDescent="0.35">
      <c r="B326" s="21" t="s">
        <v>17</v>
      </c>
      <c r="C326" s="1" t="s">
        <v>5</v>
      </c>
      <c r="D326" s="1">
        <v>2</v>
      </c>
      <c r="E326" s="22">
        <v>0</v>
      </c>
      <c r="H326" s="21">
        <f>VLOOKUP(B326,'PL Table Summary'!$Z$6:$AD$25,2)</f>
        <v>3</v>
      </c>
      <c r="I326" s="1">
        <f>VLOOKUP(B326,'PL Table Summary'!$Z$6:$AD$25,3)</f>
        <v>0.63157894736842102</v>
      </c>
      <c r="J326" s="1">
        <f>VLOOKUP(C326,'PL Table Summary'!$Z$6:$AD$25,4)</f>
        <v>0.68421052631578949</v>
      </c>
      <c r="K326" s="1">
        <f>VLOOKUP(C326,'PL Table Summary'!$Z$6:$AD$25,5)</f>
        <v>1.631578947368421</v>
      </c>
      <c r="L326" s="31"/>
      <c r="M326" s="1">
        <f t="shared" si="24"/>
        <v>1.912751677852349</v>
      </c>
      <c r="N326" s="1">
        <f t="shared" si="25"/>
        <v>0.50420168067226889</v>
      </c>
      <c r="O326" s="1">
        <f t="shared" si="26"/>
        <v>0.54621848739495804</v>
      </c>
      <c r="P326" s="1">
        <f t="shared" si="27"/>
        <v>1.0402684563758389</v>
      </c>
      <c r="Q326" s="31"/>
      <c r="R326" s="1">
        <f t="shared" si="28"/>
        <v>1.9897752353497589</v>
      </c>
      <c r="S326" s="22">
        <f t="shared" si="29"/>
        <v>0.27540427935880235</v>
      </c>
    </row>
    <row r="327" spans="2:19" x14ac:dyDescent="0.35">
      <c r="B327" s="21" t="s">
        <v>11</v>
      </c>
      <c r="C327" s="1" t="s">
        <v>7</v>
      </c>
      <c r="D327" s="1">
        <v>2</v>
      </c>
      <c r="E327" s="22">
        <v>0</v>
      </c>
      <c r="H327" s="21">
        <f>VLOOKUP(B327,'PL Table Summary'!$Z$6:$AD$25,2)</f>
        <v>1.7894736842105263</v>
      </c>
      <c r="I327" s="1">
        <f>VLOOKUP(B327,'PL Table Summary'!$Z$6:$AD$25,3)</f>
        <v>0.84210526315789469</v>
      </c>
      <c r="J327" s="1">
        <f>VLOOKUP(C327,'PL Table Summary'!$Z$6:$AD$25,4)</f>
        <v>1.6842105263157894</v>
      </c>
      <c r="K327" s="1">
        <f>VLOOKUP(C327,'PL Table Summary'!$Z$6:$AD$25,5)</f>
        <v>1.5789473684210527</v>
      </c>
      <c r="L327" s="31"/>
      <c r="M327" s="1">
        <f t="shared" si="24"/>
        <v>1.1409395973154361</v>
      </c>
      <c r="N327" s="1">
        <f t="shared" si="25"/>
        <v>0.67226890756302526</v>
      </c>
      <c r="O327" s="1">
        <f t="shared" si="26"/>
        <v>1.3445378151260505</v>
      </c>
      <c r="P327" s="1">
        <f t="shared" si="27"/>
        <v>1.0067114093959733</v>
      </c>
      <c r="Q327" s="31"/>
      <c r="R327" s="1">
        <f t="shared" si="28"/>
        <v>1.1485969100490969</v>
      </c>
      <c r="S327" s="22">
        <f t="shared" si="29"/>
        <v>0.90389096815196679</v>
      </c>
    </row>
    <row r="328" spans="2:19" x14ac:dyDescent="0.35">
      <c r="B328" s="21" t="s">
        <v>20</v>
      </c>
      <c r="C328" s="1" t="s">
        <v>18</v>
      </c>
      <c r="D328" s="1">
        <v>1</v>
      </c>
      <c r="E328" s="22">
        <v>3</v>
      </c>
      <c r="H328" s="21">
        <f>VLOOKUP(B328,'PL Table Summary'!$Z$6:$AD$25,2)</f>
        <v>1.4210526315789473</v>
      </c>
      <c r="I328" s="1">
        <f>VLOOKUP(B328,'PL Table Summary'!$Z$6:$AD$25,3)</f>
        <v>1.5789473684210527</v>
      </c>
      <c r="J328" s="1">
        <f>VLOOKUP(C328,'PL Table Summary'!$Z$6:$AD$25,4)</f>
        <v>1.7894736842105263</v>
      </c>
      <c r="K328" s="1">
        <f>VLOOKUP(C328,'PL Table Summary'!$Z$6:$AD$25,5)</f>
        <v>0.63157894736842102</v>
      </c>
      <c r="L328" s="31"/>
      <c r="M328" s="1">
        <f t="shared" si="24"/>
        <v>0.90604026845637586</v>
      </c>
      <c r="N328" s="1">
        <f t="shared" si="25"/>
        <v>1.2605042016806725</v>
      </c>
      <c r="O328" s="1">
        <f t="shared" si="26"/>
        <v>1.4285714285714286</v>
      </c>
      <c r="P328" s="1">
        <f t="shared" si="27"/>
        <v>0.40268456375838924</v>
      </c>
      <c r="Q328" s="31"/>
      <c r="R328" s="1">
        <f t="shared" si="28"/>
        <v>0.36484843025088959</v>
      </c>
      <c r="S328" s="22">
        <f t="shared" si="29"/>
        <v>1.8007202881152464</v>
      </c>
    </row>
    <row r="329" spans="2:19" x14ac:dyDescent="0.35">
      <c r="B329" s="21" t="s">
        <v>4</v>
      </c>
      <c r="C329" s="1" t="s">
        <v>21</v>
      </c>
      <c r="D329" s="1">
        <v>1</v>
      </c>
      <c r="E329" s="22">
        <v>3</v>
      </c>
      <c r="H329" s="21">
        <f>VLOOKUP(B329,'PL Table Summary'!$Z$6:$AD$25,2)</f>
        <v>1.5789473684210527</v>
      </c>
      <c r="I329" s="1">
        <f>VLOOKUP(B329,'PL Table Summary'!$Z$6:$AD$25,3)</f>
        <v>1.3157894736842106</v>
      </c>
      <c r="J329" s="1">
        <f>VLOOKUP(C329,'PL Table Summary'!$Z$6:$AD$25,4)</f>
        <v>1.1052631578947369</v>
      </c>
      <c r="K329" s="1">
        <f>VLOOKUP(C329,'PL Table Summary'!$Z$6:$AD$25,5)</f>
        <v>1.8947368421052631</v>
      </c>
      <c r="L329" s="31"/>
      <c r="M329" s="1">
        <f t="shared" si="24"/>
        <v>1.0067114093959733</v>
      </c>
      <c r="N329" s="1">
        <f t="shared" si="25"/>
        <v>1.0504201680672272</v>
      </c>
      <c r="O329" s="1">
        <f t="shared" si="26"/>
        <v>0.88235294117647078</v>
      </c>
      <c r="P329" s="1">
        <f t="shared" si="27"/>
        <v>1.2080536912751678</v>
      </c>
      <c r="Q329" s="31"/>
      <c r="R329" s="1">
        <f t="shared" si="28"/>
        <v>1.2161614341696321</v>
      </c>
      <c r="S329" s="22">
        <f t="shared" si="29"/>
        <v>0.92684132476520065</v>
      </c>
    </row>
    <row r="330" spans="2:19" x14ac:dyDescent="0.35">
      <c r="B330" s="21" t="s">
        <v>8</v>
      </c>
      <c r="C330" s="1" t="s">
        <v>3</v>
      </c>
      <c r="D330" s="1">
        <v>1</v>
      </c>
      <c r="E330" s="22">
        <v>4</v>
      </c>
      <c r="H330" s="21">
        <f>VLOOKUP(B330,'PL Table Summary'!$Z$6:$AD$25,2)</f>
        <v>0.52631578947368418</v>
      </c>
      <c r="I330" s="1">
        <f>VLOOKUP(B330,'PL Table Summary'!$Z$6:$AD$25,3)</f>
        <v>1.631578947368421</v>
      </c>
      <c r="J330" s="1">
        <f>VLOOKUP(C330,'PL Table Summary'!$Z$6:$AD$25,4)</f>
        <v>1.4210526315789473</v>
      </c>
      <c r="K330" s="1">
        <f>VLOOKUP(C330,'PL Table Summary'!$Z$6:$AD$25,5)</f>
        <v>1.4736842105263157</v>
      </c>
      <c r="L330" s="31"/>
      <c r="M330" s="1">
        <f t="shared" ref="M330:M388" si="30">H330/$K$3</f>
        <v>0.33557046979865768</v>
      </c>
      <c r="N330" s="1">
        <f t="shared" ref="N330:N388" si="31">I330/$K$4</f>
        <v>1.3025210084033614</v>
      </c>
      <c r="O330" s="1">
        <f t="shared" ref="O330:O388" si="32">J330/$K$4</f>
        <v>1.134453781512605</v>
      </c>
      <c r="P330" s="1">
        <f t="shared" ref="P330:P388" si="33">K330/$K$3</f>
        <v>0.93959731543624159</v>
      </c>
      <c r="Q330" s="31"/>
      <c r="R330" s="1">
        <f t="shared" ref="R330:R388" si="34">M330*P330</f>
        <v>0.31530111256249715</v>
      </c>
      <c r="S330" s="22">
        <f t="shared" ref="S330:S388" si="35">O330*N330</f>
        <v>1.4776498834828049</v>
      </c>
    </row>
    <row r="331" spans="2:19" x14ac:dyDescent="0.35">
      <c r="B331" s="21" t="s">
        <v>10</v>
      </c>
      <c r="C331" s="1" t="s">
        <v>7</v>
      </c>
      <c r="D331" s="1">
        <v>0</v>
      </c>
      <c r="E331" s="22">
        <v>1</v>
      </c>
      <c r="H331" s="21">
        <f>VLOOKUP(B331,'PL Table Summary'!$Z$6:$AD$25,2)</f>
        <v>1.263157894736842</v>
      </c>
      <c r="I331" s="1">
        <f>VLOOKUP(B331,'PL Table Summary'!$Z$6:$AD$25,3)</f>
        <v>1.3157894736842106</v>
      </c>
      <c r="J331" s="1">
        <f>VLOOKUP(C331,'PL Table Summary'!$Z$6:$AD$25,4)</f>
        <v>1.6842105263157894</v>
      </c>
      <c r="K331" s="1">
        <f>VLOOKUP(C331,'PL Table Summary'!$Z$6:$AD$25,5)</f>
        <v>1.5789473684210527</v>
      </c>
      <c r="L331" s="31"/>
      <c r="M331" s="1">
        <f t="shared" si="30"/>
        <v>0.80536912751677847</v>
      </c>
      <c r="N331" s="1">
        <f t="shared" si="31"/>
        <v>1.0504201680672272</v>
      </c>
      <c r="O331" s="1">
        <f t="shared" si="32"/>
        <v>1.3445378151260505</v>
      </c>
      <c r="P331" s="1">
        <f t="shared" si="33"/>
        <v>1.0067114093959733</v>
      </c>
      <c r="Q331" s="31"/>
      <c r="R331" s="1">
        <f t="shared" si="34"/>
        <v>0.81077428944642138</v>
      </c>
      <c r="S331" s="22">
        <f t="shared" si="35"/>
        <v>1.4123296377374484</v>
      </c>
    </row>
    <row r="332" spans="2:19" x14ac:dyDescent="0.35">
      <c r="B332" s="21" t="s">
        <v>15</v>
      </c>
      <c r="C332" s="1" t="s">
        <v>16</v>
      </c>
      <c r="D332" s="1">
        <v>1</v>
      </c>
      <c r="E332" s="22">
        <v>0</v>
      </c>
      <c r="H332" s="21">
        <f>VLOOKUP(B332,'PL Table Summary'!$Z$6:$AD$25,2)</f>
        <v>1.5789473684210527</v>
      </c>
      <c r="I332" s="1">
        <f>VLOOKUP(B332,'PL Table Summary'!$Z$6:$AD$25,3)</f>
        <v>1.1052631578947369</v>
      </c>
      <c r="J332" s="1">
        <f>VLOOKUP(C332,'PL Table Summary'!$Z$6:$AD$25,4)</f>
        <v>1.631578947368421</v>
      </c>
      <c r="K332" s="1">
        <f>VLOOKUP(C332,'PL Table Summary'!$Z$6:$AD$25,5)</f>
        <v>1.8421052631578947</v>
      </c>
      <c r="L332" s="31"/>
      <c r="M332" s="1">
        <f t="shared" si="30"/>
        <v>1.0067114093959733</v>
      </c>
      <c r="N332" s="1">
        <f t="shared" si="31"/>
        <v>0.88235294117647078</v>
      </c>
      <c r="O332" s="1">
        <f t="shared" si="32"/>
        <v>1.3025210084033614</v>
      </c>
      <c r="P332" s="1">
        <f t="shared" si="33"/>
        <v>1.174496644295302</v>
      </c>
      <c r="Q332" s="31"/>
      <c r="R332" s="1">
        <f t="shared" si="34"/>
        <v>1.1823791721093646</v>
      </c>
      <c r="S332" s="22">
        <f t="shared" si="35"/>
        <v>1.1492832427088486</v>
      </c>
    </row>
    <row r="333" spans="2:19" x14ac:dyDescent="0.35">
      <c r="B333" s="21" t="s">
        <v>9</v>
      </c>
      <c r="C333" s="1" t="s">
        <v>19</v>
      </c>
      <c r="D333" s="1">
        <v>2</v>
      </c>
      <c r="E333" s="22">
        <v>0</v>
      </c>
      <c r="H333" s="21">
        <f>VLOOKUP(B333,'PL Table Summary'!$Z$6:$AD$25,2)</f>
        <v>2.0526315789473686</v>
      </c>
      <c r="I333" s="1">
        <f>VLOOKUP(B333,'PL Table Summary'!$Z$6:$AD$25,3)</f>
        <v>0.63157894736842102</v>
      </c>
      <c r="J333" s="1">
        <f>VLOOKUP(C333,'PL Table Summary'!$Z$6:$AD$25,4)</f>
        <v>1.0526315789473684</v>
      </c>
      <c r="K333" s="1">
        <f>VLOOKUP(C333,'PL Table Summary'!$Z$6:$AD$25,5)</f>
        <v>1.4736842105263157</v>
      </c>
      <c r="L333" s="31"/>
      <c r="M333" s="1">
        <f t="shared" si="30"/>
        <v>1.3087248322147653</v>
      </c>
      <c r="N333" s="1">
        <f t="shared" si="31"/>
        <v>0.50420168067226889</v>
      </c>
      <c r="O333" s="1">
        <f t="shared" si="32"/>
        <v>0.84033613445378152</v>
      </c>
      <c r="P333" s="1">
        <f t="shared" si="33"/>
        <v>0.93959731543624159</v>
      </c>
      <c r="Q333" s="31"/>
      <c r="R333" s="1">
        <f t="shared" si="34"/>
        <v>1.2296743389937392</v>
      </c>
      <c r="S333" s="22">
        <f t="shared" si="35"/>
        <v>0.42369889132123439</v>
      </c>
    </row>
    <row r="334" spans="2:19" x14ac:dyDescent="0.35">
      <c r="B334" s="21" t="s">
        <v>3</v>
      </c>
      <c r="C334" s="1" t="s">
        <v>10</v>
      </c>
      <c r="D334" s="1">
        <v>0</v>
      </c>
      <c r="E334" s="22">
        <v>1</v>
      </c>
      <c r="H334" s="21">
        <f>VLOOKUP(B334,'PL Table Summary'!$Z$6:$AD$25,2)</f>
        <v>1.263157894736842</v>
      </c>
      <c r="I334" s="1">
        <f>VLOOKUP(B334,'PL Table Summary'!$Z$6:$AD$25,3)</f>
        <v>1.0526315789473684</v>
      </c>
      <c r="J334" s="1">
        <f>VLOOKUP(C334,'PL Table Summary'!$Z$6:$AD$25,4)</f>
        <v>0.94736842105263153</v>
      </c>
      <c r="K334" s="1">
        <f>VLOOKUP(C334,'PL Table Summary'!$Z$6:$AD$25,5)</f>
        <v>1.2105263157894737</v>
      </c>
      <c r="L334" s="31"/>
      <c r="M334" s="1">
        <f t="shared" si="30"/>
        <v>0.80536912751677847</v>
      </c>
      <c r="N334" s="1">
        <f t="shared" si="31"/>
        <v>0.84033613445378152</v>
      </c>
      <c r="O334" s="1">
        <f t="shared" si="32"/>
        <v>0.75630252100840334</v>
      </c>
      <c r="P334" s="1">
        <f t="shared" si="33"/>
        <v>0.77181208053691275</v>
      </c>
      <c r="Q334" s="31"/>
      <c r="R334" s="1">
        <f t="shared" si="34"/>
        <v>0.62159362190892298</v>
      </c>
      <c r="S334" s="22">
        <f t="shared" si="35"/>
        <v>0.63554833698185154</v>
      </c>
    </row>
    <row r="335" spans="2:19" x14ac:dyDescent="0.35">
      <c r="B335" s="21" t="s">
        <v>13</v>
      </c>
      <c r="C335" s="1" t="s">
        <v>4</v>
      </c>
      <c r="D335" s="1">
        <v>0</v>
      </c>
      <c r="E335" s="22">
        <v>5</v>
      </c>
      <c r="H335" s="21">
        <f>VLOOKUP(B335,'PL Table Summary'!$Z$6:$AD$25,2)</f>
        <v>1</v>
      </c>
      <c r="I335" s="1">
        <f>VLOOKUP(B335,'PL Table Summary'!$Z$6:$AD$25,3)</f>
        <v>1.4736842105263157</v>
      </c>
      <c r="J335" s="1">
        <f>VLOOKUP(C335,'PL Table Summary'!$Z$6:$AD$25,4)</f>
        <v>1.368421052631579</v>
      </c>
      <c r="K335" s="1">
        <f>VLOOKUP(C335,'PL Table Summary'!$Z$6:$AD$25,5)</f>
        <v>2.3684210526315788</v>
      </c>
      <c r="L335" s="31"/>
      <c r="M335" s="1">
        <f t="shared" si="30"/>
        <v>0.63758389261744963</v>
      </c>
      <c r="N335" s="1">
        <f t="shared" si="31"/>
        <v>1.1764705882352942</v>
      </c>
      <c r="O335" s="1">
        <f t="shared" si="32"/>
        <v>1.0924369747899161</v>
      </c>
      <c r="P335" s="1">
        <f t="shared" si="33"/>
        <v>1.5100671140939597</v>
      </c>
      <c r="Q335" s="31"/>
      <c r="R335" s="1">
        <f t="shared" si="34"/>
        <v>0.9627944687176252</v>
      </c>
      <c r="S335" s="22">
        <f t="shared" si="35"/>
        <v>1.2852199703410778</v>
      </c>
    </row>
    <row r="336" spans="2:19" x14ac:dyDescent="0.35">
      <c r="B336" s="21" t="s">
        <v>21</v>
      </c>
      <c r="C336" s="1" t="s">
        <v>5</v>
      </c>
      <c r="D336" s="1">
        <v>2</v>
      </c>
      <c r="E336" s="22">
        <v>0</v>
      </c>
      <c r="H336" s="21">
        <f>VLOOKUP(B336,'PL Table Summary'!$Z$6:$AD$25,2)</f>
        <v>1.263157894736842</v>
      </c>
      <c r="I336" s="1">
        <f>VLOOKUP(B336,'PL Table Summary'!$Z$6:$AD$25,3)</f>
        <v>1.6842105263157894</v>
      </c>
      <c r="J336" s="1">
        <f>VLOOKUP(C336,'PL Table Summary'!$Z$6:$AD$25,4)</f>
        <v>0.68421052631578949</v>
      </c>
      <c r="K336" s="1">
        <f>VLOOKUP(C336,'PL Table Summary'!$Z$6:$AD$25,5)</f>
        <v>1.631578947368421</v>
      </c>
      <c r="L336" s="31"/>
      <c r="M336" s="1">
        <f t="shared" si="30"/>
        <v>0.80536912751677847</v>
      </c>
      <c r="N336" s="1">
        <f t="shared" si="31"/>
        <v>1.3445378151260505</v>
      </c>
      <c r="O336" s="1">
        <f t="shared" si="32"/>
        <v>0.54621848739495804</v>
      </c>
      <c r="P336" s="1">
        <f t="shared" si="33"/>
        <v>1.0402684563758389</v>
      </c>
      <c r="Q336" s="31"/>
      <c r="R336" s="1">
        <f t="shared" si="34"/>
        <v>0.83780009909463526</v>
      </c>
      <c r="S336" s="22">
        <f t="shared" si="35"/>
        <v>0.73441141162347301</v>
      </c>
    </row>
    <row r="337" spans="2:19" x14ac:dyDescent="0.35">
      <c r="B337" s="21" t="s">
        <v>6</v>
      </c>
      <c r="C337" s="1" t="s">
        <v>15</v>
      </c>
      <c r="D337" s="1">
        <v>2</v>
      </c>
      <c r="E337" s="22">
        <v>0</v>
      </c>
      <c r="H337" s="21">
        <f>VLOOKUP(B337,'PL Table Summary'!$Z$6:$AD$25,2)</f>
        <v>1.1578947368421053</v>
      </c>
      <c r="I337" s="1">
        <f>VLOOKUP(B337,'PL Table Summary'!$Z$6:$AD$25,3)</f>
        <v>1.8947368421052631</v>
      </c>
      <c r="J337" s="1">
        <f>VLOOKUP(C337,'PL Table Summary'!$Z$6:$AD$25,4)</f>
        <v>1.263157894736842</v>
      </c>
      <c r="K337" s="1">
        <f>VLOOKUP(C337,'PL Table Summary'!$Z$6:$AD$25,5)</f>
        <v>1.3157894736842106</v>
      </c>
      <c r="L337" s="31"/>
      <c r="M337" s="1">
        <f t="shared" si="30"/>
        <v>0.73825503355704702</v>
      </c>
      <c r="N337" s="1">
        <f t="shared" si="31"/>
        <v>1.5126050420168067</v>
      </c>
      <c r="O337" s="1">
        <f t="shared" si="32"/>
        <v>1.0084033613445378</v>
      </c>
      <c r="P337" s="1">
        <f t="shared" si="33"/>
        <v>0.83892617449664431</v>
      </c>
      <c r="Q337" s="31"/>
      <c r="R337" s="1">
        <f t="shared" si="34"/>
        <v>0.61934147110490523</v>
      </c>
      <c r="S337" s="22">
        <f t="shared" si="35"/>
        <v>1.5253160087564437</v>
      </c>
    </row>
    <row r="338" spans="2:19" x14ac:dyDescent="0.35">
      <c r="B338" s="21" t="s">
        <v>2</v>
      </c>
      <c r="C338" s="1" t="s">
        <v>19</v>
      </c>
      <c r="D338" s="1">
        <v>2</v>
      </c>
      <c r="E338" s="22">
        <v>1</v>
      </c>
      <c r="H338" s="21">
        <f>VLOOKUP(B338,'PL Table Summary'!$Z$6:$AD$25,2)</f>
        <v>1.736842105263158</v>
      </c>
      <c r="I338" s="1">
        <f>VLOOKUP(B338,'PL Table Summary'!$Z$6:$AD$25,3)</f>
        <v>1.3157894736842106</v>
      </c>
      <c r="J338" s="1">
        <f>VLOOKUP(C338,'PL Table Summary'!$Z$6:$AD$25,4)</f>
        <v>1.0526315789473684</v>
      </c>
      <c r="K338" s="1">
        <f>VLOOKUP(C338,'PL Table Summary'!$Z$6:$AD$25,5)</f>
        <v>1.4736842105263157</v>
      </c>
      <c r="L338" s="31"/>
      <c r="M338" s="1">
        <f t="shared" si="30"/>
        <v>1.1073825503355705</v>
      </c>
      <c r="N338" s="1">
        <f t="shared" si="31"/>
        <v>1.0504201680672272</v>
      </c>
      <c r="O338" s="1">
        <f t="shared" si="32"/>
        <v>0.84033613445378152</v>
      </c>
      <c r="P338" s="1">
        <f t="shared" si="33"/>
        <v>0.93959731543624159</v>
      </c>
      <c r="Q338" s="31"/>
      <c r="R338" s="1">
        <f t="shared" si="34"/>
        <v>1.0404936714562407</v>
      </c>
      <c r="S338" s="22">
        <f t="shared" si="35"/>
        <v>0.88270602358590522</v>
      </c>
    </row>
    <row r="339" spans="2:19" x14ac:dyDescent="0.35">
      <c r="B339" s="21" t="s">
        <v>20</v>
      </c>
      <c r="C339" s="1" t="s">
        <v>14</v>
      </c>
      <c r="D339" s="1">
        <v>3</v>
      </c>
      <c r="E339" s="22">
        <v>1</v>
      </c>
      <c r="H339" s="21">
        <f>VLOOKUP(B339,'PL Table Summary'!$Z$6:$AD$25,2)</f>
        <v>1.4210526315789473</v>
      </c>
      <c r="I339" s="1">
        <f>VLOOKUP(B339,'PL Table Summary'!$Z$6:$AD$25,3)</f>
        <v>1.5789473684210527</v>
      </c>
      <c r="J339" s="1">
        <f>VLOOKUP(C339,'PL Table Summary'!$Z$6:$AD$25,4)</f>
        <v>1</v>
      </c>
      <c r="K339" s="1">
        <f>VLOOKUP(C339,'PL Table Summary'!$Z$6:$AD$25,5)</f>
        <v>1.3157894736842106</v>
      </c>
      <c r="L339" s="31"/>
      <c r="M339" s="1">
        <f t="shared" si="30"/>
        <v>0.90604026845637586</v>
      </c>
      <c r="N339" s="1">
        <f t="shared" si="31"/>
        <v>1.2605042016806725</v>
      </c>
      <c r="O339" s="1">
        <f t="shared" si="32"/>
        <v>0.79831932773109249</v>
      </c>
      <c r="P339" s="1">
        <f t="shared" si="33"/>
        <v>0.83892617449664431</v>
      </c>
      <c r="Q339" s="31"/>
      <c r="R339" s="1">
        <f t="shared" si="34"/>
        <v>0.76010089635602007</v>
      </c>
      <c r="S339" s="22">
        <f t="shared" si="35"/>
        <v>1.0062848668879318</v>
      </c>
    </row>
    <row r="340" spans="2:19" x14ac:dyDescent="0.35">
      <c r="B340" s="21" t="s">
        <v>11</v>
      </c>
      <c r="C340" s="1" t="s">
        <v>8</v>
      </c>
      <c r="D340" s="1">
        <v>4</v>
      </c>
      <c r="E340" s="22">
        <v>0</v>
      </c>
      <c r="H340" s="21">
        <f>VLOOKUP(B340,'PL Table Summary'!$Z$6:$AD$25,2)</f>
        <v>1.7894736842105263</v>
      </c>
      <c r="I340" s="1">
        <f>VLOOKUP(B340,'PL Table Summary'!$Z$6:$AD$25,3)</f>
        <v>0.84210526315789469</v>
      </c>
      <c r="J340" s="1">
        <f>VLOOKUP(C340,'PL Table Summary'!$Z$6:$AD$25,4)</f>
        <v>0.63157894736842102</v>
      </c>
      <c r="K340" s="1">
        <f>VLOOKUP(C340,'PL Table Summary'!$Z$6:$AD$25,5)</f>
        <v>2.3684210526315788</v>
      </c>
      <c r="L340" s="31"/>
      <c r="M340" s="1">
        <f t="shared" si="30"/>
        <v>1.1409395973154361</v>
      </c>
      <c r="N340" s="1">
        <f t="shared" si="31"/>
        <v>0.67226890756302526</v>
      </c>
      <c r="O340" s="1">
        <f t="shared" si="32"/>
        <v>0.50420168067226889</v>
      </c>
      <c r="P340" s="1">
        <f t="shared" si="33"/>
        <v>1.5100671140939597</v>
      </c>
      <c r="Q340" s="31"/>
      <c r="R340" s="1">
        <f t="shared" si="34"/>
        <v>1.7228953650736452</v>
      </c>
      <c r="S340" s="22">
        <f t="shared" si="35"/>
        <v>0.3389591130569875</v>
      </c>
    </row>
    <row r="341" spans="2:19" x14ac:dyDescent="0.35">
      <c r="B341" s="21" t="s">
        <v>7</v>
      </c>
      <c r="C341" s="1" t="s">
        <v>17</v>
      </c>
      <c r="D341" s="1">
        <v>1</v>
      </c>
      <c r="E341" s="22">
        <v>3</v>
      </c>
      <c r="H341" s="21">
        <f>VLOOKUP(B341,'PL Table Summary'!$Z$6:$AD$25,2)</f>
        <v>1</v>
      </c>
      <c r="I341" s="1">
        <f>VLOOKUP(B341,'PL Table Summary'!$Z$6:$AD$25,3)</f>
        <v>1.2105263157894737</v>
      </c>
      <c r="J341" s="1">
        <f>VLOOKUP(C341,'PL Table Summary'!$Z$6:$AD$25,4)</f>
        <v>2</v>
      </c>
      <c r="K341" s="1">
        <f>VLOOKUP(C341,'PL Table Summary'!$Z$6:$AD$25,5)</f>
        <v>0.57894736842105265</v>
      </c>
      <c r="L341" s="31"/>
      <c r="M341" s="1">
        <f t="shared" si="30"/>
        <v>0.63758389261744963</v>
      </c>
      <c r="N341" s="1">
        <f t="shared" si="31"/>
        <v>0.96638655462184886</v>
      </c>
      <c r="O341" s="1">
        <f t="shared" si="32"/>
        <v>1.596638655462185</v>
      </c>
      <c r="P341" s="1">
        <f t="shared" si="33"/>
        <v>0.36912751677852351</v>
      </c>
      <c r="Q341" s="31"/>
      <c r="R341" s="1">
        <f t="shared" si="34"/>
        <v>0.23534975901986396</v>
      </c>
      <c r="S341" s="22">
        <f t="shared" si="35"/>
        <v>1.5429701292281621</v>
      </c>
    </row>
    <row r="342" spans="2:19" x14ac:dyDescent="0.35">
      <c r="B342" s="21" t="s">
        <v>18</v>
      </c>
      <c r="C342" s="1" t="s">
        <v>9</v>
      </c>
      <c r="D342" s="1">
        <v>2</v>
      </c>
      <c r="E342" s="22">
        <v>0</v>
      </c>
      <c r="H342" s="21">
        <f>VLOOKUP(B342,'PL Table Summary'!$Z$6:$AD$25,2)</f>
        <v>2.8947368421052633</v>
      </c>
      <c r="I342" s="1">
        <f>VLOOKUP(B342,'PL Table Summary'!$Z$6:$AD$25,3)</f>
        <v>0.52631578947368418</v>
      </c>
      <c r="J342" s="1">
        <f>VLOOKUP(C342,'PL Table Summary'!$Z$6:$AD$25,4)</f>
        <v>1.263157894736842</v>
      </c>
      <c r="K342" s="1">
        <f>VLOOKUP(C342,'PL Table Summary'!$Z$6:$AD$25,5)</f>
        <v>1.4210526315789473</v>
      </c>
      <c r="L342" s="31"/>
      <c r="M342" s="1">
        <f t="shared" si="30"/>
        <v>1.8456375838926176</v>
      </c>
      <c r="N342" s="1">
        <f t="shared" si="31"/>
        <v>0.42016806722689076</v>
      </c>
      <c r="O342" s="1">
        <f t="shared" si="32"/>
        <v>1.0084033613445378</v>
      </c>
      <c r="P342" s="1">
        <f t="shared" si="33"/>
        <v>0.90604026845637586</v>
      </c>
      <c r="Q342" s="31"/>
      <c r="R342" s="1">
        <f t="shared" si="34"/>
        <v>1.6722219719832441</v>
      </c>
      <c r="S342" s="22">
        <f t="shared" si="35"/>
        <v>0.42369889132123439</v>
      </c>
    </row>
    <row r="343" spans="2:19" x14ac:dyDescent="0.35">
      <c r="B343" s="21" t="s">
        <v>12</v>
      </c>
      <c r="C343" s="1" t="s">
        <v>16</v>
      </c>
      <c r="D343" s="1">
        <v>0</v>
      </c>
      <c r="E343" s="22">
        <v>1</v>
      </c>
      <c r="H343" s="21">
        <f>VLOOKUP(B343,'PL Table Summary'!$Z$6:$AD$25,2)</f>
        <v>1.368421052631579</v>
      </c>
      <c r="I343" s="1">
        <f>VLOOKUP(B343,'PL Table Summary'!$Z$6:$AD$25,3)</f>
        <v>1.4736842105263157</v>
      </c>
      <c r="J343" s="1">
        <f>VLOOKUP(C343,'PL Table Summary'!$Z$6:$AD$25,4)</f>
        <v>1.631578947368421</v>
      </c>
      <c r="K343" s="1">
        <f>VLOOKUP(C343,'PL Table Summary'!$Z$6:$AD$25,5)</f>
        <v>1.8421052631578947</v>
      </c>
      <c r="L343" s="31"/>
      <c r="M343" s="1">
        <f t="shared" si="30"/>
        <v>0.87248322147651014</v>
      </c>
      <c r="N343" s="1">
        <f t="shared" si="31"/>
        <v>1.1764705882352942</v>
      </c>
      <c r="O343" s="1">
        <f t="shared" si="32"/>
        <v>1.3025210084033614</v>
      </c>
      <c r="P343" s="1">
        <f t="shared" si="33"/>
        <v>1.174496644295302</v>
      </c>
      <c r="Q343" s="31"/>
      <c r="R343" s="1">
        <f t="shared" si="34"/>
        <v>1.0247286158281159</v>
      </c>
      <c r="S343" s="22">
        <f t="shared" si="35"/>
        <v>1.5323776569451311</v>
      </c>
    </row>
    <row r="344" spans="2:19" x14ac:dyDescent="0.35">
      <c r="B344" s="21" t="s">
        <v>13</v>
      </c>
      <c r="C344" s="1" t="s">
        <v>5</v>
      </c>
      <c r="D344" s="1">
        <v>0</v>
      </c>
      <c r="E344" s="22">
        <v>2</v>
      </c>
      <c r="H344" s="21">
        <f>VLOOKUP(B344,'PL Table Summary'!$Z$6:$AD$25,2)</f>
        <v>1</v>
      </c>
      <c r="I344" s="1">
        <f>VLOOKUP(B344,'PL Table Summary'!$Z$6:$AD$25,3)</f>
        <v>1.4736842105263157</v>
      </c>
      <c r="J344" s="1">
        <f>VLOOKUP(C344,'PL Table Summary'!$Z$6:$AD$25,4)</f>
        <v>0.68421052631578949</v>
      </c>
      <c r="K344" s="1">
        <f>VLOOKUP(C344,'PL Table Summary'!$Z$6:$AD$25,5)</f>
        <v>1.631578947368421</v>
      </c>
      <c r="L344" s="31"/>
      <c r="M344" s="1">
        <f t="shared" si="30"/>
        <v>0.63758389261744963</v>
      </c>
      <c r="N344" s="1">
        <f t="shared" si="31"/>
        <v>1.1764705882352942</v>
      </c>
      <c r="O344" s="1">
        <f t="shared" si="32"/>
        <v>0.54621848739495804</v>
      </c>
      <c r="P344" s="1">
        <f t="shared" si="33"/>
        <v>1.0402684563758389</v>
      </c>
      <c r="Q344" s="31"/>
      <c r="R344" s="1">
        <f t="shared" si="34"/>
        <v>0.66325841178325295</v>
      </c>
      <c r="S344" s="22">
        <f t="shared" si="35"/>
        <v>0.64260998517053891</v>
      </c>
    </row>
    <row r="345" spans="2:19" x14ac:dyDescent="0.35">
      <c r="B345" s="21" t="s">
        <v>4</v>
      </c>
      <c r="C345" s="1" t="s">
        <v>6</v>
      </c>
      <c r="D345" s="1">
        <v>0</v>
      </c>
      <c r="E345" s="22">
        <v>1</v>
      </c>
      <c r="H345" s="21">
        <f>VLOOKUP(B345,'PL Table Summary'!$Z$6:$AD$25,2)</f>
        <v>1.5789473684210527</v>
      </c>
      <c r="I345" s="1">
        <f>VLOOKUP(B345,'PL Table Summary'!$Z$6:$AD$25,3)</f>
        <v>1.3157894736842106</v>
      </c>
      <c r="J345" s="1">
        <f>VLOOKUP(C345,'PL Table Summary'!$Z$6:$AD$25,4)</f>
        <v>0.63157894736842102</v>
      </c>
      <c r="K345" s="1">
        <f>VLOOKUP(C345,'PL Table Summary'!$Z$6:$AD$25,5)</f>
        <v>2.3684210526315788</v>
      </c>
      <c r="L345" s="31"/>
      <c r="M345" s="1">
        <f t="shared" si="30"/>
        <v>1.0067114093959733</v>
      </c>
      <c r="N345" s="1">
        <f t="shared" si="31"/>
        <v>1.0504201680672272</v>
      </c>
      <c r="O345" s="1">
        <f t="shared" si="32"/>
        <v>0.50420168067226889</v>
      </c>
      <c r="P345" s="1">
        <f t="shared" si="33"/>
        <v>1.5100671140939597</v>
      </c>
      <c r="Q345" s="31"/>
      <c r="R345" s="1">
        <f t="shared" si="34"/>
        <v>1.5202017927120401</v>
      </c>
      <c r="S345" s="22">
        <f t="shared" si="35"/>
        <v>0.52962361415154313</v>
      </c>
    </row>
    <row r="346" spans="2:19" x14ac:dyDescent="0.35">
      <c r="B346" s="21" t="s">
        <v>8</v>
      </c>
      <c r="C346" s="1" t="s">
        <v>12</v>
      </c>
      <c r="D346" s="1">
        <v>1</v>
      </c>
      <c r="E346" s="22">
        <v>2</v>
      </c>
      <c r="H346" s="21">
        <f>VLOOKUP(B346,'PL Table Summary'!$Z$6:$AD$25,2)</f>
        <v>0.52631578947368418</v>
      </c>
      <c r="I346" s="1">
        <f>VLOOKUP(B346,'PL Table Summary'!$Z$6:$AD$25,3)</f>
        <v>1.631578947368421</v>
      </c>
      <c r="J346" s="1">
        <f>VLOOKUP(C346,'PL Table Summary'!$Z$6:$AD$25,4)</f>
        <v>1.368421052631579</v>
      </c>
      <c r="K346" s="1">
        <f>VLOOKUP(C346,'PL Table Summary'!$Z$6:$AD$25,5)</f>
        <v>1.631578947368421</v>
      </c>
      <c r="L346" s="31"/>
      <c r="M346" s="1">
        <f t="shared" si="30"/>
        <v>0.33557046979865768</v>
      </c>
      <c r="N346" s="1">
        <f t="shared" si="31"/>
        <v>1.3025210084033614</v>
      </c>
      <c r="O346" s="1">
        <f t="shared" si="32"/>
        <v>1.0924369747899161</v>
      </c>
      <c r="P346" s="1">
        <f t="shared" si="33"/>
        <v>1.0402684563758389</v>
      </c>
      <c r="Q346" s="31"/>
      <c r="R346" s="1">
        <f t="shared" si="34"/>
        <v>0.34908337462276467</v>
      </c>
      <c r="S346" s="22">
        <f t="shared" si="35"/>
        <v>1.422922110020479</v>
      </c>
    </row>
    <row r="347" spans="2:19" x14ac:dyDescent="0.35">
      <c r="B347" s="21" t="s">
        <v>17</v>
      </c>
      <c r="C347" s="1" t="s">
        <v>11</v>
      </c>
      <c r="D347" s="1">
        <v>1</v>
      </c>
      <c r="E347" s="22">
        <v>0</v>
      </c>
      <c r="H347" s="21">
        <f>VLOOKUP(B347,'PL Table Summary'!$Z$6:$AD$25,2)</f>
        <v>3</v>
      </c>
      <c r="I347" s="1">
        <f>VLOOKUP(B347,'PL Table Summary'!$Z$6:$AD$25,3)</f>
        <v>0.63157894736842102</v>
      </c>
      <c r="J347" s="1">
        <f>VLOOKUP(C347,'PL Table Summary'!$Z$6:$AD$25,4)</f>
        <v>1.736842105263158</v>
      </c>
      <c r="K347" s="1">
        <f>VLOOKUP(C347,'PL Table Summary'!$Z$6:$AD$25,5)</f>
        <v>1.2105263157894737</v>
      </c>
      <c r="L347" s="31"/>
      <c r="M347" s="1">
        <f t="shared" si="30"/>
        <v>1.912751677852349</v>
      </c>
      <c r="N347" s="1">
        <f t="shared" si="31"/>
        <v>0.50420168067226889</v>
      </c>
      <c r="O347" s="1">
        <f t="shared" si="32"/>
        <v>1.3865546218487397</v>
      </c>
      <c r="P347" s="1">
        <f t="shared" si="33"/>
        <v>0.77181208053691275</v>
      </c>
      <c r="Q347" s="31"/>
      <c r="R347" s="1">
        <f t="shared" si="34"/>
        <v>1.4762848520336922</v>
      </c>
      <c r="S347" s="22">
        <f t="shared" si="35"/>
        <v>0.6991031706800368</v>
      </c>
    </row>
    <row r="348" spans="2:19" x14ac:dyDescent="0.35">
      <c r="B348" s="21" t="s">
        <v>10</v>
      </c>
      <c r="C348" s="1" t="s">
        <v>20</v>
      </c>
      <c r="D348" s="1">
        <v>3</v>
      </c>
      <c r="E348" s="22">
        <v>1</v>
      </c>
      <c r="H348" s="21">
        <f>VLOOKUP(B348,'PL Table Summary'!$Z$6:$AD$25,2)</f>
        <v>1.263157894736842</v>
      </c>
      <c r="I348" s="1">
        <f>VLOOKUP(B348,'PL Table Summary'!$Z$6:$AD$25,3)</f>
        <v>1.3157894736842106</v>
      </c>
      <c r="J348" s="1">
        <f>VLOOKUP(C348,'PL Table Summary'!$Z$6:$AD$25,4)</f>
        <v>0.94736842105263153</v>
      </c>
      <c r="K348" s="1">
        <f>VLOOKUP(C348,'PL Table Summary'!$Z$6:$AD$25,5)</f>
        <v>1.8421052631578947</v>
      </c>
      <c r="L348" s="31"/>
      <c r="M348" s="1">
        <f t="shared" si="30"/>
        <v>0.80536912751677847</v>
      </c>
      <c r="N348" s="1">
        <f t="shared" si="31"/>
        <v>1.0504201680672272</v>
      </c>
      <c r="O348" s="1">
        <f t="shared" si="32"/>
        <v>0.75630252100840334</v>
      </c>
      <c r="P348" s="1">
        <f t="shared" si="33"/>
        <v>1.174496644295302</v>
      </c>
      <c r="Q348" s="31"/>
      <c r="R348" s="1">
        <f t="shared" si="34"/>
        <v>0.94590333768749146</v>
      </c>
      <c r="S348" s="22">
        <f t="shared" si="35"/>
        <v>0.79443542122731459</v>
      </c>
    </row>
    <row r="349" spans="2:19" x14ac:dyDescent="0.35">
      <c r="B349" s="21" t="s">
        <v>19</v>
      </c>
      <c r="C349" s="1" t="s">
        <v>3</v>
      </c>
      <c r="D349" s="1">
        <v>2</v>
      </c>
      <c r="E349" s="22">
        <v>2</v>
      </c>
      <c r="H349" s="21">
        <f>VLOOKUP(B349,'PL Table Summary'!$Z$6:$AD$25,2)</f>
        <v>1.6842105263157894</v>
      </c>
      <c r="I349" s="1">
        <f>VLOOKUP(B349,'PL Table Summary'!$Z$6:$AD$25,3)</f>
        <v>1.4210526315789473</v>
      </c>
      <c r="J349" s="1">
        <f>VLOOKUP(C349,'PL Table Summary'!$Z$6:$AD$25,4)</f>
        <v>1.4210526315789473</v>
      </c>
      <c r="K349" s="1">
        <f>VLOOKUP(C349,'PL Table Summary'!$Z$6:$AD$25,5)</f>
        <v>1.4736842105263157</v>
      </c>
      <c r="L349" s="31"/>
      <c r="M349" s="1">
        <f t="shared" si="30"/>
        <v>1.0738255033557047</v>
      </c>
      <c r="N349" s="1">
        <f t="shared" si="31"/>
        <v>1.134453781512605</v>
      </c>
      <c r="O349" s="1">
        <f t="shared" si="32"/>
        <v>1.134453781512605</v>
      </c>
      <c r="P349" s="1">
        <f t="shared" si="33"/>
        <v>0.93959731543624159</v>
      </c>
      <c r="Q349" s="31"/>
      <c r="R349" s="1">
        <f t="shared" si="34"/>
        <v>1.0089635601999909</v>
      </c>
      <c r="S349" s="22">
        <f t="shared" si="35"/>
        <v>1.2869853823882493</v>
      </c>
    </row>
    <row r="350" spans="2:19" x14ac:dyDescent="0.35">
      <c r="B350" s="21" t="s">
        <v>14</v>
      </c>
      <c r="C350" s="1" t="s">
        <v>13</v>
      </c>
      <c r="D350" s="1">
        <v>0</v>
      </c>
      <c r="E350" s="22">
        <v>0</v>
      </c>
      <c r="H350" s="21">
        <f>VLOOKUP(B350,'PL Table Summary'!$Z$6:$AD$25,2)</f>
        <v>1.4736842105263157</v>
      </c>
      <c r="I350" s="1">
        <f>VLOOKUP(B350,'PL Table Summary'!$Z$6:$AD$25,3)</f>
        <v>1.1052631578947369</v>
      </c>
      <c r="J350" s="1">
        <f>VLOOKUP(C350,'PL Table Summary'!$Z$6:$AD$25,4)</f>
        <v>0.84210526315789469</v>
      </c>
      <c r="K350" s="1">
        <f>VLOOKUP(C350,'PL Table Summary'!$Z$6:$AD$25,5)</f>
        <v>1.6842105263157894</v>
      </c>
      <c r="L350" s="31"/>
      <c r="M350" s="1">
        <f t="shared" si="30"/>
        <v>0.93959731543624159</v>
      </c>
      <c r="N350" s="1">
        <f t="shared" si="31"/>
        <v>0.88235294117647078</v>
      </c>
      <c r="O350" s="1">
        <f t="shared" si="32"/>
        <v>0.67226890756302526</v>
      </c>
      <c r="P350" s="1">
        <f t="shared" si="33"/>
        <v>1.0738255033557047</v>
      </c>
      <c r="Q350" s="31"/>
      <c r="R350" s="1">
        <f t="shared" si="34"/>
        <v>1.0089635601999909</v>
      </c>
      <c r="S350" s="22">
        <f t="shared" si="35"/>
        <v>0.59317844784972829</v>
      </c>
    </row>
    <row r="351" spans="2:19" x14ac:dyDescent="0.35">
      <c r="B351" s="21" t="s">
        <v>16</v>
      </c>
      <c r="C351" s="1" t="s">
        <v>7</v>
      </c>
      <c r="D351" s="1">
        <v>2</v>
      </c>
      <c r="E351" s="22">
        <v>3</v>
      </c>
      <c r="H351" s="21">
        <f>VLOOKUP(B351,'PL Table Summary'!$Z$6:$AD$25,2)</f>
        <v>2.2105263157894739</v>
      </c>
      <c r="I351" s="1">
        <f>VLOOKUP(B351,'PL Table Summary'!$Z$6:$AD$25,3)</f>
        <v>0.84210526315789469</v>
      </c>
      <c r="J351" s="1">
        <f>VLOOKUP(C351,'PL Table Summary'!$Z$6:$AD$25,4)</f>
        <v>1.6842105263157894</v>
      </c>
      <c r="K351" s="1">
        <f>VLOOKUP(C351,'PL Table Summary'!$Z$6:$AD$25,5)</f>
        <v>1.5789473684210527</v>
      </c>
      <c r="L351" s="31"/>
      <c r="M351" s="1">
        <f t="shared" si="30"/>
        <v>1.4093959731543626</v>
      </c>
      <c r="N351" s="1">
        <f t="shared" si="31"/>
        <v>0.67226890756302526</v>
      </c>
      <c r="O351" s="1">
        <f t="shared" si="32"/>
        <v>1.3445378151260505</v>
      </c>
      <c r="P351" s="1">
        <f t="shared" si="33"/>
        <v>1.0067114093959733</v>
      </c>
      <c r="Q351" s="31"/>
      <c r="R351" s="1">
        <f t="shared" si="34"/>
        <v>1.4188550065312378</v>
      </c>
      <c r="S351" s="22">
        <f t="shared" si="35"/>
        <v>0.90389096815196679</v>
      </c>
    </row>
    <row r="352" spans="2:19" x14ac:dyDescent="0.35">
      <c r="B352" s="21" t="s">
        <v>5</v>
      </c>
      <c r="C352" s="1" t="s">
        <v>18</v>
      </c>
      <c r="D352" s="1">
        <v>0</v>
      </c>
      <c r="E352" s="22">
        <v>2</v>
      </c>
      <c r="H352" s="21">
        <f>VLOOKUP(B352,'PL Table Summary'!$Z$6:$AD$25,2)</f>
        <v>1.1052631578947369</v>
      </c>
      <c r="I352" s="1">
        <f>VLOOKUP(B352,'PL Table Summary'!$Z$6:$AD$25,3)</f>
        <v>2</v>
      </c>
      <c r="J352" s="1">
        <f>VLOOKUP(C352,'PL Table Summary'!$Z$6:$AD$25,4)</f>
        <v>1.7894736842105263</v>
      </c>
      <c r="K352" s="1">
        <f>VLOOKUP(C352,'PL Table Summary'!$Z$6:$AD$25,5)</f>
        <v>0.63157894736842102</v>
      </c>
      <c r="L352" s="31"/>
      <c r="M352" s="1">
        <f t="shared" si="30"/>
        <v>0.7046979865771813</v>
      </c>
      <c r="N352" s="1">
        <f t="shared" si="31"/>
        <v>1.596638655462185</v>
      </c>
      <c r="O352" s="1">
        <f t="shared" si="32"/>
        <v>1.4285714285714286</v>
      </c>
      <c r="P352" s="1">
        <f t="shared" si="33"/>
        <v>0.40268456375838924</v>
      </c>
      <c r="Q352" s="31"/>
      <c r="R352" s="1">
        <f t="shared" si="34"/>
        <v>0.28377100130624749</v>
      </c>
      <c r="S352" s="22">
        <f t="shared" si="35"/>
        <v>2.2809123649459786</v>
      </c>
    </row>
    <row r="353" spans="2:19" x14ac:dyDescent="0.35">
      <c r="B353" s="21" t="s">
        <v>15</v>
      </c>
      <c r="C353" s="1" t="s">
        <v>2</v>
      </c>
      <c r="D353" s="1">
        <v>4</v>
      </c>
      <c r="E353" s="22">
        <v>0</v>
      </c>
      <c r="H353" s="21">
        <f>VLOOKUP(B353,'PL Table Summary'!$Z$6:$AD$25,2)</f>
        <v>1.5789473684210527</v>
      </c>
      <c r="I353" s="1">
        <f>VLOOKUP(B353,'PL Table Summary'!$Z$6:$AD$25,3)</f>
        <v>1.1052631578947369</v>
      </c>
      <c r="J353" s="1">
        <f>VLOOKUP(C353,'PL Table Summary'!$Z$6:$AD$25,4)</f>
        <v>1.6842105263157894</v>
      </c>
      <c r="K353" s="1">
        <f>VLOOKUP(C353,'PL Table Summary'!$Z$6:$AD$25,5)</f>
        <v>1.5263157894736843</v>
      </c>
      <c r="L353" s="31"/>
      <c r="M353" s="1">
        <f t="shared" si="30"/>
        <v>1.0067114093959733</v>
      </c>
      <c r="N353" s="1">
        <f t="shared" si="31"/>
        <v>0.88235294117647078</v>
      </c>
      <c r="O353" s="1">
        <f t="shared" si="32"/>
        <v>1.3445378151260505</v>
      </c>
      <c r="P353" s="1">
        <f t="shared" si="33"/>
        <v>0.97315436241610742</v>
      </c>
      <c r="Q353" s="31"/>
      <c r="R353" s="1">
        <f t="shared" si="34"/>
        <v>0.97968559974775926</v>
      </c>
      <c r="S353" s="22">
        <f t="shared" si="35"/>
        <v>1.1863568956994566</v>
      </c>
    </row>
    <row r="354" spans="2:19" x14ac:dyDescent="0.35">
      <c r="B354" s="21" t="s">
        <v>9</v>
      </c>
      <c r="C354" s="1" t="s">
        <v>21</v>
      </c>
      <c r="D354" s="1">
        <v>2</v>
      </c>
      <c r="E354" s="22">
        <v>2</v>
      </c>
      <c r="H354" s="21">
        <f>VLOOKUP(B354,'PL Table Summary'!$Z$6:$AD$25,2)</f>
        <v>2.0526315789473686</v>
      </c>
      <c r="I354" s="1">
        <f>VLOOKUP(B354,'PL Table Summary'!$Z$6:$AD$25,3)</f>
        <v>0.63157894736842102</v>
      </c>
      <c r="J354" s="1">
        <f>VLOOKUP(C354,'PL Table Summary'!$Z$6:$AD$25,4)</f>
        <v>1.1052631578947369</v>
      </c>
      <c r="K354" s="1">
        <f>VLOOKUP(C354,'PL Table Summary'!$Z$6:$AD$25,5)</f>
        <v>1.8947368421052631</v>
      </c>
      <c r="L354" s="31"/>
      <c r="M354" s="1">
        <f t="shared" si="30"/>
        <v>1.3087248322147653</v>
      </c>
      <c r="N354" s="1">
        <f t="shared" si="31"/>
        <v>0.50420168067226889</v>
      </c>
      <c r="O354" s="1">
        <f t="shared" si="32"/>
        <v>0.88235294117647078</v>
      </c>
      <c r="P354" s="1">
        <f t="shared" si="33"/>
        <v>1.2080536912751678</v>
      </c>
      <c r="Q354" s="31"/>
      <c r="R354" s="1">
        <f t="shared" si="34"/>
        <v>1.5810098644205219</v>
      </c>
      <c r="S354" s="22">
        <f t="shared" si="35"/>
        <v>0.44488383588729619</v>
      </c>
    </row>
    <row r="355" spans="2:19" x14ac:dyDescent="0.35">
      <c r="B355" s="21" t="s">
        <v>11</v>
      </c>
      <c r="C355" s="1" t="s">
        <v>13</v>
      </c>
      <c r="D355" s="1">
        <v>1</v>
      </c>
      <c r="E355" s="22">
        <v>0</v>
      </c>
      <c r="H355" s="21">
        <f>VLOOKUP(B355,'PL Table Summary'!$Z$6:$AD$25,2)</f>
        <v>1.7894736842105263</v>
      </c>
      <c r="I355" s="1">
        <f>VLOOKUP(B355,'PL Table Summary'!$Z$6:$AD$25,3)</f>
        <v>0.84210526315789469</v>
      </c>
      <c r="J355" s="1">
        <f>VLOOKUP(C355,'PL Table Summary'!$Z$6:$AD$25,4)</f>
        <v>0.84210526315789469</v>
      </c>
      <c r="K355" s="1">
        <f>VLOOKUP(C355,'PL Table Summary'!$Z$6:$AD$25,5)</f>
        <v>1.6842105263157894</v>
      </c>
      <c r="L355" s="31"/>
      <c r="M355" s="1">
        <f t="shared" si="30"/>
        <v>1.1409395973154361</v>
      </c>
      <c r="N355" s="1">
        <f t="shared" si="31"/>
        <v>0.67226890756302526</v>
      </c>
      <c r="O355" s="1">
        <f t="shared" si="32"/>
        <v>0.67226890756302526</v>
      </c>
      <c r="P355" s="1">
        <f t="shared" si="33"/>
        <v>1.0738255033557047</v>
      </c>
      <c r="Q355" s="31"/>
      <c r="R355" s="1">
        <f t="shared" si="34"/>
        <v>1.2251700373857033</v>
      </c>
      <c r="S355" s="22">
        <f t="shared" si="35"/>
        <v>0.45194548407598339</v>
      </c>
    </row>
    <row r="356" spans="2:19" x14ac:dyDescent="0.35">
      <c r="B356" s="21" t="s">
        <v>12</v>
      </c>
      <c r="C356" s="1" t="s">
        <v>20</v>
      </c>
      <c r="D356" s="1">
        <v>1</v>
      </c>
      <c r="E356" s="22">
        <v>1</v>
      </c>
      <c r="H356" s="21">
        <f>VLOOKUP(B356,'PL Table Summary'!$Z$6:$AD$25,2)</f>
        <v>1.368421052631579</v>
      </c>
      <c r="I356" s="1">
        <f>VLOOKUP(B356,'PL Table Summary'!$Z$6:$AD$25,3)</f>
        <v>1.4736842105263157</v>
      </c>
      <c r="J356" s="1">
        <f>VLOOKUP(C356,'PL Table Summary'!$Z$6:$AD$25,4)</f>
        <v>0.94736842105263153</v>
      </c>
      <c r="K356" s="1">
        <f>VLOOKUP(C356,'PL Table Summary'!$Z$6:$AD$25,5)</f>
        <v>1.8421052631578947</v>
      </c>
      <c r="L356" s="31"/>
      <c r="M356" s="1">
        <f t="shared" si="30"/>
        <v>0.87248322147651014</v>
      </c>
      <c r="N356" s="1">
        <f t="shared" si="31"/>
        <v>1.1764705882352942</v>
      </c>
      <c r="O356" s="1">
        <f t="shared" si="32"/>
        <v>0.75630252100840334</v>
      </c>
      <c r="P356" s="1">
        <f t="shared" si="33"/>
        <v>1.174496644295302</v>
      </c>
      <c r="Q356" s="31"/>
      <c r="R356" s="1">
        <f t="shared" si="34"/>
        <v>1.0247286158281159</v>
      </c>
      <c r="S356" s="22">
        <f t="shared" si="35"/>
        <v>0.88976767177459215</v>
      </c>
    </row>
    <row r="357" spans="2:19" x14ac:dyDescent="0.35">
      <c r="B357" s="21" t="s">
        <v>2</v>
      </c>
      <c r="C357" s="1" t="s">
        <v>17</v>
      </c>
      <c r="D357" s="1">
        <v>0</v>
      </c>
      <c r="E357" s="22">
        <v>2</v>
      </c>
      <c r="H357" s="21">
        <f>VLOOKUP(B357,'PL Table Summary'!$Z$6:$AD$25,2)</f>
        <v>1.736842105263158</v>
      </c>
      <c r="I357" s="1">
        <f>VLOOKUP(B357,'PL Table Summary'!$Z$6:$AD$25,3)</f>
        <v>1.3157894736842106</v>
      </c>
      <c r="J357" s="1">
        <f>VLOOKUP(C357,'PL Table Summary'!$Z$6:$AD$25,4)</f>
        <v>2</v>
      </c>
      <c r="K357" s="1">
        <f>VLOOKUP(C357,'PL Table Summary'!$Z$6:$AD$25,5)</f>
        <v>0.57894736842105265</v>
      </c>
      <c r="L357" s="31"/>
      <c r="M357" s="1">
        <f t="shared" si="30"/>
        <v>1.1073825503355705</v>
      </c>
      <c r="N357" s="1">
        <f t="shared" si="31"/>
        <v>1.0504201680672272</v>
      </c>
      <c r="O357" s="1">
        <f t="shared" si="32"/>
        <v>1.596638655462185</v>
      </c>
      <c r="P357" s="1">
        <f t="shared" si="33"/>
        <v>0.36912751677852351</v>
      </c>
      <c r="Q357" s="31"/>
      <c r="R357" s="1">
        <f t="shared" si="34"/>
        <v>0.40876537092923748</v>
      </c>
      <c r="S357" s="22">
        <f t="shared" si="35"/>
        <v>1.67714144481322</v>
      </c>
    </row>
    <row r="358" spans="2:19" x14ac:dyDescent="0.35">
      <c r="B358" s="21" t="s">
        <v>14</v>
      </c>
      <c r="C358" s="1" t="s">
        <v>16</v>
      </c>
      <c r="D358" s="1">
        <v>3</v>
      </c>
      <c r="E358" s="22">
        <v>1</v>
      </c>
      <c r="H358" s="21">
        <f>VLOOKUP(B358,'PL Table Summary'!$Z$6:$AD$25,2)</f>
        <v>1.4736842105263157</v>
      </c>
      <c r="I358" s="1">
        <f>VLOOKUP(B358,'PL Table Summary'!$Z$6:$AD$25,3)</f>
        <v>1.1052631578947369</v>
      </c>
      <c r="J358" s="1">
        <f>VLOOKUP(C358,'PL Table Summary'!$Z$6:$AD$25,4)</f>
        <v>1.631578947368421</v>
      </c>
      <c r="K358" s="1">
        <f>VLOOKUP(C358,'PL Table Summary'!$Z$6:$AD$25,5)</f>
        <v>1.8421052631578947</v>
      </c>
      <c r="L358" s="31"/>
      <c r="M358" s="1">
        <f t="shared" si="30"/>
        <v>0.93959731543624159</v>
      </c>
      <c r="N358" s="1">
        <f t="shared" si="31"/>
        <v>0.88235294117647078</v>
      </c>
      <c r="O358" s="1">
        <f t="shared" si="32"/>
        <v>1.3025210084033614</v>
      </c>
      <c r="P358" s="1">
        <f t="shared" si="33"/>
        <v>1.174496644295302</v>
      </c>
      <c r="Q358" s="31"/>
      <c r="R358" s="1">
        <f t="shared" si="34"/>
        <v>1.1035538939687402</v>
      </c>
      <c r="S358" s="22">
        <f t="shared" si="35"/>
        <v>1.1492832427088486</v>
      </c>
    </row>
    <row r="359" spans="2:19" x14ac:dyDescent="0.35">
      <c r="B359" s="21" t="s">
        <v>18</v>
      </c>
      <c r="C359" s="1" t="s">
        <v>8</v>
      </c>
      <c r="D359" s="1">
        <v>5</v>
      </c>
      <c r="E359" s="22">
        <v>0</v>
      </c>
      <c r="H359" s="21">
        <f>VLOOKUP(B359,'PL Table Summary'!$Z$6:$AD$25,2)</f>
        <v>2.8947368421052633</v>
      </c>
      <c r="I359" s="1">
        <f>VLOOKUP(B359,'PL Table Summary'!$Z$6:$AD$25,3)</f>
        <v>0.52631578947368418</v>
      </c>
      <c r="J359" s="1">
        <f>VLOOKUP(C359,'PL Table Summary'!$Z$6:$AD$25,4)</f>
        <v>0.63157894736842102</v>
      </c>
      <c r="K359" s="1">
        <f>VLOOKUP(C359,'PL Table Summary'!$Z$6:$AD$25,5)</f>
        <v>2.3684210526315788</v>
      </c>
      <c r="L359" s="31"/>
      <c r="M359" s="1">
        <f t="shared" si="30"/>
        <v>1.8456375838926176</v>
      </c>
      <c r="N359" s="1">
        <f t="shared" si="31"/>
        <v>0.42016806722689076</v>
      </c>
      <c r="O359" s="1">
        <f t="shared" si="32"/>
        <v>0.50420168067226889</v>
      </c>
      <c r="P359" s="1">
        <f t="shared" si="33"/>
        <v>1.5100671140939597</v>
      </c>
      <c r="Q359" s="31"/>
      <c r="R359" s="1">
        <f t="shared" si="34"/>
        <v>2.7870366199720733</v>
      </c>
      <c r="S359" s="22">
        <f t="shared" si="35"/>
        <v>0.2118494456606172</v>
      </c>
    </row>
    <row r="360" spans="2:19" x14ac:dyDescent="0.35">
      <c r="B360" s="21" t="s">
        <v>13</v>
      </c>
      <c r="C360" s="1" t="s">
        <v>10</v>
      </c>
      <c r="D360" s="1">
        <v>1</v>
      </c>
      <c r="E360" s="22">
        <v>1</v>
      </c>
      <c r="H360" s="21">
        <f>VLOOKUP(B360,'PL Table Summary'!$Z$6:$AD$25,2)</f>
        <v>1</v>
      </c>
      <c r="I360" s="1">
        <f>VLOOKUP(B360,'PL Table Summary'!$Z$6:$AD$25,3)</f>
        <v>1.4736842105263157</v>
      </c>
      <c r="J360" s="1">
        <f>VLOOKUP(C360,'PL Table Summary'!$Z$6:$AD$25,4)</f>
        <v>0.94736842105263153</v>
      </c>
      <c r="K360" s="1">
        <f>VLOOKUP(C360,'PL Table Summary'!$Z$6:$AD$25,5)</f>
        <v>1.2105263157894737</v>
      </c>
      <c r="L360" s="31"/>
      <c r="M360" s="1">
        <f t="shared" si="30"/>
        <v>0.63758389261744963</v>
      </c>
      <c r="N360" s="1">
        <f t="shared" si="31"/>
        <v>1.1764705882352942</v>
      </c>
      <c r="O360" s="1">
        <f t="shared" si="32"/>
        <v>0.75630252100840334</v>
      </c>
      <c r="P360" s="1">
        <f t="shared" si="33"/>
        <v>0.77181208053691275</v>
      </c>
      <c r="Q360" s="31"/>
      <c r="R360" s="1">
        <f t="shared" si="34"/>
        <v>0.49209495067789738</v>
      </c>
      <c r="S360" s="22">
        <f t="shared" si="35"/>
        <v>0.88976767177459215</v>
      </c>
    </row>
    <row r="361" spans="2:19" x14ac:dyDescent="0.35">
      <c r="B361" s="21" t="s">
        <v>7</v>
      </c>
      <c r="C361" s="1" t="s">
        <v>15</v>
      </c>
      <c r="D361" s="1">
        <v>0</v>
      </c>
      <c r="E361" s="22">
        <v>0</v>
      </c>
      <c r="H361" s="21">
        <f>VLOOKUP(B361,'PL Table Summary'!$Z$6:$AD$25,2)</f>
        <v>1</v>
      </c>
      <c r="I361" s="1">
        <f>VLOOKUP(B361,'PL Table Summary'!$Z$6:$AD$25,3)</f>
        <v>1.2105263157894737</v>
      </c>
      <c r="J361" s="1">
        <f>VLOOKUP(C361,'PL Table Summary'!$Z$6:$AD$25,4)</f>
        <v>1.263157894736842</v>
      </c>
      <c r="K361" s="1">
        <f>VLOOKUP(C361,'PL Table Summary'!$Z$6:$AD$25,5)</f>
        <v>1.3157894736842106</v>
      </c>
      <c r="L361" s="31"/>
      <c r="M361" s="1">
        <f t="shared" si="30"/>
        <v>0.63758389261744963</v>
      </c>
      <c r="N361" s="1">
        <f t="shared" si="31"/>
        <v>0.96638655462184886</v>
      </c>
      <c r="O361" s="1">
        <f t="shared" si="32"/>
        <v>1.0084033613445378</v>
      </c>
      <c r="P361" s="1">
        <f t="shared" si="33"/>
        <v>0.83892617449664431</v>
      </c>
      <c r="Q361" s="31"/>
      <c r="R361" s="1">
        <f t="shared" si="34"/>
        <v>0.53488581595423623</v>
      </c>
      <c r="S361" s="22">
        <f t="shared" si="35"/>
        <v>0.97450745003883921</v>
      </c>
    </row>
    <row r="362" spans="2:19" x14ac:dyDescent="0.35">
      <c r="B362" s="21" t="s">
        <v>6</v>
      </c>
      <c r="C362" s="1" t="s">
        <v>5</v>
      </c>
      <c r="D362" s="1">
        <v>1</v>
      </c>
      <c r="E362" s="22">
        <v>0</v>
      </c>
      <c r="H362" s="21">
        <f>VLOOKUP(B362,'PL Table Summary'!$Z$6:$AD$25,2)</f>
        <v>1.1578947368421053</v>
      </c>
      <c r="I362" s="1">
        <f>VLOOKUP(B362,'PL Table Summary'!$Z$6:$AD$25,3)</f>
        <v>1.8947368421052631</v>
      </c>
      <c r="J362" s="1">
        <f>VLOOKUP(C362,'PL Table Summary'!$Z$6:$AD$25,4)</f>
        <v>0.68421052631578949</v>
      </c>
      <c r="K362" s="1">
        <f>VLOOKUP(C362,'PL Table Summary'!$Z$6:$AD$25,5)</f>
        <v>1.631578947368421</v>
      </c>
      <c r="L362" s="31"/>
      <c r="M362" s="1">
        <f t="shared" si="30"/>
        <v>0.73825503355704702</v>
      </c>
      <c r="N362" s="1">
        <f t="shared" si="31"/>
        <v>1.5126050420168067</v>
      </c>
      <c r="O362" s="1">
        <f t="shared" si="32"/>
        <v>0.54621848739495804</v>
      </c>
      <c r="P362" s="1">
        <f t="shared" si="33"/>
        <v>1.0402684563758389</v>
      </c>
      <c r="Q362" s="31"/>
      <c r="R362" s="1">
        <f t="shared" si="34"/>
        <v>0.76798342417008247</v>
      </c>
      <c r="S362" s="22">
        <f t="shared" si="35"/>
        <v>0.82621283807640711</v>
      </c>
    </row>
    <row r="363" spans="2:19" x14ac:dyDescent="0.35">
      <c r="B363" s="21" t="s">
        <v>20</v>
      </c>
      <c r="C363" s="1" t="s">
        <v>4</v>
      </c>
      <c r="D363" s="1">
        <v>3</v>
      </c>
      <c r="E363" s="22">
        <v>3</v>
      </c>
      <c r="H363" s="21">
        <f>VLOOKUP(B363,'PL Table Summary'!$Z$6:$AD$25,2)</f>
        <v>1.4210526315789473</v>
      </c>
      <c r="I363" s="1">
        <f>VLOOKUP(B363,'PL Table Summary'!$Z$6:$AD$25,3)</f>
        <v>1.5789473684210527</v>
      </c>
      <c r="J363" s="1">
        <f>VLOOKUP(C363,'PL Table Summary'!$Z$6:$AD$25,4)</f>
        <v>1.368421052631579</v>
      </c>
      <c r="K363" s="1">
        <f>VLOOKUP(C363,'PL Table Summary'!$Z$6:$AD$25,5)</f>
        <v>2.3684210526315788</v>
      </c>
      <c r="L363" s="31"/>
      <c r="M363" s="1">
        <f t="shared" si="30"/>
        <v>0.90604026845637586</v>
      </c>
      <c r="N363" s="1">
        <f t="shared" si="31"/>
        <v>1.2605042016806725</v>
      </c>
      <c r="O363" s="1">
        <f t="shared" si="32"/>
        <v>1.0924369747899161</v>
      </c>
      <c r="P363" s="1">
        <f t="shared" si="33"/>
        <v>1.5100671140939597</v>
      </c>
      <c r="Q363" s="31"/>
      <c r="R363" s="1">
        <f t="shared" si="34"/>
        <v>1.368181613440836</v>
      </c>
      <c r="S363" s="22">
        <f t="shared" si="35"/>
        <v>1.3770213967940121</v>
      </c>
    </row>
    <row r="364" spans="2:19" x14ac:dyDescent="0.35">
      <c r="B364" s="21" t="s">
        <v>11</v>
      </c>
      <c r="C364" s="1" t="s">
        <v>19</v>
      </c>
      <c r="D364" s="1">
        <v>0</v>
      </c>
      <c r="E364" s="22">
        <v>1</v>
      </c>
      <c r="H364" s="21">
        <f>VLOOKUP(B364,'PL Table Summary'!$Z$6:$AD$25,2)</f>
        <v>1.7894736842105263</v>
      </c>
      <c r="I364" s="1">
        <f>VLOOKUP(B364,'PL Table Summary'!$Z$6:$AD$25,3)</f>
        <v>0.84210526315789469</v>
      </c>
      <c r="J364" s="1">
        <f>VLOOKUP(C364,'PL Table Summary'!$Z$6:$AD$25,4)</f>
        <v>1.0526315789473684</v>
      </c>
      <c r="K364" s="1">
        <f>VLOOKUP(C364,'PL Table Summary'!$Z$6:$AD$25,5)</f>
        <v>1.4736842105263157</v>
      </c>
      <c r="L364" s="31"/>
      <c r="M364" s="1">
        <f t="shared" si="30"/>
        <v>1.1409395973154361</v>
      </c>
      <c r="N364" s="1">
        <f t="shared" si="31"/>
        <v>0.67226890756302526</v>
      </c>
      <c r="O364" s="1">
        <f t="shared" si="32"/>
        <v>0.84033613445378152</v>
      </c>
      <c r="P364" s="1">
        <f t="shared" si="33"/>
        <v>0.93959731543624159</v>
      </c>
      <c r="Q364" s="31"/>
      <c r="R364" s="1">
        <f t="shared" si="34"/>
        <v>1.0720237827124903</v>
      </c>
      <c r="S364" s="22">
        <f t="shared" si="35"/>
        <v>0.56493185509497923</v>
      </c>
    </row>
    <row r="365" spans="2:19" x14ac:dyDescent="0.35">
      <c r="B365" s="21" t="s">
        <v>12</v>
      </c>
      <c r="C365" s="1" t="s">
        <v>14</v>
      </c>
      <c r="D365" s="1">
        <v>1</v>
      </c>
      <c r="E365" s="22">
        <v>2</v>
      </c>
      <c r="H365" s="21">
        <f>VLOOKUP(B365,'PL Table Summary'!$Z$6:$AD$25,2)</f>
        <v>1.368421052631579</v>
      </c>
      <c r="I365" s="1">
        <f>VLOOKUP(B365,'PL Table Summary'!$Z$6:$AD$25,3)</f>
        <v>1.4736842105263157</v>
      </c>
      <c r="J365" s="1">
        <f>VLOOKUP(C365,'PL Table Summary'!$Z$6:$AD$25,4)</f>
        <v>1</v>
      </c>
      <c r="K365" s="1">
        <f>VLOOKUP(C365,'PL Table Summary'!$Z$6:$AD$25,5)</f>
        <v>1.3157894736842106</v>
      </c>
      <c r="L365" s="31"/>
      <c r="M365" s="1">
        <f t="shared" si="30"/>
        <v>0.87248322147651014</v>
      </c>
      <c r="N365" s="1">
        <f t="shared" si="31"/>
        <v>1.1764705882352942</v>
      </c>
      <c r="O365" s="1">
        <f t="shared" si="32"/>
        <v>0.79831932773109249</v>
      </c>
      <c r="P365" s="1">
        <f t="shared" si="33"/>
        <v>0.83892617449664431</v>
      </c>
      <c r="Q365" s="31"/>
      <c r="R365" s="1">
        <f t="shared" si="34"/>
        <v>0.73194901130579715</v>
      </c>
      <c r="S365" s="22">
        <f t="shared" si="35"/>
        <v>0.939199209095403</v>
      </c>
    </row>
    <row r="366" spans="2:19" x14ac:dyDescent="0.35">
      <c r="B366" s="21" t="s">
        <v>21</v>
      </c>
      <c r="C366" s="1" t="s">
        <v>17</v>
      </c>
      <c r="D366" s="1">
        <v>0</v>
      </c>
      <c r="E366" s="22">
        <v>1</v>
      </c>
      <c r="H366" s="21">
        <f>VLOOKUP(B366,'PL Table Summary'!$Z$6:$AD$25,2)</f>
        <v>1.263157894736842</v>
      </c>
      <c r="I366" s="1">
        <f>VLOOKUP(B366,'PL Table Summary'!$Z$6:$AD$25,3)</f>
        <v>1.6842105263157894</v>
      </c>
      <c r="J366" s="1">
        <f>VLOOKUP(C366,'PL Table Summary'!$Z$6:$AD$25,4)</f>
        <v>2</v>
      </c>
      <c r="K366" s="1">
        <f>VLOOKUP(C366,'PL Table Summary'!$Z$6:$AD$25,5)</f>
        <v>0.57894736842105265</v>
      </c>
      <c r="L366" s="31"/>
      <c r="M366" s="1">
        <f t="shared" si="30"/>
        <v>0.80536912751677847</v>
      </c>
      <c r="N366" s="1">
        <f t="shared" si="31"/>
        <v>1.3445378151260505</v>
      </c>
      <c r="O366" s="1">
        <f t="shared" si="32"/>
        <v>1.596638655462185</v>
      </c>
      <c r="P366" s="1">
        <f t="shared" si="33"/>
        <v>0.36912751677852351</v>
      </c>
      <c r="Q366" s="31"/>
      <c r="R366" s="1">
        <f t="shared" si="34"/>
        <v>0.29728390613035449</v>
      </c>
      <c r="S366" s="22">
        <f t="shared" si="35"/>
        <v>2.1467410493609211</v>
      </c>
    </row>
    <row r="367" spans="2:19" x14ac:dyDescent="0.35">
      <c r="B367" s="21" t="s">
        <v>3</v>
      </c>
      <c r="C367" s="1" t="s">
        <v>16</v>
      </c>
      <c r="D367" s="1">
        <v>3</v>
      </c>
      <c r="E367" s="22">
        <v>0</v>
      </c>
      <c r="H367" s="21">
        <f>VLOOKUP(B367,'PL Table Summary'!$Z$6:$AD$25,2)</f>
        <v>1.263157894736842</v>
      </c>
      <c r="I367" s="1">
        <f>VLOOKUP(B367,'PL Table Summary'!$Z$6:$AD$25,3)</f>
        <v>1.0526315789473684</v>
      </c>
      <c r="J367" s="1">
        <f>VLOOKUP(C367,'PL Table Summary'!$Z$6:$AD$25,4)</f>
        <v>1.631578947368421</v>
      </c>
      <c r="K367" s="1">
        <f>VLOOKUP(C367,'PL Table Summary'!$Z$6:$AD$25,5)</f>
        <v>1.8421052631578947</v>
      </c>
      <c r="L367" s="31"/>
      <c r="M367" s="1">
        <f t="shared" si="30"/>
        <v>0.80536912751677847</v>
      </c>
      <c r="N367" s="1">
        <f t="shared" si="31"/>
        <v>0.84033613445378152</v>
      </c>
      <c r="O367" s="1">
        <f t="shared" si="32"/>
        <v>1.3025210084033614</v>
      </c>
      <c r="P367" s="1">
        <f t="shared" si="33"/>
        <v>1.174496644295302</v>
      </c>
      <c r="Q367" s="31"/>
      <c r="R367" s="1">
        <f t="shared" si="34"/>
        <v>0.94590333768749146</v>
      </c>
      <c r="S367" s="22">
        <f t="shared" si="35"/>
        <v>1.0945554692465223</v>
      </c>
    </row>
    <row r="368" spans="2:19" x14ac:dyDescent="0.35">
      <c r="B368" s="21" t="s">
        <v>2</v>
      </c>
      <c r="C368" s="1" t="s">
        <v>9</v>
      </c>
      <c r="D368" s="1">
        <v>1</v>
      </c>
      <c r="E368" s="22">
        <v>1</v>
      </c>
      <c r="H368" s="21">
        <f>VLOOKUP(B368,'PL Table Summary'!$Z$6:$AD$25,2)</f>
        <v>1.736842105263158</v>
      </c>
      <c r="I368" s="1">
        <f>VLOOKUP(B368,'PL Table Summary'!$Z$6:$AD$25,3)</f>
        <v>1.3157894736842106</v>
      </c>
      <c r="J368" s="1">
        <f>VLOOKUP(C368,'PL Table Summary'!$Z$6:$AD$25,4)</f>
        <v>1.263157894736842</v>
      </c>
      <c r="K368" s="1">
        <f>VLOOKUP(C368,'PL Table Summary'!$Z$6:$AD$25,5)</f>
        <v>1.4210526315789473</v>
      </c>
      <c r="L368" s="31"/>
      <c r="M368" s="1">
        <f t="shared" si="30"/>
        <v>1.1073825503355705</v>
      </c>
      <c r="N368" s="1">
        <f t="shared" si="31"/>
        <v>1.0504201680672272</v>
      </c>
      <c r="O368" s="1">
        <f t="shared" si="32"/>
        <v>1.0084033613445378</v>
      </c>
      <c r="P368" s="1">
        <f t="shared" si="33"/>
        <v>0.90604026845637586</v>
      </c>
      <c r="Q368" s="31"/>
      <c r="R368" s="1">
        <f t="shared" si="34"/>
        <v>1.0033331831899466</v>
      </c>
      <c r="S368" s="22">
        <f t="shared" si="35"/>
        <v>1.0592472283030863</v>
      </c>
    </row>
    <row r="369" spans="2:19" x14ac:dyDescent="0.35">
      <c r="B369" s="21" t="s">
        <v>15</v>
      </c>
      <c r="C369" s="1" t="s">
        <v>21</v>
      </c>
      <c r="D369" s="1">
        <v>2</v>
      </c>
      <c r="E369" s="22">
        <v>0</v>
      </c>
      <c r="H369" s="21">
        <f>VLOOKUP(B369,'PL Table Summary'!$Z$6:$AD$25,2)</f>
        <v>1.5789473684210527</v>
      </c>
      <c r="I369" s="1">
        <f>VLOOKUP(B369,'PL Table Summary'!$Z$6:$AD$25,3)</f>
        <v>1.1052631578947369</v>
      </c>
      <c r="J369" s="1">
        <f>VLOOKUP(C369,'PL Table Summary'!$Z$6:$AD$25,4)</f>
        <v>1.1052631578947369</v>
      </c>
      <c r="K369" s="1">
        <f>VLOOKUP(C369,'PL Table Summary'!$Z$6:$AD$25,5)</f>
        <v>1.8947368421052631</v>
      </c>
      <c r="L369" s="31"/>
      <c r="M369" s="1">
        <f t="shared" si="30"/>
        <v>1.0067114093959733</v>
      </c>
      <c r="N369" s="1">
        <f t="shared" si="31"/>
        <v>0.88235294117647078</v>
      </c>
      <c r="O369" s="1">
        <f t="shared" si="32"/>
        <v>0.88235294117647078</v>
      </c>
      <c r="P369" s="1">
        <f t="shared" si="33"/>
        <v>1.2080536912751678</v>
      </c>
      <c r="Q369" s="31"/>
      <c r="R369" s="1">
        <f t="shared" si="34"/>
        <v>1.2161614341696321</v>
      </c>
      <c r="S369" s="22">
        <f t="shared" si="35"/>
        <v>0.77854671280276855</v>
      </c>
    </row>
    <row r="370" spans="2:19" x14ac:dyDescent="0.35">
      <c r="B370" s="21" t="s">
        <v>4</v>
      </c>
      <c r="C370" s="1" t="s">
        <v>11</v>
      </c>
      <c r="D370" s="1">
        <v>1</v>
      </c>
      <c r="E370" s="22">
        <v>0</v>
      </c>
      <c r="H370" s="21">
        <f>VLOOKUP(B370,'PL Table Summary'!$Z$6:$AD$25,2)</f>
        <v>1.5789473684210527</v>
      </c>
      <c r="I370" s="1">
        <f>VLOOKUP(B370,'PL Table Summary'!$Z$6:$AD$25,3)</f>
        <v>1.3157894736842106</v>
      </c>
      <c r="J370" s="1">
        <f>VLOOKUP(C370,'PL Table Summary'!$Z$6:$AD$25,4)</f>
        <v>1.736842105263158</v>
      </c>
      <c r="K370" s="1">
        <f>VLOOKUP(C370,'PL Table Summary'!$Z$6:$AD$25,5)</f>
        <v>1.2105263157894737</v>
      </c>
      <c r="L370" s="31"/>
      <c r="M370" s="1">
        <f t="shared" si="30"/>
        <v>1.0067114093959733</v>
      </c>
      <c r="N370" s="1">
        <f t="shared" si="31"/>
        <v>1.0504201680672272</v>
      </c>
      <c r="O370" s="1">
        <f t="shared" si="32"/>
        <v>1.3865546218487397</v>
      </c>
      <c r="P370" s="1">
        <f t="shared" si="33"/>
        <v>0.77181208053691275</v>
      </c>
      <c r="Q370" s="31"/>
      <c r="R370" s="1">
        <f t="shared" si="34"/>
        <v>0.77699202738615381</v>
      </c>
      <c r="S370" s="22">
        <f t="shared" si="35"/>
        <v>1.4564649389167437</v>
      </c>
    </row>
    <row r="371" spans="2:19" x14ac:dyDescent="0.35">
      <c r="B371" s="21" t="s">
        <v>5</v>
      </c>
      <c r="C371" s="1" t="s">
        <v>7</v>
      </c>
      <c r="D371" s="1">
        <v>2</v>
      </c>
      <c r="E371" s="22">
        <v>3</v>
      </c>
      <c r="H371" s="21">
        <f>VLOOKUP(B371,'PL Table Summary'!$Z$6:$AD$25,2)</f>
        <v>1.1052631578947369</v>
      </c>
      <c r="I371" s="1">
        <f>VLOOKUP(B371,'PL Table Summary'!$Z$6:$AD$25,3)</f>
        <v>2</v>
      </c>
      <c r="J371" s="1">
        <f>VLOOKUP(C371,'PL Table Summary'!$Z$6:$AD$25,4)</f>
        <v>1.6842105263157894</v>
      </c>
      <c r="K371" s="1">
        <f>VLOOKUP(C371,'PL Table Summary'!$Z$6:$AD$25,5)</f>
        <v>1.5789473684210527</v>
      </c>
      <c r="L371" s="31"/>
      <c r="M371" s="1">
        <f t="shared" si="30"/>
        <v>0.7046979865771813</v>
      </c>
      <c r="N371" s="1">
        <f t="shared" si="31"/>
        <v>1.596638655462185</v>
      </c>
      <c r="O371" s="1">
        <f t="shared" si="32"/>
        <v>1.3445378151260505</v>
      </c>
      <c r="P371" s="1">
        <f t="shared" si="33"/>
        <v>1.0067114093959733</v>
      </c>
      <c r="Q371" s="31"/>
      <c r="R371" s="1">
        <f t="shared" si="34"/>
        <v>0.70942750326561888</v>
      </c>
      <c r="S371" s="22">
        <f t="shared" si="35"/>
        <v>2.1467410493609211</v>
      </c>
    </row>
    <row r="372" spans="2:19" x14ac:dyDescent="0.35">
      <c r="B372" s="21" t="s">
        <v>10</v>
      </c>
      <c r="C372" s="1" t="s">
        <v>18</v>
      </c>
      <c r="D372" s="1">
        <v>2</v>
      </c>
      <c r="E372" s="22">
        <v>3</v>
      </c>
      <c r="H372" s="21">
        <f>VLOOKUP(B372,'PL Table Summary'!$Z$6:$AD$25,2)</f>
        <v>1.263157894736842</v>
      </c>
      <c r="I372" s="1">
        <f>VLOOKUP(B372,'PL Table Summary'!$Z$6:$AD$25,3)</f>
        <v>1.3157894736842106</v>
      </c>
      <c r="J372" s="1">
        <f>VLOOKUP(C372,'PL Table Summary'!$Z$6:$AD$25,4)</f>
        <v>1.7894736842105263</v>
      </c>
      <c r="K372" s="1">
        <f>VLOOKUP(C372,'PL Table Summary'!$Z$6:$AD$25,5)</f>
        <v>0.63157894736842102</v>
      </c>
      <c r="L372" s="31"/>
      <c r="M372" s="1">
        <f t="shared" si="30"/>
        <v>0.80536912751677847</v>
      </c>
      <c r="N372" s="1">
        <f t="shared" si="31"/>
        <v>1.0504201680672272</v>
      </c>
      <c r="O372" s="1">
        <f t="shared" si="32"/>
        <v>1.4285714285714286</v>
      </c>
      <c r="P372" s="1">
        <f t="shared" si="33"/>
        <v>0.40268456375838924</v>
      </c>
      <c r="Q372" s="31"/>
      <c r="R372" s="1">
        <f t="shared" si="34"/>
        <v>0.32430971577856849</v>
      </c>
      <c r="S372" s="22">
        <f t="shared" si="35"/>
        <v>1.5006002400960388</v>
      </c>
    </row>
    <row r="373" spans="2:19" x14ac:dyDescent="0.35">
      <c r="B373" s="21" t="s">
        <v>19</v>
      </c>
      <c r="C373" s="1" t="s">
        <v>20</v>
      </c>
      <c r="D373" s="1">
        <v>3</v>
      </c>
      <c r="E373" s="22">
        <v>0</v>
      </c>
      <c r="H373" s="21">
        <f>VLOOKUP(B373,'PL Table Summary'!$Z$6:$AD$25,2)</f>
        <v>1.6842105263157894</v>
      </c>
      <c r="I373" s="1">
        <f>VLOOKUP(B373,'PL Table Summary'!$Z$6:$AD$25,3)</f>
        <v>1.4210526315789473</v>
      </c>
      <c r="J373" s="1">
        <f>VLOOKUP(C373,'PL Table Summary'!$Z$6:$AD$25,4)</f>
        <v>0.94736842105263153</v>
      </c>
      <c r="K373" s="1">
        <f>VLOOKUP(C373,'PL Table Summary'!$Z$6:$AD$25,5)</f>
        <v>1.8421052631578947</v>
      </c>
      <c r="L373" s="31"/>
      <c r="M373" s="1">
        <f t="shared" si="30"/>
        <v>1.0738255033557047</v>
      </c>
      <c r="N373" s="1">
        <f t="shared" si="31"/>
        <v>1.134453781512605</v>
      </c>
      <c r="O373" s="1">
        <f t="shared" si="32"/>
        <v>0.75630252100840334</v>
      </c>
      <c r="P373" s="1">
        <f t="shared" si="33"/>
        <v>1.174496644295302</v>
      </c>
      <c r="Q373" s="31"/>
      <c r="R373" s="1">
        <f t="shared" si="34"/>
        <v>1.2612044502499886</v>
      </c>
      <c r="S373" s="22">
        <f t="shared" si="35"/>
        <v>0.85799025492549952</v>
      </c>
    </row>
    <row r="374" spans="2:19" x14ac:dyDescent="0.35">
      <c r="B374" s="21" t="s">
        <v>14</v>
      </c>
      <c r="C374" s="1" t="s">
        <v>6</v>
      </c>
      <c r="D374" s="1">
        <v>1</v>
      </c>
      <c r="E374" s="22">
        <v>0</v>
      </c>
      <c r="H374" s="21">
        <f>VLOOKUP(B374,'PL Table Summary'!$Z$6:$AD$25,2)</f>
        <v>1.4736842105263157</v>
      </c>
      <c r="I374" s="1">
        <f>VLOOKUP(B374,'PL Table Summary'!$Z$6:$AD$25,3)</f>
        <v>1.1052631578947369</v>
      </c>
      <c r="J374" s="1">
        <f>VLOOKUP(C374,'PL Table Summary'!$Z$6:$AD$25,4)</f>
        <v>0.63157894736842102</v>
      </c>
      <c r="K374" s="1">
        <f>VLOOKUP(C374,'PL Table Summary'!$Z$6:$AD$25,5)</f>
        <v>2.3684210526315788</v>
      </c>
      <c r="L374" s="31"/>
      <c r="M374" s="1">
        <f t="shared" si="30"/>
        <v>0.93959731543624159</v>
      </c>
      <c r="N374" s="1">
        <f t="shared" si="31"/>
        <v>0.88235294117647078</v>
      </c>
      <c r="O374" s="1">
        <f t="shared" si="32"/>
        <v>0.50420168067226889</v>
      </c>
      <c r="P374" s="1">
        <f t="shared" si="33"/>
        <v>1.5100671140939597</v>
      </c>
      <c r="Q374" s="31"/>
      <c r="R374" s="1">
        <f t="shared" si="34"/>
        <v>1.4188550065312373</v>
      </c>
      <c r="S374" s="22">
        <f t="shared" si="35"/>
        <v>0.44488383588729619</v>
      </c>
    </row>
    <row r="375" spans="2:19" x14ac:dyDescent="0.35">
      <c r="B375" s="21" t="s">
        <v>16</v>
      </c>
      <c r="C375" s="1" t="s">
        <v>13</v>
      </c>
      <c r="D375" s="1">
        <v>1</v>
      </c>
      <c r="E375" s="22">
        <v>1</v>
      </c>
      <c r="H375" s="21">
        <f>VLOOKUP(B375,'PL Table Summary'!$Z$6:$AD$25,2)</f>
        <v>2.2105263157894739</v>
      </c>
      <c r="I375" s="1">
        <f>VLOOKUP(B375,'PL Table Summary'!$Z$6:$AD$25,3)</f>
        <v>0.84210526315789469</v>
      </c>
      <c r="J375" s="1">
        <f>VLOOKUP(C375,'PL Table Summary'!$Z$6:$AD$25,4)</f>
        <v>0.84210526315789469</v>
      </c>
      <c r="K375" s="1">
        <f>VLOOKUP(C375,'PL Table Summary'!$Z$6:$AD$25,5)</f>
        <v>1.6842105263157894</v>
      </c>
      <c r="L375" s="31"/>
      <c r="M375" s="1">
        <f t="shared" si="30"/>
        <v>1.4093959731543626</v>
      </c>
      <c r="N375" s="1">
        <f t="shared" si="31"/>
        <v>0.67226890756302526</v>
      </c>
      <c r="O375" s="1">
        <f t="shared" si="32"/>
        <v>0.67226890756302526</v>
      </c>
      <c r="P375" s="1">
        <f t="shared" si="33"/>
        <v>1.0738255033557047</v>
      </c>
      <c r="Q375" s="31"/>
      <c r="R375" s="1">
        <f t="shared" si="34"/>
        <v>1.5134453402999868</v>
      </c>
      <c r="S375" s="22">
        <f t="shared" si="35"/>
        <v>0.45194548407598339</v>
      </c>
    </row>
    <row r="376" spans="2:19" x14ac:dyDescent="0.35">
      <c r="B376" s="21" t="s">
        <v>9</v>
      </c>
      <c r="C376" s="1" t="s">
        <v>12</v>
      </c>
      <c r="D376" s="1">
        <v>3</v>
      </c>
      <c r="E376" s="22">
        <v>0</v>
      </c>
      <c r="H376" s="21">
        <f>VLOOKUP(B376,'PL Table Summary'!$Z$6:$AD$25,2)</f>
        <v>2.0526315789473686</v>
      </c>
      <c r="I376" s="1">
        <f>VLOOKUP(B376,'PL Table Summary'!$Z$6:$AD$25,3)</f>
        <v>0.63157894736842102</v>
      </c>
      <c r="J376" s="1">
        <f>VLOOKUP(C376,'PL Table Summary'!$Z$6:$AD$25,4)</f>
        <v>1.368421052631579</v>
      </c>
      <c r="K376" s="1">
        <f>VLOOKUP(C376,'PL Table Summary'!$Z$6:$AD$25,5)</f>
        <v>1.631578947368421</v>
      </c>
      <c r="L376" s="31"/>
      <c r="M376" s="1">
        <f t="shared" si="30"/>
        <v>1.3087248322147653</v>
      </c>
      <c r="N376" s="1">
        <f t="shared" si="31"/>
        <v>0.50420168067226889</v>
      </c>
      <c r="O376" s="1">
        <f t="shared" si="32"/>
        <v>1.0924369747899161</v>
      </c>
      <c r="P376" s="1">
        <f t="shared" si="33"/>
        <v>1.0402684563758389</v>
      </c>
      <c r="Q376" s="31"/>
      <c r="R376" s="1">
        <f t="shared" si="34"/>
        <v>1.3614251610287826</v>
      </c>
      <c r="S376" s="22">
        <f t="shared" si="35"/>
        <v>0.5508085587176047</v>
      </c>
    </row>
    <row r="377" spans="2:19" x14ac:dyDescent="0.35">
      <c r="B377" s="21" t="s">
        <v>8</v>
      </c>
      <c r="C377" s="1" t="s">
        <v>2</v>
      </c>
      <c r="D377" s="1">
        <v>1</v>
      </c>
      <c r="E377" s="22">
        <v>1</v>
      </c>
      <c r="H377" s="21">
        <f>VLOOKUP(B377,'PL Table Summary'!$Z$6:$AD$25,2)</f>
        <v>0.52631578947368418</v>
      </c>
      <c r="I377" s="1">
        <f>VLOOKUP(B377,'PL Table Summary'!$Z$6:$AD$25,3)</f>
        <v>1.631578947368421</v>
      </c>
      <c r="J377" s="1">
        <f>VLOOKUP(C377,'PL Table Summary'!$Z$6:$AD$25,4)</f>
        <v>1.6842105263157894</v>
      </c>
      <c r="K377" s="1">
        <f>VLOOKUP(C377,'PL Table Summary'!$Z$6:$AD$25,5)</f>
        <v>1.5263157894736843</v>
      </c>
      <c r="L377" s="31"/>
      <c r="M377" s="1">
        <f t="shared" si="30"/>
        <v>0.33557046979865768</v>
      </c>
      <c r="N377" s="1">
        <f t="shared" si="31"/>
        <v>1.3025210084033614</v>
      </c>
      <c r="O377" s="1">
        <f t="shared" si="32"/>
        <v>1.3445378151260505</v>
      </c>
      <c r="P377" s="1">
        <f t="shared" si="33"/>
        <v>0.97315436241610742</v>
      </c>
      <c r="Q377" s="31"/>
      <c r="R377" s="1">
        <f t="shared" si="34"/>
        <v>0.32656186658258635</v>
      </c>
      <c r="S377" s="22">
        <f t="shared" si="35"/>
        <v>1.7512887507944357</v>
      </c>
    </row>
    <row r="378" spans="2:19" x14ac:dyDescent="0.35">
      <c r="B378" s="21" t="s">
        <v>17</v>
      </c>
      <c r="C378" s="1" t="s">
        <v>3</v>
      </c>
      <c r="D378" s="1">
        <v>1</v>
      </c>
      <c r="E378" s="22">
        <v>0</v>
      </c>
      <c r="H378" s="21">
        <f>VLOOKUP(B378,'PL Table Summary'!$Z$6:$AD$25,2)</f>
        <v>3</v>
      </c>
      <c r="I378" s="1">
        <f>VLOOKUP(B378,'PL Table Summary'!$Z$6:$AD$25,3)</f>
        <v>0.63157894736842102</v>
      </c>
      <c r="J378" s="1">
        <f>VLOOKUP(C378,'PL Table Summary'!$Z$6:$AD$25,4)</f>
        <v>1.4210526315789473</v>
      </c>
      <c r="K378" s="1">
        <f>VLOOKUP(C378,'PL Table Summary'!$Z$6:$AD$25,5)</f>
        <v>1.4736842105263157</v>
      </c>
      <c r="L378" s="31"/>
      <c r="M378" s="1">
        <f t="shared" si="30"/>
        <v>1.912751677852349</v>
      </c>
      <c r="N378" s="1">
        <f t="shared" si="31"/>
        <v>0.50420168067226889</v>
      </c>
      <c r="O378" s="1">
        <f t="shared" si="32"/>
        <v>1.134453781512605</v>
      </c>
      <c r="P378" s="1">
        <f t="shared" si="33"/>
        <v>0.93959731543624159</v>
      </c>
      <c r="Q378" s="31"/>
      <c r="R378" s="1">
        <f t="shared" si="34"/>
        <v>1.7972163416062339</v>
      </c>
      <c r="S378" s="22">
        <f t="shared" si="35"/>
        <v>0.57199350328366638</v>
      </c>
    </row>
    <row r="379" spans="2:19" x14ac:dyDescent="0.35">
      <c r="B379" s="21" t="s">
        <v>13</v>
      </c>
      <c r="C379" s="1" t="s">
        <v>17</v>
      </c>
      <c r="D379" s="1">
        <v>1</v>
      </c>
      <c r="E379" s="22">
        <v>4</v>
      </c>
      <c r="H379" s="21">
        <f>VLOOKUP(B379,'PL Table Summary'!$Z$6:$AD$25,2)</f>
        <v>1</v>
      </c>
      <c r="I379" s="1">
        <f>VLOOKUP(B379,'PL Table Summary'!$Z$6:$AD$25,3)</f>
        <v>1.4736842105263157</v>
      </c>
      <c r="J379" s="1">
        <f>VLOOKUP(C379,'PL Table Summary'!$Z$6:$AD$25,4)</f>
        <v>2</v>
      </c>
      <c r="K379" s="1">
        <f>VLOOKUP(C379,'PL Table Summary'!$Z$6:$AD$25,5)</f>
        <v>0.57894736842105265</v>
      </c>
      <c r="L379" s="31"/>
      <c r="M379" s="1">
        <f t="shared" si="30"/>
        <v>0.63758389261744963</v>
      </c>
      <c r="N379" s="1">
        <f t="shared" si="31"/>
        <v>1.1764705882352942</v>
      </c>
      <c r="O379" s="1">
        <f t="shared" si="32"/>
        <v>1.596638655462185</v>
      </c>
      <c r="P379" s="1">
        <f t="shared" si="33"/>
        <v>0.36912751677852351</v>
      </c>
      <c r="Q379" s="31"/>
      <c r="R379" s="1">
        <f t="shared" si="34"/>
        <v>0.23534975901986396</v>
      </c>
      <c r="S379" s="22">
        <f t="shared" si="35"/>
        <v>1.878398418190806</v>
      </c>
    </row>
    <row r="380" spans="2:19" x14ac:dyDescent="0.35">
      <c r="B380" s="21" t="s">
        <v>21</v>
      </c>
      <c r="C380" s="1" t="s">
        <v>16</v>
      </c>
      <c r="D380" s="1">
        <v>1</v>
      </c>
      <c r="E380" s="22">
        <v>3</v>
      </c>
      <c r="H380" s="21">
        <f>VLOOKUP(B380,'PL Table Summary'!$Z$6:$AD$25,2)</f>
        <v>1.263157894736842</v>
      </c>
      <c r="I380" s="1">
        <f>VLOOKUP(B380,'PL Table Summary'!$Z$6:$AD$25,3)</f>
        <v>1.6842105263157894</v>
      </c>
      <c r="J380" s="1">
        <f>VLOOKUP(C380,'PL Table Summary'!$Z$6:$AD$25,4)</f>
        <v>1.631578947368421</v>
      </c>
      <c r="K380" s="1">
        <f>VLOOKUP(C380,'PL Table Summary'!$Z$6:$AD$25,5)</f>
        <v>1.8421052631578947</v>
      </c>
      <c r="L380" s="31"/>
      <c r="M380" s="1">
        <f t="shared" si="30"/>
        <v>0.80536912751677847</v>
      </c>
      <c r="N380" s="1">
        <f t="shared" si="31"/>
        <v>1.3445378151260505</v>
      </c>
      <c r="O380" s="1">
        <f t="shared" si="32"/>
        <v>1.3025210084033614</v>
      </c>
      <c r="P380" s="1">
        <f t="shared" si="33"/>
        <v>1.174496644295302</v>
      </c>
      <c r="Q380" s="31"/>
      <c r="R380" s="1">
        <f t="shared" si="34"/>
        <v>0.94590333768749146</v>
      </c>
      <c r="S380" s="22">
        <f t="shared" si="35"/>
        <v>1.7512887507944357</v>
      </c>
    </row>
    <row r="381" spans="2:19" x14ac:dyDescent="0.35">
      <c r="B381" s="21" t="s">
        <v>7</v>
      </c>
      <c r="C381" s="1" t="s">
        <v>4</v>
      </c>
      <c r="D381" s="1">
        <v>5</v>
      </c>
      <c r="E381" s="22">
        <v>3</v>
      </c>
      <c r="H381" s="21">
        <f>VLOOKUP(B381,'PL Table Summary'!$Z$6:$AD$25,2)</f>
        <v>1</v>
      </c>
      <c r="I381" s="1">
        <f>VLOOKUP(B381,'PL Table Summary'!$Z$6:$AD$25,3)</f>
        <v>1.2105263157894737</v>
      </c>
      <c r="J381" s="1">
        <f>VLOOKUP(C381,'PL Table Summary'!$Z$6:$AD$25,4)</f>
        <v>1.368421052631579</v>
      </c>
      <c r="K381" s="1">
        <f>VLOOKUP(C381,'PL Table Summary'!$Z$6:$AD$25,5)</f>
        <v>2.3684210526315788</v>
      </c>
      <c r="L381" s="31"/>
      <c r="M381" s="1">
        <f t="shared" si="30"/>
        <v>0.63758389261744963</v>
      </c>
      <c r="N381" s="1">
        <f t="shared" si="31"/>
        <v>0.96638655462184886</v>
      </c>
      <c r="O381" s="1">
        <f t="shared" si="32"/>
        <v>1.0924369747899161</v>
      </c>
      <c r="P381" s="1">
        <f t="shared" si="33"/>
        <v>1.5100671140939597</v>
      </c>
      <c r="Q381" s="31"/>
      <c r="R381" s="1">
        <f t="shared" si="34"/>
        <v>0.9627944687176252</v>
      </c>
      <c r="S381" s="22">
        <f t="shared" si="35"/>
        <v>1.0557164042087426</v>
      </c>
    </row>
    <row r="382" spans="2:19" x14ac:dyDescent="0.35">
      <c r="B382" s="21" t="s">
        <v>6</v>
      </c>
      <c r="C382" s="1" t="s">
        <v>10</v>
      </c>
      <c r="D382" s="1">
        <v>0</v>
      </c>
      <c r="E382" s="22">
        <v>4</v>
      </c>
      <c r="H382" s="21">
        <f>VLOOKUP(B382,'PL Table Summary'!$Z$6:$AD$25,2)</f>
        <v>1.1578947368421053</v>
      </c>
      <c r="I382" s="1">
        <f>VLOOKUP(B382,'PL Table Summary'!$Z$6:$AD$25,3)</f>
        <v>1.8947368421052631</v>
      </c>
      <c r="J382" s="1">
        <f>VLOOKUP(C382,'PL Table Summary'!$Z$6:$AD$25,4)</f>
        <v>0.94736842105263153</v>
      </c>
      <c r="K382" s="1">
        <f>VLOOKUP(C382,'PL Table Summary'!$Z$6:$AD$25,5)</f>
        <v>1.2105263157894737</v>
      </c>
      <c r="L382" s="31"/>
      <c r="M382" s="1">
        <f t="shared" si="30"/>
        <v>0.73825503355704702</v>
      </c>
      <c r="N382" s="1">
        <f t="shared" si="31"/>
        <v>1.5126050420168067</v>
      </c>
      <c r="O382" s="1">
        <f t="shared" si="32"/>
        <v>0.75630252100840334</v>
      </c>
      <c r="P382" s="1">
        <f t="shared" si="33"/>
        <v>0.77181208053691275</v>
      </c>
      <c r="Q382" s="31"/>
      <c r="R382" s="1">
        <f t="shared" si="34"/>
        <v>0.56979415341651285</v>
      </c>
      <c r="S382" s="22">
        <f t="shared" si="35"/>
        <v>1.1439870065673328</v>
      </c>
    </row>
    <row r="383" spans="2:19" x14ac:dyDescent="0.35">
      <c r="B383" s="21" t="s">
        <v>3</v>
      </c>
      <c r="C383" s="1" t="s">
        <v>9</v>
      </c>
      <c r="D383" s="1">
        <v>0</v>
      </c>
      <c r="E383" s="22">
        <v>0</v>
      </c>
      <c r="H383" s="21">
        <f>VLOOKUP(B383,'PL Table Summary'!$Z$6:$AD$25,2)</f>
        <v>1.263157894736842</v>
      </c>
      <c r="I383" s="1">
        <f>VLOOKUP(B383,'PL Table Summary'!$Z$6:$AD$25,3)</f>
        <v>1.0526315789473684</v>
      </c>
      <c r="J383" s="1">
        <f>VLOOKUP(C383,'PL Table Summary'!$Z$6:$AD$25,4)</f>
        <v>1.263157894736842</v>
      </c>
      <c r="K383" s="1">
        <f>VLOOKUP(C383,'PL Table Summary'!$Z$6:$AD$25,5)</f>
        <v>1.4210526315789473</v>
      </c>
      <c r="L383" s="31"/>
      <c r="M383" s="1">
        <f t="shared" si="30"/>
        <v>0.80536912751677847</v>
      </c>
      <c r="N383" s="1">
        <f t="shared" si="31"/>
        <v>0.84033613445378152</v>
      </c>
      <c r="O383" s="1">
        <f t="shared" si="32"/>
        <v>1.0084033613445378</v>
      </c>
      <c r="P383" s="1">
        <f t="shared" si="33"/>
        <v>0.90604026845637586</v>
      </c>
      <c r="Q383" s="31"/>
      <c r="R383" s="1">
        <f t="shared" si="34"/>
        <v>0.72969686050177918</v>
      </c>
      <c r="S383" s="22">
        <f t="shared" si="35"/>
        <v>0.84739778264246879</v>
      </c>
    </row>
    <row r="384" spans="2:19" x14ac:dyDescent="0.35">
      <c r="B384" s="21" t="s">
        <v>18</v>
      </c>
      <c r="C384" s="1" t="s">
        <v>14</v>
      </c>
      <c r="D384" s="1">
        <v>2</v>
      </c>
      <c r="E384" s="22">
        <v>0</v>
      </c>
      <c r="H384" s="21">
        <f>VLOOKUP(B384,'PL Table Summary'!$Z$6:$AD$25,2)</f>
        <v>2.8947368421052633</v>
      </c>
      <c r="I384" s="1">
        <f>VLOOKUP(B384,'PL Table Summary'!$Z$6:$AD$25,3)</f>
        <v>0.52631578947368418</v>
      </c>
      <c r="J384" s="1">
        <f>VLOOKUP(C384,'PL Table Summary'!$Z$6:$AD$25,4)</f>
        <v>1</v>
      </c>
      <c r="K384" s="1">
        <f>VLOOKUP(C384,'PL Table Summary'!$Z$6:$AD$25,5)</f>
        <v>1.3157894736842106</v>
      </c>
      <c r="L384" s="31"/>
      <c r="M384" s="1">
        <f t="shared" si="30"/>
        <v>1.8456375838926176</v>
      </c>
      <c r="N384" s="1">
        <f t="shared" si="31"/>
        <v>0.42016806722689076</v>
      </c>
      <c r="O384" s="1">
        <f t="shared" si="32"/>
        <v>0.79831932773109249</v>
      </c>
      <c r="P384" s="1">
        <f t="shared" si="33"/>
        <v>0.83892617449664431</v>
      </c>
      <c r="Q384" s="31"/>
      <c r="R384" s="1">
        <f t="shared" si="34"/>
        <v>1.5483536777622631</v>
      </c>
      <c r="S384" s="22">
        <f t="shared" si="35"/>
        <v>0.33542828896264393</v>
      </c>
    </row>
    <row r="385" spans="2:19" x14ac:dyDescent="0.35">
      <c r="B385" s="21" t="s">
        <v>2</v>
      </c>
      <c r="C385" s="1" t="s">
        <v>5</v>
      </c>
      <c r="D385" s="1">
        <v>0</v>
      </c>
      <c r="E385" s="22">
        <v>2</v>
      </c>
      <c r="H385" s="21">
        <f>VLOOKUP(B385,'PL Table Summary'!$Z$6:$AD$25,2)</f>
        <v>1.736842105263158</v>
      </c>
      <c r="I385" s="1">
        <f>VLOOKUP(B385,'PL Table Summary'!$Z$6:$AD$25,3)</f>
        <v>1.3157894736842106</v>
      </c>
      <c r="J385" s="1">
        <f>VLOOKUP(C385,'PL Table Summary'!$Z$6:$AD$25,4)</f>
        <v>0.68421052631578949</v>
      </c>
      <c r="K385" s="1">
        <f>VLOOKUP(C385,'PL Table Summary'!$Z$6:$AD$25,5)</f>
        <v>1.631578947368421</v>
      </c>
      <c r="L385" s="31"/>
      <c r="M385" s="1">
        <f t="shared" si="30"/>
        <v>1.1073825503355705</v>
      </c>
      <c r="N385" s="1">
        <f t="shared" si="31"/>
        <v>1.0504201680672272</v>
      </c>
      <c r="O385" s="1">
        <f t="shared" si="32"/>
        <v>0.54621848739495804</v>
      </c>
      <c r="P385" s="1">
        <f t="shared" si="33"/>
        <v>1.0402684563758389</v>
      </c>
      <c r="Q385" s="31"/>
      <c r="R385" s="1">
        <f t="shared" si="34"/>
        <v>1.1519751362551236</v>
      </c>
      <c r="S385" s="22">
        <f t="shared" si="35"/>
        <v>0.57375891533083845</v>
      </c>
    </row>
    <row r="386" spans="2:19" x14ac:dyDescent="0.35">
      <c r="B386" s="21" t="s">
        <v>20</v>
      </c>
      <c r="C386" s="1" t="s">
        <v>8</v>
      </c>
      <c r="D386" s="1">
        <v>1</v>
      </c>
      <c r="E386" s="22">
        <v>1</v>
      </c>
      <c r="H386" s="21">
        <f>VLOOKUP(B386,'PL Table Summary'!$Z$6:$AD$25,2)</f>
        <v>1.4210526315789473</v>
      </c>
      <c r="I386" s="1">
        <f>VLOOKUP(B386,'PL Table Summary'!$Z$6:$AD$25,3)</f>
        <v>1.5789473684210527</v>
      </c>
      <c r="J386" s="1">
        <f>VLOOKUP(C386,'PL Table Summary'!$Z$6:$AD$25,4)</f>
        <v>0.63157894736842102</v>
      </c>
      <c r="K386" s="1">
        <f>VLOOKUP(C386,'PL Table Summary'!$Z$6:$AD$25,5)</f>
        <v>2.3684210526315788</v>
      </c>
      <c r="L386" s="31"/>
      <c r="M386" s="1">
        <f t="shared" si="30"/>
        <v>0.90604026845637586</v>
      </c>
      <c r="N386" s="1">
        <f t="shared" si="31"/>
        <v>1.2605042016806725</v>
      </c>
      <c r="O386" s="1">
        <f t="shared" si="32"/>
        <v>0.50420168067226889</v>
      </c>
      <c r="P386" s="1">
        <f t="shared" si="33"/>
        <v>1.5100671140939597</v>
      </c>
      <c r="Q386" s="31"/>
      <c r="R386" s="1">
        <f t="shared" si="34"/>
        <v>1.368181613440836</v>
      </c>
      <c r="S386" s="22">
        <f t="shared" si="35"/>
        <v>0.63554833698185165</v>
      </c>
    </row>
    <row r="387" spans="2:19" x14ac:dyDescent="0.35">
      <c r="B387" s="21" t="s">
        <v>11</v>
      </c>
      <c r="C387" s="1" t="s">
        <v>15</v>
      </c>
      <c r="D387" s="1">
        <v>2</v>
      </c>
      <c r="E387" s="22">
        <v>2</v>
      </c>
      <c r="H387" s="21">
        <f>VLOOKUP(B387,'PL Table Summary'!$Z$6:$AD$25,2)</f>
        <v>1.7894736842105263</v>
      </c>
      <c r="I387" s="1">
        <f>VLOOKUP(B387,'PL Table Summary'!$Z$6:$AD$25,3)</f>
        <v>0.84210526315789469</v>
      </c>
      <c r="J387" s="1">
        <f>VLOOKUP(C387,'PL Table Summary'!$Z$6:$AD$25,4)</f>
        <v>1.263157894736842</v>
      </c>
      <c r="K387" s="1">
        <f>VLOOKUP(C387,'PL Table Summary'!$Z$6:$AD$25,5)</f>
        <v>1.3157894736842106</v>
      </c>
      <c r="L387" s="31"/>
      <c r="M387" s="1">
        <f t="shared" si="30"/>
        <v>1.1409395973154361</v>
      </c>
      <c r="N387" s="1">
        <f t="shared" si="31"/>
        <v>0.67226890756302526</v>
      </c>
      <c r="O387" s="1">
        <f t="shared" si="32"/>
        <v>1.0084033613445378</v>
      </c>
      <c r="P387" s="1">
        <f t="shared" si="33"/>
        <v>0.83892617449664431</v>
      </c>
      <c r="Q387" s="31"/>
      <c r="R387" s="1">
        <f t="shared" si="34"/>
        <v>0.95716409170758066</v>
      </c>
      <c r="S387" s="22">
        <f t="shared" si="35"/>
        <v>0.67791822611397501</v>
      </c>
    </row>
    <row r="388" spans="2:19" ht="15" thickBot="1" x14ac:dyDescent="0.4">
      <c r="B388" s="23" t="s">
        <v>12</v>
      </c>
      <c r="C388" s="24" t="s">
        <v>19</v>
      </c>
      <c r="D388" s="24">
        <v>1</v>
      </c>
      <c r="E388" s="25">
        <v>4</v>
      </c>
      <c r="H388" s="23">
        <f>VLOOKUP(B388,'PL Table Summary'!$Z$6:$AD$25,2)</f>
        <v>1.368421052631579</v>
      </c>
      <c r="I388" s="24">
        <f>VLOOKUP(B388,'PL Table Summary'!$Z$6:$AD$25,3)</f>
        <v>1.4736842105263157</v>
      </c>
      <c r="J388" s="24">
        <f>VLOOKUP(C388,'PL Table Summary'!$Z$6:$AD$25,4)</f>
        <v>1.0526315789473684</v>
      </c>
      <c r="K388" s="24">
        <f>VLOOKUP(C388,'PL Table Summary'!$Z$6:$AD$25,5)</f>
        <v>1.4736842105263157</v>
      </c>
      <c r="L388" s="34"/>
      <c r="M388" s="24">
        <f t="shared" si="30"/>
        <v>0.87248322147651014</v>
      </c>
      <c r="N388" s="24">
        <f t="shared" si="31"/>
        <v>1.1764705882352942</v>
      </c>
      <c r="O388" s="24">
        <f t="shared" si="32"/>
        <v>0.84033613445378152</v>
      </c>
      <c r="P388" s="24">
        <f t="shared" si="33"/>
        <v>0.93959731543624159</v>
      </c>
      <c r="Q388" s="34"/>
      <c r="R388" s="24">
        <f t="shared" si="34"/>
        <v>0.81978289266249271</v>
      </c>
      <c r="S388" s="25">
        <f t="shared" si="35"/>
        <v>0.98863074641621362</v>
      </c>
    </row>
  </sheetData>
  <mergeCells count="10">
    <mergeCell ref="R7:S7"/>
    <mergeCell ref="A1:F2"/>
    <mergeCell ref="B7:E7"/>
    <mergeCell ref="H6:S6"/>
    <mergeCell ref="H7:I7"/>
    <mergeCell ref="J7:K7"/>
    <mergeCell ref="M7:N7"/>
    <mergeCell ref="O7:P7"/>
    <mergeCell ref="H3:J3"/>
    <mergeCell ref="H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E73E-2677-4C23-A702-1AE4680E7533}">
  <dimension ref="A1:BF386"/>
  <sheetViews>
    <sheetView topLeftCell="F1" workbookViewId="0">
      <selection sqref="A1:E2"/>
    </sheetView>
  </sheetViews>
  <sheetFormatPr defaultRowHeight="14.5" x14ac:dyDescent="0.35"/>
  <cols>
    <col min="2" max="3" width="12.453125" bestFit="1" customWidth="1"/>
  </cols>
  <sheetData>
    <row r="1" spans="1:58" ht="14.5" customHeight="1" x14ac:dyDescent="0.35">
      <c r="A1" s="44" t="s">
        <v>103</v>
      </c>
      <c r="B1" s="44"/>
      <c r="C1" s="44"/>
      <c r="D1" s="44"/>
      <c r="E1" s="44"/>
    </row>
    <row r="2" spans="1:58" x14ac:dyDescent="0.35">
      <c r="A2" s="44"/>
      <c r="B2" s="44"/>
      <c r="C2" s="44"/>
      <c r="D2" s="44"/>
      <c r="E2" s="44"/>
    </row>
    <row r="4" spans="1:58" x14ac:dyDescent="0.35">
      <c r="H4" s="58" t="s">
        <v>45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</row>
    <row r="5" spans="1:58" x14ac:dyDescent="0.35">
      <c r="E5" s="58" t="s">
        <v>44</v>
      </c>
      <c r="F5" s="58"/>
      <c r="H5" s="46" t="s">
        <v>36</v>
      </c>
      <c r="I5" s="46"/>
      <c r="J5" s="46"/>
      <c r="K5" s="46"/>
      <c r="L5" s="46"/>
      <c r="M5" s="46"/>
      <c r="N5" s="10"/>
      <c r="O5" s="59" t="s">
        <v>37</v>
      </c>
      <c r="P5" s="59"/>
      <c r="Q5" s="59"/>
      <c r="R5" s="59"/>
      <c r="S5" s="59"/>
      <c r="T5" s="59"/>
      <c r="W5" s="57" t="s">
        <v>46</v>
      </c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</row>
    <row r="6" spans="1:58" x14ac:dyDescent="0.35">
      <c r="B6" s="17" t="s">
        <v>0</v>
      </c>
      <c r="C6" s="17" t="s">
        <v>1</v>
      </c>
      <c r="E6" s="17" t="s">
        <v>36</v>
      </c>
      <c r="F6" s="17" t="s">
        <v>37</v>
      </c>
      <c r="H6" s="27">
        <v>0</v>
      </c>
      <c r="I6" s="27">
        <v>1</v>
      </c>
      <c r="J6" s="27">
        <v>2</v>
      </c>
      <c r="K6" s="27">
        <v>3</v>
      </c>
      <c r="L6" s="27">
        <v>4</v>
      </c>
      <c r="M6" s="27">
        <v>5</v>
      </c>
      <c r="O6" s="27">
        <v>0</v>
      </c>
      <c r="P6" s="27">
        <v>1</v>
      </c>
      <c r="Q6" s="27">
        <v>2</v>
      </c>
      <c r="R6" s="27">
        <v>3</v>
      </c>
      <c r="S6" s="27">
        <v>4</v>
      </c>
      <c r="T6" s="27">
        <v>5</v>
      </c>
      <c r="W6" s="26" t="s">
        <v>47</v>
      </c>
      <c r="X6" s="26" t="s">
        <v>51</v>
      </c>
      <c r="Y6" s="26" t="s">
        <v>52</v>
      </c>
      <c r="Z6" s="26" t="s">
        <v>53</v>
      </c>
      <c r="AA6" s="26" t="s">
        <v>54</v>
      </c>
      <c r="AB6" s="26" t="s">
        <v>55</v>
      </c>
      <c r="AC6" s="26" t="s">
        <v>48</v>
      </c>
      <c r="AD6" s="26" t="s">
        <v>49</v>
      </c>
      <c r="AE6" s="26" t="s">
        <v>50</v>
      </c>
      <c r="AF6" s="26" t="s">
        <v>56</v>
      </c>
      <c r="AG6" s="26" t="s">
        <v>57</v>
      </c>
      <c r="AH6" s="26" t="s">
        <v>58</v>
      </c>
      <c r="AI6" s="26" t="s">
        <v>59</v>
      </c>
      <c r="AJ6" s="26" t="s">
        <v>60</v>
      </c>
      <c r="AK6" s="26" t="s">
        <v>61</v>
      </c>
      <c r="AL6" s="26" t="s">
        <v>62</v>
      </c>
      <c r="AM6" s="26" t="s">
        <v>63</v>
      </c>
      <c r="AN6" s="26" t="s">
        <v>64</v>
      </c>
      <c r="AO6" s="26" t="s">
        <v>65</v>
      </c>
      <c r="AP6" s="26" t="s">
        <v>66</v>
      </c>
      <c r="AQ6" s="26" t="s">
        <v>67</v>
      </c>
      <c r="AR6" s="26" t="s">
        <v>68</v>
      </c>
      <c r="AS6" s="26" t="s">
        <v>69</v>
      </c>
      <c r="AT6" s="26" t="s">
        <v>70</v>
      </c>
      <c r="AU6" s="26" t="s">
        <v>71</v>
      </c>
      <c r="AV6" s="26" t="s">
        <v>72</v>
      </c>
      <c r="AW6" s="26" t="s">
        <v>73</v>
      </c>
      <c r="AX6" s="26" t="s">
        <v>74</v>
      </c>
      <c r="AY6" s="26" t="s">
        <v>75</v>
      </c>
      <c r="AZ6" s="26" t="s">
        <v>76</v>
      </c>
      <c r="BA6" s="26" t="s">
        <v>77</v>
      </c>
      <c r="BB6" s="26" t="s">
        <v>78</v>
      </c>
      <c r="BC6" s="26" t="s">
        <v>79</v>
      </c>
      <c r="BD6" s="26" t="s">
        <v>80</v>
      </c>
      <c r="BE6" s="26" t="s">
        <v>81</v>
      </c>
      <c r="BF6" s="26" t="s">
        <v>82</v>
      </c>
    </row>
    <row r="7" spans="1:58" x14ac:dyDescent="0.35">
      <c r="B7" s="1" t="s">
        <v>2</v>
      </c>
      <c r="C7" s="1" t="s">
        <v>3</v>
      </c>
      <c r="E7" s="1">
        <f>'PL Table'!R9</f>
        <v>1.0404936714562407</v>
      </c>
      <c r="F7" s="1">
        <f>'PL Table'!S9</f>
        <v>1.191653131840972</v>
      </c>
      <c r="H7" s="1">
        <f t="shared" ref="H7:M7" si="0">_xlfn.POISSON.DIST(H$6,$E7,FALSE)</f>
        <v>0.35328023453462232</v>
      </c>
      <c r="I7" s="1">
        <f t="shared" si="0"/>
        <v>0.36758584828385099</v>
      </c>
      <c r="J7" s="1">
        <f t="shared" si="0"/>
        <v>0.19123537442811039</v>
      </c>
      <c r="K7" s="1">
        <f t="shared" si="0"/>
        <v>6.6326398950337831E-2</v>
      </c>
      <c r="L7" s="1">
        <f t="shared" si="0"/>
        <v>1.7253049589577088E-2</v>
      </c>
      <c r="M7" s="1">
        <f t="shared" si="0"/>
        <v>3.5903377822551312E-3</v>
      </c>
      <c r="O7" s="1">
        <f t="shared" ref="O7:T7" si="1">_xlfn.POISSON.DIST(O$6,$F7,FALSE)</f>
        <v>0.30371876167416567</v>
      </c>
      <c r="P7" s="1">
        <f t="shared" si="1"/>
        <v>0.36192741354788133</v>
      </c>
      <c r="Q7" s="1">
        <f t="shared" si="1"/>
        <v>0.21564596792671778</v>
      </c>
      <c r="R7" s="1">
        <f t="shared" si="1"/>
        <v>8.5658397682917026E-2</v>
      </c>
      <c r="S7" s="1">
        <f t="shared" si="1"/>
        <v>2.551877446683189E-2</v>
      </c>
      <c r="T7" s="1">
        <f t="shared" si="1"/>
        <v>6.0819055028287225E-3</v>
      </c>
      <c r="W7" s="1">
        <f>$H7*O7</f>
        <v>0.10729783535681431</v>
      </c>
      <c r="X7" s="1">
        <f t="shared" ref="X7:AB7" si="2">$H7*P7</f>
        <v>0.12786180154270477</v>
      </c>
      <c r="Y7" s="1">
        <f t="shared" si="2"/>
        <v>7.6183458125596501E-2</v>
      </c>
      <c r="Z7" s="1">
        <f t="shared" si="2"/>
        <v>3.0261418823280876E-2</v>
      </c>
      <c r="AA7" s="1">
        <f t="shared" si="2"/>
        <v>9.0152786286785015E-3</v>
      </c>
      <c r="AB7" s="1">
        <f t="shared" si="2"/>
        <v>2.1486170024567412E-3</v>
      </c>
      <c r="AC7" s="1">
        <f>$I7*O7</f>
        <v>0.11164271864971896</v>
      </c>
      <c r="AD7" s="1">
        <f t="shared" ref="AD7:AH7" si="3">$I7*P7</f>
        <v>0.13303939532617809</v>
      </c>
      <c r="AE7" s="1">
        <f t="shared" si="3"/>
        <v>7.9268406049334675E-2</v>
      </c>
      <c r="AF7" s="1">
        <f t="shared" si="3"/>
        <v>3.1486814774910513E-2</v>
      </c>
      <c r="AG7" s="1">
        <f t="shared" si="3"/>
        <v>9.3803403595546769E-3</v>
      </c>
      <c r="AH7" s="1">
        <f t="shared" si="3"/>
        <v>2.2356223934395171E-3</v>
      </c>
      <c r="AI7" s="1">
        <f>$J7*O7</f>
        <v>5.8081771109601096E-2</v>
      </c>
      <c r="AJ7" s="1">
        <f t="shared" ref="AJ7:AN7" si="4">$J7*P7</f>
        <v>6.9213324445626639E-2</v>
      </c>
      <c r="AK7" s="1">
        <f t="shared" si="4"/>
        <v>4.1239137420378158E-2</v>
      </c>
      <c r="AL7" s="1">
        <f t="shared" si="4"/>
        <v>1.6380915753804622E-2</v>
      </c>
      <c r="AM7" s="1">
        <f t="shared" si="4"/>
        <v>4.8800923901110996E-3</v>
      </c>
      <c r="AN7" s="1">
        <f t="shared" si="4"/>
        <v>1.1630754760698359E-3</v>
      </c>
      <c r="AO7" s="1">
        <f>$K7*O7</f>
        <v>2.0144571755503288E-2</v>
      </c>
      <c r="AP7" s="1">
        <f t="shared" ref="AP7:AT7" si="5">$K7*P7</f>
        <v>2.4005342022040681E-2</v>
      </c>
      <c r="AQ7" s="1">
        <f t="shared" si="5"/>
        <v>1.430302050073924E-2</v>
      </c>
      <c r="AR7" s="1">
        <f t="shared" si="5"/>
        <v>5.6814130581638485E-3</v>
      </c>
      <c r="AS7" s="1">
        <f t="shared" si="5"/>
        <v>1.6925684160107866E-3</v>
      </c>
      <c r="AT7" s="1">
        <f t="shared" si="5"/>
        <v>4.0339089075887286E-4</v>
      </c>
      <c r="AU7" s="1">
        <f>$L7*O7</f>
        <v>5.2400748564493255E-3</v>
      </c>
      <c r="AV7" s="1">
        <f t="shared" ref="AV7:AZ7" si="6">$L7*P7</f>
        <v>6.244351613768971E-3</v>
      </c>
      <c r="AW7" s="1">
        <f t="shared" si="6"/>
        <v>3.7205505784320119E-3</v>
      </c>
      <c r="AX7" s="1">
        <f t="shared" si="6"/>
        <v>1.4778685829870827E-3</v>
      </c>
      <c r="AY7" s="1">
        <f t="shared" si="6"/>
        <v>4.4027668134148423E-4</v>
      </c>
      <c r="AZ7" s="1">
        <f t="shared" si="6"/>
        <v>1.0493141723942572E-4</v>
      </c>
      <c r="BA7" s="1">
        <f>$M7*O7</f>
        <v>1.0904529452184987E-3</v>
      </c>
      <c r="BB7" s="1">
        <f t="shared" ref="BB7:BF7" si="7">$M7*P7</f>
        <v>1.2994416672948361E-3</v>
      </c>
      <c r="BC7" s="1">
        <f t="shared" si="7"/>
        <v>7.7424186623827312E-4</v>
      </c>
      <c r="BD7" s="1">
        <f t="shared" si="7"/>
        <v>3.0754258156841241E-4</v>
      </c>
      <c r="BE7" s="1">
        <f t="shared" si="7"/>
        <v>9.1621020125114082E-5</v>
      </c>
      <c r="BF7" s="1">
        <f t="shared" si="7"/>
        <v>2.1836095114911355E-5</v>
      </c>
    </row>
    <row r="8" spans="1:58" x14ac:dyDescent="0.35">
      <c r="B8" s="1" t="s">
        <v>4</v>
      </c>
      <c r="C8" s="1" t="s">
        <v>5</v>
      </c>
      <c r="E8" s="1">
        <f>'PL Table'!R10</f>
        <v>1.0472501238682943</v>
      </c>
      <c r="F8" s="1">
        <f>'PL Table'!S10</f>
        <v>0.57375891533083845</v>
      </c>
      <c r="H8" s="1">
        <f t="shared" ref="H8:M50" si="8">_xlfn.POISSON.DIST(H$6,$E8,FALSE)</f>
        <v>0.350901358871539</v>
      </c>
      <c r="I8" s="1">
        <f t="shared" si="8"/>
        <v>0.36748149154377202</v>
      </c>
      <c r="J8" s="1">
        <f t="shared" si="8"/>
        <v>0.19242251876926036</v>
      </c>
      <c r="K8" s="1">
        <f t="shared" si="8"/>
        <v>6.7171502205385702E-2</v>
      </c>
      <c r="L8" s="1">
        <f t="shared" si="8"/>
        <v>1.7586341001252392E-2</v>
      </c>
      <c r="M8" s="1">
        <f t="shared" si="8"/>
        <v>3.6834595583903279E-3</v>
      </c>
      <c r="O8" s="1">
        <f t="shared" ref="O8:T50" si="9">_xlfn.POISSON.DIST(O$6,$F8,FALSE)</f>
        <v>0.56340366673689735</v>
      </c>
      <c r="P8" s="1">
        <f t="shared" si="9"/>
        <v>0.32325787672037942</v>
      </c>
      <c r="Q8" s="1">
        <f t="shared" si="9"/>
        <v>9.2736044359617395E-2</v>
      </c>
      <c r="R8" s="1">
        <f t="shared" si="9"/>
        <v>1.7736044074615532E-2</v>
      </c>
      <c r="S8" s="1">
        <f t="shared" si="9"/>
        <v>2.5440533526278376E-3</v>
      </c>
      <c r="T8" s="1">
        <f t="shared" si="9"/>
        <v>2.9193465842950638E-4</v>
      </c>
      <c r="W8" s="1">
        <f t="shared" ref="W8:W71" si="10">$H8*O8</f>
        <v>0.19769911225118497</v>
      </c>
      <c r="X8" s="1">
        <f t="shared" ref="X8:X71" si="11">$H8*P8</f>
        <v>0.11343162820710957</v>
      </c>
      <c r="Y8" s="1">
        <f t="shared" ref="Y8:Y71" si="12">$H8*Q8</f>
        <v>3.2541203982161065E-2</v>
      </c>
      <c r="Z8" s="1">
        <f t="shared" ref="Z8:Z71" si="13">$H8*R8</f>
        <v>6.223601966788098E-3</v>
      </c>
      <c r="AA8" s="1">
        <f t="shared" ref="AA8:AA71" si="14">$H8*S8</f>
        <v>8.9271177847880282E-4</v>
      </c>
      <c r="AB8" s="1">
        <f t="shared" ref="AB8:AB71" si="15">$H8*T8</f>
        <v>1.0244026834461237E-4</v>
      </c>
      <c r="AC8" s="1">
        <f t="shared" ref="AC8:AC71" si="16">$I8*O8</f>
        <v>0.2070404197937053</v>
      </c>
      <c r="AD8" s="1">
        <f t="shared" ref="AD8:AD71" si="17">$I8*P8</f>
        <v>0.11879128669047781</v>
      </c>
      <c r="AE8" s="1">
        <f t="shared" ref="AE8:AE71" si="18">$I8*Q8</f>
        <v>3.4078779901141609E-2</v>
      </c>
      <c r="AF8" s="1">
        <f t="shared" ref="AF8:AF71" si="19">$I8*R8</f>
        <v>6.5176679306257956E-3</v>
      </c>
      <c r="AG8" s="1">
        <f t="shared" ref="AG8:AG71" si="20">$I8*S8</f>
        <v>9.3489252059061163E-4</v>
      </c>
      <c r="AH8" s="1">
        <f t="shared" ref="AH8:AH71" si="21">$I8*T8</f>
        <v>1.0728058371299663E-4</v>
      </c>
      <c r="AI8" s="1">
        <f t="shared" ref="AI8:AI71" si="22">$J8*O8</f>
        <v>0.10841155263735074</v>
      </c>
      <c r="AJ8" s="1">
        <f t="shared" ref="AJ8:AJ71" si="23">$J8*P8</f>
        <v>6.2202094850538465E-2</v>
      </c>
      <c r="AK8" s="1">
        <f t="shared" ref="AK8:AK71" si="24">$J8*Q8</f>
        <v>1.7844503236375441E-2</v>
      </c>
      <c r="AL8" s="1">
        <f t="shared" ref="AL8:AL71" si="25">$J8*R8</f>
        <v>3.4128142738401365E-3</v>
      </c>
      <c r="AM8" s="1">
        <f t="shared" ref="AM8:AM71" si="26">$J8*S8</f>
        <v>4.895331539960298E-4</v>
      </c>
      <c r="AN8" s="1">
        <f t="shared" ref="AN8:AN71" si="27">$J8*T8</f>
        <v>5.6174802291049304E-5</v>
      </c>
      <c r="AO8" s="1">
        <f t="shared" ref="AO8:AO71" si="28">$K8*O8</f>
        <v>3.7844670642739893E-2</v>
      </c>
      <c r="AP8" s="1">
        <f t="shared" ref="AP8:AP71" si="29">$K8*P8</f>
        <v>2.1713717179031266E-2</v>
      </c>
      <c r="AQ8" s="1">
        <f t="shared" ref="AQ8:AQ71" si="30">$K8*Q8</f>
        <v>6.2292194082207864E-3</v>
      </c>
      <c r="AR8" s="1">
        <f t="shared" ref="AR8:AR71" si="31">$K8*R8</f>
        <v>1.1913567236728551E-3</v>
      </c>
      <c r="AS8" s="1">
        <f t="shared" ref="AS8:AS71" si="32">$K8*S8</f>
        <v>1.7088788538665968E-4</v>
      </c>
      <c r="AT8" s="1">
        <f t="shared" ref="AT8:AT71" si="33">$K8*T8</f>
        <v>1.960968955252611E-5</v>
      </c>
      <c r="AU8" s="1">
        <f t="shared" ref="AU8:AU71" si="34">$L8*O8</f>
        <v>9.908209004591037E-3</v>
      </c>
      <c r="AV8" s="1">
        <f t="shared" ref="AV8:AV71" si="35">$L8*P8</f>
        <v>5.6849232513453999E-3</v>
      </c>
      <c r="AW8" s="1">
        <f t="shared" ref="AW8:AW71" si="36">$L8*Q8</f>
        <v>1.6308876992155001E-3</v>
      </c>
      <c r="AX8" s="1">
        <f t="shared" ref="AX8:AX71" si="37">$L8*R8</f>
        <v>3.1191211910943067E-4</v>
      </c>
      <c r="AY8" s="1">
        <f t="shared" ref="AY8:AY71" si="38">$L8*S8</f>
        <v>4.4740589784692549E-5</v>
      </c>
      <c r="AZ8" s="1">
        <f t="shared" ref="AZ8:AZ71" si="39">$L8*T8</f>
        <v>5.1340624532254401E-6</v>
      </c>
      <c r="BA8" s="1">
        <f t="shared" ref="BA8:BA71" si="40">$M8*O8</f>
        <v>2.0752746214741835E-3</v>
      </c>
      <c r="BB8" s="1">
        <f t="shared" ref="BB8:BB71" si="41">$M8*P8</f>
        <v>1.1907073158306438E-3</v>
      </c>
      <c r="BC8" s="1">
        <f t="shared" ref="BC8:BC71" si="42">$M8*Q8</f>
        <v>3.4158946900374215E-4</v>
      </c>
      <c r="BD8" s="1">
        <f t="shared" ref="BD8:BD71" si="43">$M8*R8</f>
        <v>6.5330001074674718E-5</v>
      </c>
      <c r="BE8" s="1">
        <f t="shared" ref="BE8:BE71" si="44">$M8*S8</f>
        <v>9.3709176387919675E-6</v>
      </c>
      <c r="BF8" s="1">
        <f t="shared" ref="BF8:BF71" si="45">$M8*T8</f>
        <v>1.0753295080175808E-6</v>
      </c>
    </row>
    <row r="9" spans="1:58" x14ac:dyDescent="0.35">
      <c r="B9" s="1" t="s">
        <v>6</v>
      </c>
      <c r="C9" s="1" t="s">
        <v>7</v>
      </c>
      <c r="E9" s="1">
        <f>'PL Table'!R11</f>
        <v>0.74320976532588634</v>
      </c>
      <c r="F9" s="1">
        <f>'PL Table'!S11</f>
        <v>2.0337546783419249</v>
      </c>
      <c r="H9" s="1">
        <f t="shared" si="8"/>
        <v>0.47558494694634973</v>
      </c>
      <c r="I9" s="1">
        <f t="shared" si="8"/>
        <v>0.35345937681252065</v>
      </c>
      <c r="J9" s="1">
        <f t="shared" si="8"/>
        <v>0.13134723024653375</v>
      </c>
      <c r="K9" s="1">
        <f t="shared" si="8"/>
        <v>3.253951472257717E-2</v>
      </c>
      <c r="L9" s="1">
        <f t="shared" si="8"/>
        <v>6.0459212751962001E-3</v>
      </c>
      <c r="M9" s="1">
        <f t="shared" si="8"/>
        <v>8.9867754642347056E-4</v>
      </c>
      <c r="O9" s="1">
        <f t="shared" si="9"/>
        <v>0.13084332311259858</v>
      </c>
      <c r="P9" s="1">
        <f t="shared" si="9"/>
        <v>0.26610322051005142</v>
      </c>
      <c r="Q9" s="1">
        <f t="shared" si="9"/>
        <v>0.27059433481708506</v>
      </c>
      <c r="R9" s="1">
        <f t="shared" si="9"/>
        <v>0.18344083145568932</v>
      </c>
      <c r="S9" s="1">
        <f t="shared" si="9"/>
        <v>9.3268412292985173E-2</v>
      </c>
      <c r="T9" s="1">
        <f t="shared" si="9"/>
        <v>3.7937013968476395E-2</v>
      </c>
      <c r="W9" s="1">
        <f t="shared" si="10"/>
        <v>6.2227114880789289E-2</v>
      </c>
      <c r="X9" s="1">
        <f t="shared" si="11"/>
        <v>0.1265546860085256</v>
      </c>
      <c r="Y9" s="1">
        <f t="shared" si="12"/>
        <v>0.12869059236796621</v>
      </c>
      <c r="Z9" s="1">
        <f t="shared" si="13"/>
        <v>8.7241698095648287E-2</v>
      </c>
      <c r="AA9" s="1">
        <f t="shared" si="14"/>
        <v>4.435705291212963E-2</v>
      </c>
      <c r="AB9" s="1">
        <f t="shared" si="15"/>
        <v>1.8042272775500776E-2</v>
      </c>
      <c r="AC9" s="1">
        <f t="shared" si="16"/>
        <v>4.6247799447458375E-2</v>
      </c>
      <c r="AD9" s="1">
        <f t="shared" si="17"/>
        <v>9.4056678489287546E-2</v>
      </c>
      <c r="AE9" s="1">
        <f t="shared" si="18"/>
        <v>9.5644104953445441E-2</v>
      </c>
      <c r="AF9" s="1">
        <f t="shared" si="19"/>
        <v>6.4838881968298581E-2</v>
      </c>
      <c r="AG9" s="1">
        <f t="shared" si="20"/>
        <v>3.2966594885371778E-2</v>
      </c>
      <c r="AH9" s="1">
        <f t="shared" si="21"/>
        <v>1.3409193315425557E-2</v>
      </c>
      <c r="AI9" s="1">
        <f t="shared" si="22"/>
        <v>1.7185908087092097E-2</v>
      </c>
      <c r="AJ9" s="1">
        <f t="shared" si="23"/>
        <v>3.4951920973677865E-2</v>
      </c>
      <c r="AK9" s="1">
        <f t="shared" si="24"/>
        <v>3.5541816398627316E-2</v>
      </c>
      <c r="AL9" s="1">
        <f t="shared" si="25"/>
        <v>2.4094445125826015E-2</v>
      </c>
      <c r="AM9" s="1">
        <f t="shared" si="26"/>
        <v>1.2250547624175361E-2</v>
      </c>
      <c r="AN9" s="1">
        <f t="shared" si="27"/>
        <v>4.9829217085834362E-3</v>
      </c>
      <c r="AO9" s="1">
        <f t="shared" si="28"/>
        <v>4.2575782387733229E-3</v>
      </c>
      <c r="AP9" s="1">
        <f t="shared" si="29"/>
        <v>8.6588696615120166E-3</v>
      </c>
      <c r="AQ9" s="1">
        <f t="shared" si="30"/>
        <v>8.8050083416265149E-3</v>
      </c>
      <c r="AR9" s="1">
        <f t="shared" si="31"/>
        <v>5.9690756358741996E-3</v>
      </c>
      <c r="AS9" s="1">
        <f t="shared" si="32"/>
        <v>3.0349088749589887E-3</v>
      </c>
      <c r="AT9" s="1">
        <f t="shared" si="33"/>
        <v>1.2344520245578534E-3</v>
      </c>
      <c r="AU9" s="1">
        <f t="shared" si="34"/>
        <v>7.910684309238305E-4</v>
      </c>
      <c r="AV9" s="1">
        <f t="shared" si="35"/>
        <v>1.6088391222799456E-3</v>
      </c>
      <c r="AW9" s="1">
        <f t="shared" si="36"/>
        <v>1.6359920458181784E-3</v>
      </c>
      <c r="AX9" s="1">
        <f t="shared" si="37"/>
        <v>1.1090688256376324E-3</v>
      </c>
      <c r="AY9" s="1">
        <f t="shared" si="38"/>
        <v>5.6389347818592986E-4</v>
      </c>
      <c r="AZ9" s="1">
        <f t="shared" si="39"/>
        <v>2.2936419986942686E-4</v>
      </c>
      <c r="BA9" s="1">
        <f t="shared" si="40"/>
        <v>1.1758595658072347E-4</v>
      </c>
      <c r="BB9" s="1">
        <f t="shared" si="41"/>
        <v>2.3914098930335676E-4</v>
      </c>
      <c r="BC9" s="1">
        <f t="shared" si="42"/>
        <v>2.4317705288950909E-4</v>
      </c>
      <c r="BD9" s="1">
        <f t="shared" si="43"/>
        <v>1.6485415632648028E-4</v>
      </c>
      <c r="BE9" s="1">
        <f t="shared" si="44"/>
        <v>8.3818227918272569E-5</v>
      </c>
      <c r="BF9" s="1">
        <f t="shared" si="45"/>
        <v>3.4093142631823297E-5</v>
      </c>
    </row>
    <row r="10" spans="1:58" x14ac:dyDescent="0.35">
      <c r="B10" s="1" t="s">
        <v>8</v>
      </c>
      <c r="C10" s="1" t="s">
        <v>9</v>
      </c>
      <c r="E10" s="1">
        <f>'PL Table'!R12</f>
        <v>0.30404035854240796</v>
      </c>
      <c r="F10" s="1">
        <f>'PL Table'!S12</f>
        <v>1.3134665630958267</v>
      </c>
      <c r="H10" s="1">
        <f t="shared" si="8"/>
        <v>0.73783108806243158</v>
      </c>
      <c r="I10" s="1">
        <f t="shared" si="8"/>
        <v>0.22433042855823671</v>
      </c>
      <c r="J10" s="1">
        <f t="shared" si="8"/>
        <v>3.4102751965409156E-2</v>
      </c>
      <c r="K10" s="1">
        <f t="shared" si="8"/>
        <v>3.4562043116152705E-3</v>
      </c>
      <c r="L10" s="1">
        <f t="shared" si="8"/>
        <v>2.6270639952483073E-4</v>
      </c>
      <c r="M10" s="1">
        <f t="shared" si="8"/>
        <v>1.5974669580582921E-5</v>
      </c>
      <c r="O10" s="1">
        <f t="shared" si="9"/>
        <v>0.26888632748483882</v>
      </c>
      <c r="P10" s="1">
        <f t="shared" si="9"/>
        <v>0.35317320042497014</v>
      </c>
      <c r="Q10" s="1">
        <f t="shared" si="9"/>
        <v>0.23194059486986962</v>
      </c>
      <c r="R10" s="1">
        <f t="shared" si="9"/>
        <v>0.10154873866204304</v>
      </c>
      <c r="S10" s="1">
        <f t="shared" si="9"/>
        <v>3.3345218189287512E-2</v>
      </c>
      <c r="T10" s="1">
        <f t="shared" si="9"/>
        <v>8.7595658261527733E-3</v>
      </c>
      <c r="W10" s="1">
        <f t="shared" si="10"/>
        <v>0.19839269157324993</v>
      </c>
      <c r="X10" s="1">
        <f t="shared" si="11"/>
        <v>0.26058216674404694</v>
      </c>
      <c r="Y10" s="1">
        <f t="shared" si="12"/>
        <v>0.17113298147868353</v>
      </c>
      <c r="Z10" s="1">
        <f t="shared" si="13"/>
        <v>7.4925816338382731E-2</v>
      </c>
      <c r="AA10" s="1">
        <f t="shared" si="14"/>
        <v>2.460313861828119E-2</v>
      </c>
      <c r="AB10" s="1">
        <f t="shared" si="15"/>
        <v>6.4630799844647936E-3</v>
      </c>
      <c r="AC10" s="1">
        <f t="shared" si="16"/>
        <v>6.0319385078124274E-2</v>
      </c>
      <c r="AD10" s="1">
        <f t="shared" si="17"/>
        <v>7.9227495406617582E-2</v>
      </c>
      <c r="AE10" s="1">
        <f t="shared" si="18"/>
        <v>5.2031333047210207E-2</v>
      </c>
      <c r="AF10" s="1">
        <f t="shared" si="19"/>
        <v>2.2780472063604496E-2</v>
      </c>
      <c r="AG10" s="1">
        <f t="shared" si="20"/>
        <v>7.4803470867707772E-3</v>
      </c>
      <c r="AH10" s="1">
        <f t="shared" si="21"/>
        <v>1.9650371557649363E-3</v>
      </c>
      <c r="AI10" s="1">
        <f t="shared" si="22"/>
        <v>9.1697637331052372E-3</v>
      </c>
      <c r="AJ10" s="1">
        <f t="shared" si="23"/>
        <v>1.2044178054922493E-2</v>
      </c>
      <c r="AK10" s="1">
        <f t="shared" si="24"/>
        <v>7.9098125775566158E-3</v>
      </c>
      <c r="AL10" s="1">
        <f t="shared" si="25"/>
        <v>3.4630914469918092E-3</v>
      </c>
      <c r="AM10" s="1">
        <f t="shared" si="26"/>
        <v>1.1371637051417218E-3</v>
      </c>
      <c r="AN10" s="1">
        <f t="shared" si="27"/>
        <v>2.9872530069396236E-4</v>
      </c>
      <c r="AO10" s="1">
        <f t="shared" si="28"/>
        <v>9.2932608438749554E-4</v>
      </c>
      <c r="AP10" s="1">
        <f t="shared" si="29"/>
        <v>1.2206387380557459E-3</v>
      </c>
      <c r="AQ10" s="1">
        <f t="shared" si="30"/>
        <v>8.0163408402785408E-4</v>
      </c>
      <c r="AR10" s="1">
        <f t="shared" si="31"/>
        <v>3.5097318840284549E-4</v>
      </c>
      <c r="AS10" s="1">
        <f t="shared" si="32"/>
        <v>1.1524788687756744E-4</v>
      </c>
      <c r="AT10" s="1">
        <f t="shared" si="33"/>
        <v>3.0274849176226995E-5</v>
      </c>
      <c r="AU10" s="1">
        <f t="shared" si="34"/>
        <v>7.0638158974996535E-5</v>
      </c>
      <c r="AV10" s="1">
        <f t="shared" si="35"/>
        <v>9.2780859892305326E-5</v>
      </c>
      <c r="AW10" s="1">
        <f t="shared" si="36"/>
        <v>6.0932278581910875E-5</v>
      </c>
      <c r="AX10" s="1">
        <f t="shared" si="37"/>
        <v>2.6677503510193306E-5</v>
      </c>
      <c r="AY10" s="1">
        <f t="shared" si="38"/>
        <v>8.7600022118776173E-6</v>
      </c>
      <c r="AZ10" s="1">
        <f t="shared" si="39"/>
        <v>2.3011939995893444E-6</v>
      </c>
      <c r="BA10" s="1">
        <f t="shared" si="40"/>
        <v>4.2953702363067119E-6</v>
      </c>
      <c r="BB10" s="1">
        <f t="shared" si="41"/>
        <v>5.6418251815058859E-6</v>
      </c>
      <c r="BC10" s="1">
        <f t="shared" si="42"/>
        <v>3.7051743653700134E-6</v>
      </c>
      <c r="BD10" s="1">
        <f t="shared" si="43"/>
        <v>1.6222075464511039E-6</v>
      </c>
      <c r="BE10" s="1">
        <f t="shared" si="44"/>
        <v>5.3267884266631149E-7</v>
      </c>
      <c r="BF10" s="1">
        <f t="shared" si="45"/>
        <v>1.3993116974215641E-7</v>
      </c>
    </row>
    <row r="11" spans="1:58" x14ac:dyDescent="0.35">
      <c r="B11" s="1" t="s">
        <v>10</v>
      </c>
      <c r="C11" s="1" t="s">
        <v>11</v>
      </c>
      <c r="E11" s="1">
        <f>'PL Table'!R13</f>
        <v>0.62159362190892298</v>
      </c>
      <c r="F11" s="1">
        <f>'PL Table'!S13</f>
        <v>1.4564649389167437</v>
      </c>
      <c r="H11" s="1">
        <f t="shared" si="8"/>
        <v>0.53708784028055057</v>
      </c>
      <c r="I11" s="1">
        <f t="shared" si="8"/>
        <v>0.33385037592322858</v>
      </c>
      <c r="J11" s="1">
        <f t="shared" si="8"/>
        <v>0.10375963217288754</v>
      </c>
      <c r="K11" s="1">
        <f t="shared" si="8"/>
        <v>2.1498775190094268E-2</v>
      </c>
      <c r="L11" s="1">
        <f t="shared" si="8"/>
        <v>3.3408753842540965E-3</v>
      </c>
      <c r="M11" s="1">
        <f t="shared" si="8"/>
        <v>4.1533336608897385E-4</v>
      </c>
      <c r="O11" s="1">
        <f t="shared" si="9"/>
        <v>0.23305869694660231</v>
      </c>
      <c r="P11" s="1">
        <f t="shared" si="9"/>
        <v>0.33944182081234897</v>
      </c>
      <c r="Q11" s="1">
        <f t="shared" si="9"/>
        <v>0.24719255540762308</v>
      </c>
      <c r="R11" s="1">
        <f t="shared" si="9"/>
        <v>0.12000909670414583</v>
      </c>
      <c r="S11" s="1">
        <f t="shared" si="9"/>
        <v>4.3697260425164329E-2</v>
      </c>
      <c r="T11" s="1">
        <f t="shared" si="9"/>
        <v>1.2728705547193199E-2</v>
      </c>
      <c r="W11" s="1">
        <f t="shared" si="10"/>
        <v>0.12517299220164999</v>
      </c>
      <c r="X11" s="1">
        <f t="shared" si="11"/>
        <v>0.18231007444100214</v>
      </c>
      <c r="Y11" s="1">
        <f t="shared" si="12"/>
        <v>0.13276411571731062</v>
      </c>
      <c r="Z11" s="1">
        <f t="shared" si="13"/>
        <v>6.445542656284943E-2</v>
      </c>
      <c r="AA11" s="1">
        <f t="shared" si="14"/>
        <v>2.3469267227928282E-2</v>
      </c>
      <c r="AB11" s="1">
        <f t="shared" si="15"/>
        <v>6.8364329719090584E-3</v>
      </c>
      <c r="AC11" s="1">
        <f t="shared" si="16"/>
        <v>7.7806733587800991E-2</v>
      </c>
      <c r="AD11" s="1">
        <f t="shared" si="17"/>
        <v>0.1133227794822679</v>
      </c>
      <c r="AE11" s="1">
        <f t="shared" si="18"/>
        <v>8.2525327548258476E-2</v>
      </c>
      <c r="AF11" s="1">
        <f t="shared" si="19"/>
        <v>4.0065082048886182E-2</v>
      </c>
      <c r="AG11" s="1">
        <f t="shared" si="20"/>
        <v>1.4588346819756331E-2</v>
      </c>
      <c r="AH11" s="1">
        <f t="shared" si="21"/>
        <v>4.2494831319465345E-3</v>
      </c>
      <c r="AI11" s="1">
        <f t="shared" si="22"/>
        <v>2.4182084669871925E-2</v>
      </c>
      <c r="AJ11" s="1">
        <f t="shared" si="23"/>
        <v>3.5220358471584536E-2</v>
      </c>
      <c r="AK11" s="1">
        <f t="shared" si="24"/>
        <v>2.5648608624971096E-2</v>
      </c>
      <c r="AL11" s="1">
        <f t="shared" si="25"/>
        <v>1.2452099731422663E-2</v>
      </c>
      <c r="AM11" s="1">
        <f t="shared" si="26"/>
        <v>4.5340116686779265E-3</v>
      </c>
      <c r="AN11" s="1">
        <f t="shared" si="27"/>
        <v>1.3207258056137595E-3</v>
      </c>
      <c r="AO11" s="1">
        <f t="shared" si="28"/>
        <v>5.0104765317513121E-3</v>
      </c>
      <c r="AP11" s="1">
        <f t="shared" si="29"/>
        <v>7.2975833957609525E-3</v>
      </c>
      <c r="AQ11" s="1">
        <f t="shared" si="30"/>
        <v>5.3143371773734099E-3</v>
      </c>
      <c r="AR11" s="1">
        <f t="shared" si="31"/>
        <v>2.5800485908087142E-3</v>
      </c>
      <c r="AS11" s="1">
        <f t="shared" si="32"/>
        <v>9.3943757830361094E-4</v>
      </c>
      <c r="AT11" s="1">
        <f t="shared" si="33"/>
        <v>2.7365157902001241E-4</v>
      </c>
      <c r="AU11" s="1">
        <f t="shared" si="34"/>
        <v>7.7862006371523897E-4</v>
      </c>
      <c r="AV11" s="1">
        <f t="shared" si="35"/>
        <v>1.1340328235383665E-3</v>
      </c>
      <c r="AW11" s="1">
        <f t="shared" si="36"/>
        <v>8.2583952353219479E-4</v>
      </c>
      <c r="AX11" s="1">
        <f t="shared" si="37"/>
        <v>4.0093543706545023E-4</v>
      </c>
      <c r="AY11" s="1">
        <f t="shared" si="38"/>
        <v>1.4598710171377221E-4</v>
      </c>
      <c r="AZ11" s="1">
        <f t="shared" si="39"/>
        <v>4.2525019036036328E-5</v>
      </c>
      <c r="BA11" s="1">
        <f t="shared" si="40"/>
        <v>9.6797053099142381E-5</v>
      </c>
      <c r="BB11" s="1">
        <f t="shared" si="41"/>
        <v>1.4098151402936319E-4</v>
      </c>
      <c r="BC11" s="1">
        <f t="shared" si="42"/>
        <v>1.0266731610958326E-4</v>
      </c>
      <c r="BD11" s="1">
        <f t="shared" si="43"/>
        <v>4.9843782095430069E-5</v>
      </c>
      <c r="BE11" s="1">
        <f t="shared" si="44"/>
        <v>1.8148930261250006E-5</v>
      </c>
      <c r="BF11" s="1">
        <f t="shared" si="45"/>
        <v>5.2866561208711452E-6</v>
      </c>
    </row>
    <row r="12" spans="1:58" x14ac:dyDescent="0.35">
      <c r="B12" s="1" t="s">
        <v>12</v>
      </c>
      <c r="C12" s="1" t="s">
        <v>13</v>
      </c>
      <c r="E12" s="1">
        <f>'PL Table'!R14</f>
        <v>0.93689473447142024</v>
      </c>
      <c r="F12" s="1">
        <f>'PL Table'!S14</f>
        <v>0.7909045971329709</v>
      </c>
      <c r="H12" s="1">
        <f t="shared" si="8"/>
        <v>0.39184272380954671</v>
      </c>
      <c r="I12" s="1">
        <f t="shared" si="8"/>
        <v>0.36711538467810334</v>
      </c>
      <c r="J12" s="1">
        <f t="shared" si="8"/>
        <v>0.17197423542418244</v>
      </c>
      <c r="K12" s="1">
        <f t="shared" si="8"/>
        <v>5.3707251877888308E-2</v>
      </c>
      <c r="L12" s="1">
        <f t="shared" si="8"/>
        <v>1.2579510371830962E-2</v>
      </c>
      <c r="M12" s="1">
        <f t="shared" si="8"/>
        <v>2.3571354059194098E-3</v>
      </c>
      <c r="O12" s="1">
        <f t="shared" si="9"/>
        <v>0.453434434215435</v>
      </c>
      <c r="P12" s="1">
        <f t="shared" si="9"/>
        <v>0.3586233785193752</v>
      </c>
      <c r="Q12" s="1">
        <f t="shared" si="9"/>
        <v>0.14181843935516567</v>
      </c>
      <c r="R12" s="1">
        <f t="shared" si="9"/>
        <v>3.7388285214741329E-2</v>
      </c>
      <c r="S12" s="1">
        <f t="shared" si="9"/>
        <v>7.3926416638144003E-3</v>
      </c>
      <c r="T12" s="1">
        <f t="shared" si="9"/>
        <v>1.1693748553735092E-3</v>
      </c>
      <c r="W12" s="1">
        <f t="shared" si="10"/>
        <v>0.17767498377201676</v>
      </c>
      <c r="X12" s="1">
        <f t="shared" si="11"/>
        <v>0.14052396146081406</v>
      </c>
      <c r="Y12" s="1">
        <f t="shared" si="12"/>
        <v>5.557052356334713E-2</v>
      </c>
      <c r="Z12" s="1">
        <f t="shared" si="13"/>
        <v>1.4650327517112446E-2</v>
      </c>
      <c r="AA12" s="1">
        <f t="shared" si="14"/>
        <v>2.8967528456969741E-3</v>
      </c>
      <c r="AB12" s="1">
        <f t="shared" si="15"/>
        <v>4.5821102848395058E-4</v>
      </c>
      <c r="AC12" s="1">
        <f t="shared" si="16"/>
        <v>0.16646275674329755</v>
      </c>
      <c r="AD12" s="1">
        <f t="shared" si="17"/>
        <v>0.1316561595597015</v>
      </c>
      <c r="AE12" s="1">
        <f t="shared" si="18"/>
        <v>5.2063730918319916E-2</v>
      </c>
      <c r="AF12" s="1">
        <f t="shared" si="19"/>
        <v>1.3725814709064407E-2</v>
      </c>
      <c r="AG12" s="1">
        <f t="shared" si="20"/>
        <v>2.7139524881985974E-3</v>
      </c>
      <c r="AH12" s="1">
        <f t="shared" si="21"/>
        <v>4.2929549986334728E-4</v>
      </c>
      <c r="AI12" s="1">
        <f t="shared" si="22"/>
        <v>7.7979040139196182E-2</v>
      </c>
      <c r="AJ12" s="1">
        <f t="shared" si="23"/>
        <v>6.1673981326106721E-2</v>
      </c>
      <c r="AK12" s="1">
        <f t="shared" si="24"/>
        <v>2.43891176771554E-2</v>
      </c>
      <c r="AL12" s="1">
        <f t="shared" si="25"/>
        <v>6.4298217636264048E-3</v>
      </c>
      <c r="AM12" s="1">
        <f t="shared" si="26"/>
        <v>1.2713438978994374E-3</v>
      </c>
      <c r="AN12" s="1">
        <f t="shared" si="27"/>
        <v>2.0110234667712317E-4</v>
      </c>
      <c r="AO12" s="1">
        <f t="shared" si="28"/>
        <v>2.4352717368516144E-2</v>
      </c>
      <c r="AP12" s="1">
        <f t="shared" si="29"/>
        <v>1.9260676119439362E-2</v>
      </c>
      <c r="AQ12" s="1">
        <f t="shared" si="30"/>
        <v>7.6166786433769099E-3</v>
      </c>
      <c r="AR12" s="1">
        <f t="shared" si="31"/>
        <v>2.0080220513104398E-3</v>
      </c>
      <c r="AS12" s="1">
        <f t="shared" si="32"/>
        <v>3.970384678814513E-4</v>
      </c>
      <c r="AT12" s="1">
        <f t="shared" si="33"/>
        <v>6.2803909897214271E-5</v>
      </c>
      <c r="AU12" s="1">
        <f t="shared" si="34"/>
        <v>5.7039831681583684E-3</v>
      </c>
      <c r="AV12" s="1">
        <f t="shared" si="35"/>
        <v>4.5113065096655412E-3</v>
      </c>
      <c r="AW12" s="1">
        <f t="shared" si="36"/>
        <v>1.7840065287851867E-3</v>
      </c>
      <c r="AX12" s="1">
        <f t="shared" si="37"/>
        <v>4.7032632164381279E-4</v>
      </c>
      <c r="AY12" s="1">
        <f t="shared" si="38"/>
        <v>9.2995812485182947E-5</v>
      </c>
      <c r="AZ12" s="1">
        <f t="shared" si="39"/>
        <v>1.4710163121729389E-5</v>
      </c>
      <c r="BA12" s="1">
        <f t="shared" si="40"/>
        <v>1.0688063591522373E-3</v>
      </c>
      <c r="BB12" s="1">
        <f t="shared" si="41"/>
        <v>8.4532386289845759E-4</v>
      </c>
      <c r="BC12" s="1">
        <f t="shared" si="42"/>
        <v>3.3428526461629565E-4</v>
      </c>
      <c r="BD12" s="1">
        <f t="shared" si="43"/>
        <v>8.8129250846279969E-5</v>
      </c>
      <c r="BE12" s="1">
        <f t="shared" si="44"/>
        <v>1.7425457409051899E-5</v>
      </c>
      <c r="BF12" s="1">
        <f t="shared" si="45"/>
        <v>2.7563748743927875E-6</v>
      </c>
    </row>
    <row r="13" spans="1:58" x14ac:dyDescent="0.35">
      <c r="B13" s="1" t="s">
        <v>14</v>
      </c>
      <c r="C13" s="1" t="s">
        <v>15</v>
      </c>
      <c r="E13" s="1">
        <f>'PL Table'!R15</f>
        <v>0.788252781406243</v>
      </c>
      <c r="F13" s="1">
        <f>'PL Table'!S15</f>
        <v>0.88976767177459237</v>
      </c>
      <c r="H13" s="1">
        <f t="shared" si="8"/>
        <v>0.45463845449351331</v>
      </c>
      <c r="I13" s="1">
        <f t="shared" si="8"/>
        <v>0.35837002628874753</v>
      </c>
      <c r="J13" s="1">
        <f t="shared" si="8"/>
        <v>0.14124308499736682</v>
      </c>
      <c r="K13" s="1">
        <f t="shared" si="8"/>
        <v>3.7111751534524264E-2</v>
      </c>
      <c r="L13" s="1">
        <f t="shared" si="8"/>
        <v>7.313360342486537E-3</v>
      </c>
      <c r="M13" s="1">
        <f t="shared" si="8"/>
        <v>1.1529553262782258E-3</v>
      </c>
      <c r="O13" s="1">
        <f t="shared" si="9"/>
        <v>0.41075117075835471</v>
      </c>
      <c r="P13" s="1">
        <f t="shared" si="9"/>
        <v>0.36547311288434925</v>
      </c>
      <c r="Q13" s="1">
        <f t="shared" si="9"/>
        <v>0.16259308037366008</v>
      </c>
      <c r="R13" s="1">
        <f t="shared" si="9"/>
        <v>4.8223355523576913E-2</v>
      </c>
      <c r="S13" s="1">
        <f t="shared" si="9"/>
        <v>1.0726895692342864E-2</v>
      </c>
      <c r="T13" s="1">
        <f t="shared" si="9"/>
        <v>1.9088890011089632E-3</v>
      </c>
      <c r="W13" s="1">
        <f t="shared" si="10"/>
        <v>0.18674327745497957</v>
      </c>
      <c r="X13" s="1">
        <f t="shared" si="11"/>
        <v>0.16615813120067388</v>
      </c>
      <c r="Y13" s="1">
        <f t="shared" si="12"/>
        <v>7.3921066772420413E-2</v>
      </c>
      <c r="Z13" s="1">
        <f t="shared" si="13"/>
        <v>2.1924191825730237E-2</v>
      </c>
      <c r="AA13" s="1">
        <f t="shared" si="14"/>
        <v>4.876859279079885E-3</v>
      </c>
      <c r="AB13" s="1">
        <f t="shared" si="15"/>
        <v>8.6785434526384544E-4</v>
      </c>
      <c r="AC13" s="1">
        <f t="shared" si="16"/>
        <v>0.1472009078628054</v>
      </c>
      <c r="AD13" s="1">
        <f t="shared" si="17"/>
        <v>0.13097460907219463</v>
      </c>
      <c r="AE13" s="1">
        <f t="shared" si="18"/>
        <v>5.8268486487877004E-2</v>
      </c>
      <c r="AF13" s="1">
        <f t="shared" si="19"/>
        <v>1.7281805186715876E-2</v>
      </c>
      <c r="AG13" s="1">
        <f t="shared" si="20"/>
        <v>3.8441978912615647E-3</v>
      </c>
      <c r="AH13" s="1">
        <f t="shared" si="21"/>
        <v>6.8408860150972019E-4</v>
      </c>
      <c r="AI13" s="1">
        <f t="shared" si="22"/>
        <v>5.8015762524190224E-2</v>
      </c>
      <c r="AJ13" s="1">
        <f t="shared" si="23"/>
        <v>5.162054994737638E-2</v>
      </c>
      <c r="AK13" s="1">
        <f t="shared" si="24"/>
        <v>2.2965148271200563E-2</v>
      </c>
      <c r="AL13" s="1">
        <f t="shared" si="25"/>
        <v>6.8112155030748125E-3</v>
      </c>
      <c r="AM13" s="1">
        <f t="shared" si="26"/>
        <v>1.515099840031471E-3</v>
      </c>
      <c r="AN13" s="1">
        <f t="shared" si="27"/>
        <v>2.6961737143417193E-4</v>
      </c>
      <c r="AO13" s="1">
        <f t="shared" si="28"/>
        <v>1.5243695391699008E-2</v>
      </c>
      <c r="AP13" s="1">
        <f t="shared" si="29"/>
        <v>1.3563347357913107E-2</v>
      </c>
      <c r="AQ13" s="1">
        <f t="shared" si="30"/>
        <v>6.0341140000602063E-3</v>
      </c>
      <c r="AR13" s="1">
        <f t="shared" si="31"/>
        <v>1.7896531883520145E-3</v>
      </c>
      <c r="AS13" s="1">
        <f t="shared" si="32"/>
        <v>3.9809388767098698E-4</v>
      </c>
      <c r="AT13" s="1">
        <f t="shared" si="33"/>
        <v>7.0842214316142046E-5</v>
      </c>
      <c r="AU13" s="1">
        <f t="shared" si="34"/>
        <v>3.0039713228540671E-3</v>
      </c>
      <c r="AV13" s="1">
        <f t="shared" si="35"/>
        <v>2.6728365700135052E-3</v>
      </c>
      <c r="AW13" s="1">
        <f t="shared" si="36"/>
        <v>1.1891017859674516E-3</v>
      </c>
      <c r="AX13" s="1">
        <f t="shared" si="37"/>
        <v>3.5267477586775647E-4</v>
      </c>
      <c r="AY13" s="1">
        <f t="shared" si="38"/>
        <v>7.8449653554369959E-5</v>
      </c>
      <c r="AZ13" s="1">
        <f t="shared" si="39"/>
        <v>1.396039311891903E-5</v>
      </c>
      <c r="BA13" s="1">
        <f t="shared" si="40"/>
        <v>4.735777501008621E-4</v>
      </c>
      <c r="BB13" s="1">
        <f t="shared" si="41"/>
        <v>4.2137417211149375E-4</v>
      </c>
      <c r="BC13" s="1">
        <f t="shared" si="42"/>
        <v>1.8746255803279505E-4</v>
      </c>
      <c r="BD13" s="1">
        <f t="shared" si="43"/>
        <v>5.5599374601916504E-5</v>
      </c>
      <c r="BE13" s="1">
        <f t="shared" si="44"/>
        <v>1.2367631522917662E-5</v>
      </c>
      <c r="BF13" s="1">
        <f t="shared" si="45"/>
        <v>2.2008637411025012E-6</v>
      </c>
    </row>
    <row r="14" spans="1:58" x14ac:dyDescent="0.35">
      <c r="B14" s="1" t="s">
        <v>16</v>
      </c>
      <c r="C14" s="1" t="s">
        <v>17</v>
      </c>
      <c r="E14" s="1">
        <f>'PL Table'!R16</f>
        <v>0.52024683572812047</v>
      </c>
      <c r="F14" s="1">
        <f>'PL Table'!S16</f>
        <v>1.0733705246804606</v>
      </c>
      <c r="H14" s="1">
        <f t="shared" si="8"/>
        <v>0.5943738171678008</v>
      </c>
      <c r="I14" s="1">
        <f t="shared" si="8"/>
        <v>0.30922109762119271</v>
      </c>
      <c r="J14" s="1">
        <f t="shared" si="8"/>
        <v>8.0435648788900888E-2</v>
      </c>
      <c r="K14" s="1">
        <f t="shared" si="8"/>
        <v>1.3948797254054705E-2</v>
      </c>
      <c r="L14" s="1">
        <f t="shared" si="8"/>
        <v>1.8142044084087639E-3</v>
      </c>
      <c r="M14" s="1">
        <f t="shared" si="8"/>
        <v>1.8876682056773335E-4</v>
      </c>
      <c r="O14" s="1">
        <f t="shared" si="9"/>
        <v>0.34185434492124128</v>
      </c>
      <c r="P14" s="1">
        <f t="shared" si="9"/>
        <v>0.36693637757240782</v>
      </c>
      <c r="Q14" s="1">
        <f t="shared" si="9"/>
        <v>0.19692934605962148</v>
      </c>
      <c r="R14" s="1">
        <f t="shared" si="9"/>
        <v>7.0459385168331973E-2</v>
      </c>
      <c r="S14" s="1">
        <f t="shared" si="9"/>
        <v>1.8907256806698785E-2</v>
      </c>
      <c r="T14" s="1">
        <f t="shared" si="9"/>
        <v>4.058898431774898E-3</v>
      </c>
      <c r="W14" s="1">
        <f t="shared" si="10"/>
        <v>0.20318927190623617</v>
      </c>
      <c r="X14" s="1">
        <f t="shared" si="11"/>
        <v>0.21809737539543744</v>
      </c>
      <c r="Y14" s="1">
        <f t="shared" si="12"/>
        <v>0.11704964712981603</v>
      </c>
      <c r="Z14" s="1">
        <f t="shared" si="13"/>
        <v>4.1879213717797806E-2</v>
      </c>
      <c r="AA14" s="1">
        <f t="shared" si="14"/>
        <v>1.1237978400369442E-2</v>
      </c>
      <c r="AB14" s="1">
        <f t="shared" si="15"/>
        <v>2.4125029543904464E-3</v>
      </c>
      <c r="AC14" s="1">
        <f t="shared" si="16"/>
        <v>0.10570857576312004</v>
      </c>
      <c r="AD14" s="1">
        <f t="shared" si="17"/>
        <v>0.11346446943008434</v>
      </c>
      <c r="AE14" s="1">
        <f t="shared" si="18"/>
        <v>6.0894708542379855E-2</v>
      </c>
      <c r="AF14" s="1">
        <f t="shared" si="19"/>
        <v>2.1787528419465997E-2</v>
      </c>
      <c r="AG14" s="1">
        <f t="shared" si="20"/>
        <v>5.846522702773165E-3</v>
      </c>
      <c r="AH14" s="1">
        <f t="shared" si="21"/>
        <v>1.2550970282063716E-3</v>
      </c>
      <c r="AI14" s="1">
        <f t="shared" si="22"/>
        <v>2.7497276025044749E-2</v>
      </c>
      <c r="AJ14" s="1">
        <f t="shared" si="23"/>
        <v>2.9514765594285723E-2</v>
      </c>
      <c r="AK14" s="1">
        <f t="shared" si="24"/>
        <v>1.5840139715879636E-2</v>
      </c>
      <c r="AL14" s="1">
        <f t="shared" si="25"/>
        <v>5.6674463592818426E-3</v>
      </c>
      <c r="AM14" s="1">
        <f t="shared" si="26"/>
        <v>1.5208174680651791E-3</v>
      </c>
      <c r="AN14" s="1">
        <f t="shared" si="27"/>
        <v>3.2648012872806627E-4</v>
      </c>
      <c r="AO14" s="1">
        <f t="shared" si="28"/>
        <v>4.7684569477240805E-3</v>
      </c>
      <c r="AP14" s="1">
        <f t="shared" si="29"/>
        <v>5.1183211358947827E-3</v>
      </c>
      <c r="AQ14" s="1">
        <f t="shared" si="30"/>
        <v>2.7469275215592369E-3</v>
      </c>
      <c r="AR14" s="1">
        <f t="shared" si="31"/>
        <v>9.8282367835841183E-4</v>
      </c>
      <c r="AS14" s="1">
        <f t="shared" si="32"/>
        <v>2.6373349182698717E-4</v>
      </c>
      <c r="AT14" s="1">
        <f t="shared" si="33"/>
        <v>5.6616751299628644E-5</v>
      </c>
      <c r="AU14" s="1">
        <f t="shared" si="34"/>
        <v>6.2019365958980606E-4</v>
      </c>
      <c r="AV14" s="1">
        <f t="shared" si="35"/>
        <v>6.6569759379740494E-4</v>
      </c>
      <c r="AW14" s="1">
        <f t="shared" si="36"/>
        <v>3.572700877664203E-4</v>
      </c>
      <c r="AX14" s="1">
        <f t="shared" si="37"/>
        <v>1.2782772718615893E-4</v>
      </c>
      <c r="AY14" s="1">
        <f t="shared" si="38"/>
        <v>3.4301628649629541E-5</v>
      </c>
      <c r="AZ14" s="1">
        <f t="shared" si="39"/>
        <v>7.3636714282094378E-6</v>
      </c>
      <c r="BA14" s="1">
        <f t="shared" si="40"/>
        <v>6.4530757788047976E-5</v>
      </c>
      <c r="BB14" s="1">
        <f t="shared" si="41"/>
        <v>6.9265413344984767E-5</v>
      </c>
      <c r="BC14" s="1">
        <f t="shared" si="42"/>
        <v>3.7173726532157635E-5</v>
      </c>
      <c r="BD14" s="1">
        <f t="shared" si="43"/>
        <v>1.3300394117383334E-5</v>
      </c>
      <c r="BE14" s="1">
        <f t="shared" si="44"/>
        <v>3.5690627530581646E-6</v>
      </c>
      <c r="BF14" s="1">
        <f t="shared" si="45"/>
        <v>7.6618535197350648E-7</v>
      </c>
    </row>
    <row r="15" spans="1:58" x14ac:dyDescent="0.35">
      <c r="B15" s="1" t="s">
        <v>18</v>
      </c>
      <c r="C15" s="1" t="s">
        <v>19</v>
      </c>
      <c r="E15" s="1">
        <f>'PL Table'!R17</f>
        <v>1.7341561190937347</v>
      </c>
      <c r="F15" s="1">
        <f>'PL Table'!S17</f>
        <v>0.35308240943436198</v>
      </c>
      <c r="H15" s="1">
        <f t="shared" si="8"/>
        <v>0.1765491238752718</v>
      </c>
      <c r="I15" s="1">
        <f t="shared" si="8"/>
        <v>0.30616374348894038</v>
      </c>
      <c r="J15" s="1">
        <f t="shared" si="8"/>
        <v>0.26546786460799532</v>
      </c>
      <c r="K15" s="1">
        <f t="shared" si="8"/>
        <v>0.15345424061090077</v>
      </c>
      <c r="L15" s="1">
        <f t="shared" si="8"/>
        <v>6.6528402589068933E-2</v>
      </c>
      <c r="M15" s="1">
        <f t="shared" si="8"/>
        <v>2.3074127288673047E-2</v>
      </c>
      <c r="O15" s="1">
        <f t="shared" si="9"/>
        <v>0.70251929677378566</v>
      </c>
      <c r="P15" s="1">
        <f t="shared" si="9"/>
        <v>0.24804720597902186</v>
      </c>
      <c r="Q15" s="1">
        <f t="shared" si="9"/>
        <v>4.3790552570267254E-2</v>
      </c>
      <c r="R15" s="1">
        <f t="shared" si="9"/>
        <v>5.1538912706573514E-3</v>
      </c>
      <c r="S15" s="1">
        <f t="shared" si="9"/>
        <v>4.5493708695160584E-4</v>
      </c>
      <c r="T15" s="1">
        <f t="shared" si="9"/>
        <v>3.2126056560384587E-5</v>
      </c>
      <c r="W15" s="1">
        <f t="shared" si="10"/>
        <v>0.12402916635088392</v>
      </c>
      <c r="X15" s="1">
        <f t="shared" si="11"/>
        <v>4.3792516895305389E-2</v>
      </c>
      <c r="Y15" s="1">
        <f t="shared" si="12"/>
        <v>7.7311836902947155E-3</v>
      </c>
      <c r="Z15" s="1">
        <f t="shared" si="13"/>
        <v>9.0991498838296667E-4</v>
      </c>
      <c r="AA15" s="1">
        <f t="shared" si="14"/>
        <v>8.0318744119674352E-5</v>
      </c>
      <c r="AB15" s="1">
        <f t="shared" si="15"/>
        <v>5.6718271393033267E-6</v>
      </c>
      <c r="AC15" s="1">
        <f t="shared" si="16"/>
        <v>0.21508593777348009</v>
      </c>
      <c r="AD15" s="1">
        <f t="shared" si="17"/>
        <v>7.5943061144509605E-2</v>
      </c>
      <c r="AE15" s="1">
        <f t="shared" si="18"/>
        <v>1.3407079504362263E-2</v>
      </c>
      <c r="AF15" s="1">
        <f t="shared" si="19"/>
        <v>1.5779346449594264E-3</v>
      </c>
      <c r="AG15" s="1">
        <f t="shared" si="20"/>
        <v>1.3928524159305722E-4</v>
      </c>
      <c r="AH15" s="1">
        <f t="shared" si="21"/>
        <v>9.8358337400647768E-6</v>
      </c>
      <c r="AI15" s="1">
        <f t="shared" si="22"/>
        <v>0.18649629756044742</v>
      </c>
      <c r="AJ15" s="1">
        <f t="shared" si="23"/>
        <v>6.5848562093230506E-2</v>
      </c>
      <c r="AK15" s="1">
        <f t="shared" si="24"/>
        <v>1.1624984480833008E-2</v>
      </c>
      <c r="AL15" s="1">
        <f t="shared" si="25"/>
        <v>1.3681925100431948E-3</v>
      </c>
      <c r="AM15" s="1">
        <f t="shared" si="26"/>
        <v>1.2077117700402469E-4</v>
      </c>
      <c r="AN15" s="1">
        <f t="shared" si="27"/>
        <v>8.5284356333609753E-6</v>
      </c>
      <c r="AO15" s="1">
        <f t="shared" si="28"/>
        <v>0.10780456520092531</v>
      </c>
      <c r="AP15" s="1">
        <f t="shared" si="29"/>
        <v>3.8063895629166483E-2</v>
      </c>
      <c r="AQ15" s="1">
        <f t="shared" si="30"/>
        <v>6.7198459906020903E-3</v>
      </c>
      <c r="AR15" s="1">
        <f t="shared" si="31"/>
        <v>7.9088647112987424E-4</v>
      </c>
      <c r="AS15" s="1">
        <f t="shared" si="32"/>
        <v>6.9812025203894E-5</v>
      </c>
      <c r="AT15" s="1">
        <f t="shared" si="33"/>
        <v>4.9298796132966636E-6</v>
      </c>
      <c r="AU15" s="1">
        <f t="shared" si="34"/>
        <v>4.6737486602356007E-2</v>
      </c>
      <c r="AV15" s="1">
        <f t="shared" si="35"/>
        <v>1.6502184380466071E-2</v>
      </c>
      <c r="AW15" s="1">
        <f t="shared" si="36"/>
        <v>2.913315510992527E-3</v>
      </c>
      <c r="AX15" s="1">
        <f t="shared" si="37"/>
        <v>3.4288015335458033E-4</v>
      </c>
      <c r="AY15" s="1">
        <f t="shared" si="38"/>
        <v>3.0266237673414693E-5</v>
      </c>
      <c r="AZ15" s="1">
        <f t="shared" si="39"/>
        <v>2.1372952244484649E-6</v>
      </c>
      <c r="BA15" s="1">
        <f t="shared" si="40"/>
        <v>1.6210019676507408E-2</v>
      </c>
      <c r="BB15" s="1">
        <f t="shared" si="41"/>
        <v>5.7234728043596521E-3</v>
      </c>
      <c r="BC15" s="1">
        <f t="shared" si="42"/>
        <v>1.0104287840476754E-3</v>
      </c>
      <c r="BD15" s="1">
        <f t="shared" si="43"/>
        <v>1.1892154321112859E-4</v>
      </c>
      <c r="BE15" s="1">
        <f t="shared" si="44"/>
        <v>1.049727625265947E-5</v>
      </c>
      <c r="BF15" s="1">
        <f t="shared" si="45"/>
        <v>7.412807183574238E-7</v>
      </c>
    </row>
    <row r="16" spans="1:58" x14ac:dyDescent="0.35">
      <c r="B16" s="1" t="s">
        <v>20</v>
      </c>
      <c r="C16" s="1" t="s">
        <v>21</v>
      </c>
      <c r="E16" s="1">
        <f>'PL Table'!R18</f>
        <v>1.0945452907526689</v>
      </c>
      <c r="F16" s="1">
        <f>'PL Table'!S18</f>
        <v>1.1122095897182407</v>
      </c>
      <c r="H16" s="1">
        <f t="shared" si="8"/>
        <v>0.33469175979151639</v>
      </c>
      <c r="I16" s="1">
        <f t="shared" si="8"/>
        <v>0.36633528953352773</v>
      </c>
      <c r="J16" s="1">
        <f t="shared" si="8"/>
        <v>0.20048528299771912</v>
      </c>
      <c r="K16" s="1">
        <f t="shared" si="8"/>
        <v>7.3146740790123205E-2</v>
      </c>
      <c r="L16" s="1">
        <f t="shared" si="8"/>
        <v>2.0015605166433876E-2</v>
      </c>
      <c r="M16" s="1">
        <f t="shared" si="8"/>
        <v>4.3815972752969988E-3</v>
      </c>
      <c r="O16" s="1">
        <f t="shared" si="9"/>
        <v>0.32883157489170167</v>
      </c>
      <c r="P16" s="1">
        <f t="shared" si="9"/>
        <v>0.36572963099670242</v>
      </c>
      <c r="Q16" s="1">
        <f t="shared" si="9"/>
        <v>0.203384001419323</v>
      </c>
      <c r="R16" s="1">
        <f t="shared" si="9"/>
        <v>7.5401878924613128E-2</v>
      </c>
      <c r="S16" s="1">
        <f t="shared" si="9"/>
        <v>2.0965673205682107E-2</v>
      </c>
      <c r="T16" s="1">
        <f t="shared" si="9"/>
        <v>4.6636445588516826E-3</v>
      </c>
      <c r="W16" s="1">
        <f t="shared" si="10"/>
        <v>0.11005721847551944</v>
      </c>
      <c r="X16" s="1">
        <f t="shared" si="11"/>
        <v>0.12240669380618825</v>
      </c>
      <c r="Y16" s="1">
        <f t="shared" si="12"/>
        <v>6.8070949348473478E-2</v>
      </c>
      <c r="Z16" s="1">
        <f t="shared" si="13"/>
        <v>2.5236387548865619E-2</v>
      </c>
      <c r="AA16" s="1">
        <f t="shared" si="14"/>
        <v>7.0170380604235869E-3</v>
      </c>
      <c r="AB16" s="1">
        <f t="shared" si="15"/>
        <v>1.5608834044441998E-3</v>
      </c>
      <c r="AC16" s="1">
        <f t="shared" si="16"/>
        <v>0.12046261019571744</v>
      </c>
      <c r="AD16" s="1">
        <f t="shared" si="17"/>
        <v>0.13397967026216723</v>
      </c>
      <c r="AE16" s="1">
        <f t="shared" si="18"/>
        <v>7.4506737046435109E-2</v>
      </c>
      <c r="AF16" s="1">
        <f t="shared" si="19"/>
        <v>2.7622369147220154E-2</v>
      </c>
      <c r="AG16" s="1">
        <f t="shared" si="20"/>
        <v>7.6804659640688795E-3</v>
      </c>
      <c r="AH16" s="1">
        <f t="shared" si="21"/>
        <v>1.7084575797483923E-3</v>
      </c>
      <c r="AI16" s="1">
        <f t="shared" si="22"/>
        <v>6.5925891350748472E-2</v>
      </c>
      <c r="AJ16" s="1">
        <f t="shared" si="23"/>
        <v>7.3323408571025275E-2</v>
      </c>
      <c r="AK16" s="1">
        <f t="shared" si="24"/>
        <v>4.0775499081761479E-2</v>
      </c>
      <c r="AL16" s="1">
        <f t="shared" si="25"/>
        <v>1.5116967034760816E-2</v>
      </c>
      <c r="AM16" s="1">
        <f t="shared" si="26"/>
        <v>4.2033089258788747E-3</v>
      </c>
      <c r="AN16" s="1">
        <f t="shared" si="27"/>
        <v>9.3499209918215256E-4</v>
      </c>
      <c r="AO16" s="1">
        <f t="shared" si="28"/>
        <v>2.4052957972211287E-2</v>
      </c>
      <c r="AP16" s="1">
        <f t="shared" si="29"/>
        <v>2.6751930517783202E-2</v>
      </c>
      <c r="AQ16" s="1">
        <f t="shared" si="30"/>
        <v>1.487687683267727E-2</v>
      </c>
      <c r="AR16" s="1">
        <f t="shared" si="31"/>
        <v>5.5154016927869299E-3</v>
      </c>
      <c r="AS16" s="1">
        <f t="shared" si="32"/>
        <v>1.5335706634664605E-3</v>
      </c>
      <c r="AT16" s="1">
        <f t="shared" si="33"/>
        <v>3.4113039968359252E-4</v>
      </c>
      <c r="AU16" s="1">
        <f t="shared" si="34"/>
        <v>6.5817629692889318E-3</v>
      </c>
      <c r="AV16" s="1">
        <f t="shared" si="35"/>
        <v>7.3202998916955522E-3</v>
      </c>
      <c r="AW16" s="1">
        <f t="shared" si="36"/>
        <v>4.0708538695785959E-3</v>
      </c>
      <c r="AX16" s="1">
        <f t="shared" si="37"/>
        <v>1.509214237362308E-3</v>
      </c>
      <c r="AY16" s="1">
        <f t="shared" si="38"/>
        <v>4.1964063693341507E-4</v>
      </c>
      <c r="AZ16" s="1">
        <f t="shared" si="39"/>
        <v>9.3345668126562967E-5</v>
      </c>
      <c r="BA16" s="1">
        <f t="shared" si="40"/>
        <v>1.440807532577101E-3</v>
      </c>
      <c r="BB16" s="1">
        <f t="shared" si="41"/>
        <v>1.6024799546705281E-3</v>
      </c>
      <c r="BC16" s="1">
        <f t="shared" si="42"/>
        <v>8.9114678645790661E-4</v>
      </c>
      <c r="BD16" s="1">
        <f t="shared" si="43"/>
        <v>3.3038066724835907E-4</v>
      </c>
      <c r="BE16" s="1">
        <f t="shared" si="44"/>
        <v>9.1863136592784011E-5</v>
      </c>
      <c r="BF16" s="1">
        <f t="shared" si="45"/>
        <v>2.0434212292018208E-5</v>
      </c>
    </row>
    <row r="17" spans="2:58" x14ac:dyDescent="0.35">
      <c r="B17" s="1" t="s">
        <v>5</v>
      </c>
      <c r="C17" s="1" t="s">
        <v>10</v>
      </c>
      <c r="E17" s="1">
        <f>'PL Table'!R19</f>
        <v>0.54389441917030767</v>
      </c>
      <c r="F17" s="1">
        <f>'PL Table'!S19</f>
        <v>1.207541840265518</v>
      </c>
      <c r="H17" s="1">
        <f t="shared" si="8"/>
        <v>0.58048319980330032</v>
      </c>
      <c r="I17" s="1">
        <f t="shared" si="8"/>
        <v>0.31572157279513768</v>
      </c>
      <c r="J17" s="1">
        <f t="shared" si="8"/>
        <v>8.5859600727473701E-2</v>
      </c>
      <c r="K17" s="1">
        <f t="shared" si="8"/>
        <v>1.5566185889287947E-2</v>
      </c>
      <c r="L17" s="1">
        <f t="shared" si="8"/>
        <v>2.1165904082378266E-3</v>
      </c>
      <c r="M17" s="1">
        <f t="shared" si="8"/>
        <v>2.3024034214199151E-4</v>
      </c>
      <c r="O17" s="1">
        <f t="shared" si="9"/>
        <v>0.29893119764966075</v>
      </c>
      <c r="P17" s="1">
        <f t="shared" si="9"/>
        <v>0.36097192852264659</v>
      </c>
      <c r="Q17" s="1">
        <f t="shared" si="9"/>
        <v>0.21794435342621493</v>
      </c>
      <c r="R17" s="1">
        <f t="shared" si="9"/>
        <v>8.772564187059001E-2</v>
      </c>
      <c r="S17" s="1">
        <f t="shared" si="9"/>
        <v>2.6483095755721504E-2</v>
      </c>
      <c r="T17" s="1">
        <f t="shared" si="9"/>
        <v>6.3958892369583758E-3</v>
      </c>
      <c r="W17" s="1">
        <f t="shared" si="10"/>
        <v>0.17352453813270788</v>
      </c>
      <c r="X17" s="1">
        <f t="shared" si="11"/>
        <v>0.2095381401079941</v>
      </c>
      <c r="Y17" s="1">
        <f t="shared" si="12"/>
        <v>0.12651303565591063</v>
      </c>
      <c r="Z17" s="1">
        <f t="shared" si="13"/>
        <v>5.0923261297838467E-2</v>
      </c>
      <c r="AA17" s="1">
        <f t="shared" si="14"/>
        <v>1.537299216497842E-2</v>
      </c>
      <c r="AB17" s="1">
        <f t="shared" si="15"/>
        <v>3.7127062498570869E-3</v>
      </c>
      <c r="AC17" s="1">
        <f t="shared" si="16"/>
        <v>9.4379027879485058E-2</v>
      </c>
      <c r="AD17" s="1">
        <f t="shared" si="17"/>
        <v>0.113966625008064</v>
      </c>
      <c r="AE17" s="1">
        <f t="shared" si="18"/>
        <v>6.8809734045543927E-2</v>
      </c>
      <c r="AF17" s="1">
        <f t="shared" si="19"/>
        <v>2.7696877625845662E-2</v>
      </c>
      <c r="AG17" s="1">
        <f t="shared" si="20"/>
        <v>8.3612846444806287E-3</v>
      </c>
      <c r="AH17" s="1">
        <f t="shared" si="21"/>
        <v>2.0193202093159914E-3</v>
      </c>
      <c r="AI17" s="1">
        <f t="shared" si="22"/>
        <v>2.5666113275185396E-2</v>
      </c>
      <c r="AJ17" s="1">
        <f t="shared" si="23"/>
        <v>3.099290565678061E-2</v>
      </c>
      <c r="AK17" s="1">
        <f t="shared" si="24"/>
        <v>1.871261516598223E-2</v>
      </c>
      <c r="AL17" s="1">
        <f t="shared" si="25"/>
        <v>7.5320885845702075E-3</v>
      </c>
      <c r="AM17" s="1">
        <f t="shared" si="26"/>
        <v>2.2738280276137016E-3</v>
      </c>
      <c r="AN17" s="1">
        <f t="shared" si="27"/>
        <v>5.4914849618239254E-4</v>
      </c>
      <c r="AO17" s="1">
        <f t="shared" si="28"/>
        <v>4.6532185907220951E-3</v>
      </c>
      <c r="AP17" s="1">
        <f t="shared" si="29"/>
        <v>5.6189561401982788E-3</v>
      </c>
      <c r="AQ17" s="1">
        <f t="shared" si="30"/>
        <v>3.3925623189531321E-3</v>
      </c>
      <c r="AR17" s="1">
        <f t="shared" si="31"/>
        <v>1.365553648614706E-3</v>
      </c>
      <c r="AS17" s="1">
        <f t="shared" si="32"/>
        <v>4.1224079145737362E-4</v>
      </c>
      <c r="AT17" s="1">
        <f t="shared" si="33"/>
        <v>9.9559600789790123E-5</v>
      </c>
      <c r="AU17" s="1">
        <f t="shared" si="34"/>
        <v>6.3271490566831783E-4</v>
      </c>
      <c r="AV17" s="1">
        <f t="shared" si="35"/>
        <v>7.6402972155414407E-4</v>
      </c>
      <c r="AW17" s="1">
        <f t="shared" si="36"/>
        <v>4.6129892799152142E-4</v>
      </c>
      <c r="AX17" s="1">
        <f t="shared" si="37"/>
        <v>1.8567925213979749E-4</v>
      </c>
      <c r="AY17" s="1">
        <f t="shared" si="38"/>
        <v>5.6053866457004032E-5</v>
      </c>
      <c r="AZ17" s="1">
        <f t="shared" si="39"/>
        <v>1.353747781109765E-5</v>
      </c>
      <c r="BA17" s="1">
        <f t="shared" si="40"/>
        <v>6.8826021223773181E-5</v>
      </c>
      <c r="BB17" s="1">
        <f t="shared" si="41"/>
        <v>8.3110300326708661E-5</v>
      </c>
      <c r="BC17" s="1">
        <f t="shared" si="42"/>
        <v>5.0179582500766848E-5</v>
      </c>
      <c r="BD17" s="1">
        <f t="shared" si="43"/>
        <v>2.0197981798910461E-5</v>
      </c>
      <c r="BE17" s="1">
        <f t="shared" si="44"/>
        <v>6.0974770277764423E-6</v>
      </c>
      <c r="BF17" s="1">
        <f t="shared" si="45"/>
        <v>1.4725917262195776E-6</v>
      </c>
    </row>
    <row r="18" spans="2:58" x14ac:dyDescent="0.35">
      <c r="B18" s="1" t="s">
        <v>9</v>
      </c>
      <c r="C18" s="1" t="s">
        <v>16</v>
      </c>
      <c r="E18" s="1">
        <f>'PL Table'!R20</f>
        <v>1.537092923742174</v>
      </c>
      <c r="F18" s="1">
        <f>'PL Table'!S20</f>
        <v>0.65673328154791333</v>
      </c>
      <c r="H18" s="1">
        <f t="shared" si="8"/>
        <v>0.21500523039276448</v>
      </c>
      <c r="I18" s="1">
        <f t="shared" si="8"/>
        <v>0.33048301820427406</v>
      </c>
      <c r="J18" s="1">
        <f t="shared" si="8"/>
        <v>0.25399155434937293</v>
      </c>
      <c r="K18" s="1">
        <f t="shared" si="8"/>
        <v>0.13013620696023234</v>
      </c>
      <c r="L18" s="1">
        <f t="shared" si="8"/>
        <v>5.0007860710305045E-2</v>
      </c>
      <c r="M18" s="1">
        <f t="shared" si="8"/>
        <v>1.5373345765858831E-2</v>
      </c>
      <c r="O18" s="1">
        <f t="shared" si="9"/>
        <v>0.518542503064926</v>
      </c>
      <c r="P18" s="1">
        <f t="shared" si="9"/>
        <v>0.34054411965989778</v>
      </c>
      <c r="Q18" s="1">
        <f t="shared" si="9"/>
        <v>0.11182332860804495</v>
      </c>
      <c r="R18" s="1">
        <f t="shared" si="9"/>
        <v>2.4479367183457345E-2</v>
      </c>
      <c r="S18" s="1">
        <f t="shared" si="9"/>
        <v>4.0191037851520593E-3</v>
      </c>
      <c r="T18" s="1">
        <f t="shared" si="9"/>
        <v>5.2789584354091064E-4</v>
      </c>
      <c r="W18" s="1">
        <f t="shared" si="10"/>
        <v>0.11148935033991519</v>
      </c>
      <c r="X18" s="1">
        <f t="shared" si="11"/>
        <v>7.3218766906377478E-2</v>
      </c>
      <c r="Y18" s="1">
        <f t="shared" si="12"/>
        <v>2.4042600530658514E-2</v>
      </c>
      <c r="Z18" s="1">
        <f t="shared" si="13"/>
        <v>5.2631919811483244E-3</v>
      </c>
      <c r="AA18" s="1">
        <f t="shared" si="14"/>
        <v>8.6412833529905028E-4</v>
      </c>
      <c r="AB18" s="1">
        <f t="shared" si="15"/>
        <v>1.1350036746389625E-4</v>
      </c>
      <c r="AC18" s="1">
        <f t="shared" si="16"/>
        <v>0.17136949148009578</v>
      </c>
      <c r="AD18" s="1">
        <f t="shared" si="17"/>
        <v>0.11254404849692048</v>
      </c>
      <c r="AE18" s="1">
        <f t="shared" si="18"/>
        <v>3.6955711144035036E-2</v>
      </c>
      <c r="AF18" s="1">
        <f t="shared" si="19"/>
        <v>8.0900151505196426E-3</v>
      </c>
      <c r="AG18" s="1">
        <f t="shared" si="20"/>
        <v>1.3282455493932748E-3</v>
      </c>
      <c r="AH18" s="1">
        <f t="shared" si="21"/>
        <v>1.7446061167089138E-4</v>
      </c>
      <c r="AI18" s="1">
        <f t="shared" si="22"/>
        <v>0.13170541634967503</v>
      </c>
      <c r="AJ18" s="1">
        <f t="shared" si="23"/>
        <v>8.6495330276956287E-2</v>
      </c>
      <c r="AK18" s="1">
        <f t="shared" si="24"/>
        <v>2.8402181045678036E-2</v>
      </c>
      <c r="AL18" s="1">
        <f t="shared" si="25"/>
        <v>6.2175525204153622E-3</v>
      </c>
      <c r="AM18" s="1">
        <f t="shared" si="26"/>
        <v>1.0208184174822197E-3</v>
      </c>
      <c r="AN18" s="1">
        <f t="shared" si="27"/>
        <v>1.3408108583552928E-4</v>
      </c>
      <c r="AO18" s="1">
        <f t="shared" si="28"/>
        <v>6.7481154496534121E-2</v>
      </c>
      <c r="AP18" s="1">
        <f t="shared" si="29"/>
        <v>4.4317120035150585E-2</v>
      </c>
      <c r="AQ18" s="1">
        <f t="shared" si="30"/>
        <v>1.4552263834718608E-2</v>
      </c>
      <c r="AR18" s="1">
        <f t="shared" si="31"/>
        <v>3.185651994041925E-3</v>
      </c>
      <c r="AS18" s="1">
        <f t="shared" si="32"/>
        <v>5.230309219792016E-4</v>
      </c>
      <c r="AT18" s="1">
        <f t="shared" si="33"/>
        <v>6.8698362748486385E-5</v>
      </c>
      <c r="AU18" s="1">
        <f t="shared" si="34"/>
        <v>2.5931201265643748E-2</v>
      </c>
      <c r="AV18" s="1">
        <f t="shared" si="35"/>
        <v>1.7029882901665624E-2</v>
      </c>
      <c r="AW18" s="1">
        <f t="shared" si="36"/>
        <v>5.5920454411937806E-3</v>
      </c>
      <c r="AX18" s="1">
        <f t="shared" si="37"/>
        <v>1.2241607843867471E-3</v>
      </c>
      <c r="AY18" s="1">
        <f t="shared" si="38"/>
        <v>2.0098678226814396E-4</v>
      </c>
      <c r="AZ18" s="1">
        <f t="shared" si="39"/>
        <v>2.6398941813342843E-5</v>
      </c>
      <c r="BA18" s="1">
        <f t="shared" si="40"/>
        <v>7.9717331939110209E-3</v>
      </c>
      <c r="BB18" s="1">
        <f t="shared" si="41"/>
        <v>5.2353025000616126E-3</v>
      </c>
      <c r="BC18" s="1">
        <f t="shared" si="42"/>
        <v>1.7190986953807285E-3</v>
      </c>
      <c r="BD18" s="1">
        <f t="shared" si="43"/>
        <v>3.763297758407076E-4</v>
      </c>
      <c r="BE18" s="1">
        <f t="shared" si="44"/>
        <v>6.1787072158014613E-5</v>
      </c>
      <c r="BF18" s="1">
        <f t="shared" si="45"/>
        <v>8.1155253311141344E-6</v>
      </c>
    </row>
    <row r="19" spans="2:58" x14ac:dyDescent="0.35">
      <c r="B19" s="1" t="s">
        <v>15</v>
      </c>
      <c r="C19" s="1" t="s">
        <v>20</v>
      </c>
      <c r="E19" s="1">
        <f>'PL Table'!R21</f>
        <v>1.1823791721093646</v>
      </c>
      <c r="F19" s="1">
        <f>'PL Table'!S21</f>
        <v>0.66732575383094428</v>
      </c>
      <c r="H19" s="1">
        <f t="shared" si="8"/>
        <v>0.30654853857665587</v>
      </c>
      <c r="I19" s="1">
        <f t="shared" si="8"/>
        <v>0.36245660725360201</v>
      </c>
      <c r="J19" s="1">
        <f t="shared" si="8"/>
        <v>0.2142805716050416</v>
      </c>
      <c r="K19" s="1">
        <f t="shared" si="8"/>
        <v>8.4453628284496832E-2</v>
      </c>
      <c r="L19" s="1">
        <f t="shared" si="8"/>
        <v>2.4964052773163846E-2</v>
      </c>
      <c r="M19" s="1">
        <f t="shared" si="8"/>
        <v>5.9033952100855892E-3</v>
      </c>
      <c r="O19" s="1">
        <f t="shared" si="9"/>
        <v>0.51307884388816549</v>
      </c>
      <c r="P19" s="1">
        <f t="shared" si="9"/>
        <v>0.34239072627237943</v>
      </c>
      <c r="Q19" s="1">
        <f t="shared" si="9"/>
        <v>0.11424307475722005</v>
      </c>
      <c r="R19" s="1">
        <f t="shared" si="9"/>
        <v>2.5412448660775602E-2</v>
      </c>
      <c r="S19" s="1">
        <f t="shared" si="9"/>
        <v>4.2395953648105607E-3</v>
      </c>
      <c r="T19" s="1">
        <f t="shared" si="9"/>
        <v>5.6583823455207713E-4</v>
      </c>
      <c r="W19" s="1">
        <f t="shared" si="10"/>
        <v>0.15728356976851729</v>
      </c>
      <c r="X19" s="1">
        <f t="shared" si="11"/>
        <v>0.10495937676099773</v>
      </c>
      <c r="Y19" s="1">
        <f t="shared" si="12"/>
        <v>3.5021047609329455E-2</v>
      </c>
      <c r="Z19" s="1">
        <f t="shared" si="13"/>
        <v>7.7901489986150563E-3</v>
      </c>
      <c r="AA19" s="1">
        <f t="shared" si="14"/>
        <v>1.2996417632390417E-3</v>
      </c>
      <c r="AB19" s="1">
        <f t="shared" si="15"/>
        <v>1.7345688387273428E-4</v>
      </c>
      <c r="AC19" s="1">
        <f t="shared" si="16"/>
        <v>0.18596881700930498</v>
      </c>
      <c r="AD19" s="1">
        <f t="shared" si="17"/>
        <v>0.12410178099978339</v>
      </c>
      <c r="AE19" s="1">
        <f t="shared" si="18"/>
        <v>4.1408157278721602E-2</v>
      </c>
      <c r="AF19" s="1">
        <f t="shared" si="19"/>
        <v>9.2109099235910662E-3</v>
      </c>
      <c r="AG19" s="1">
        <f t="shared" si="20"/>
        <v>1.536669352057333E-3</v>
      </c>
      <c r="AH19" s="1">
        <f t="shared" si="21"/>
        <v>2.0509180675011375E-4</v>
      </c>
      <c r="AI19" s="1">
        <f t="shared" si="22"/>
        <v>0.10994282794681001</v>
      </c>
      <c r="AJ19" s="1">
        <f t="shared" si="23"/>
        <v>7.3367680537910804E-2</v>
      </c>
      <c r="AK19" s="1">
        <f t="shared" si="24"/>
        <v>2.4480071360894612E-2</v>
      </c>
      <c r="AL19" s="1">
        <f t="shared" si="25"/>
        <v>5.44539402491477E-3</v>
      </c>
      <c r="AM19" s="1">
        <f t="shared" si="26"/>
        <v>9.0846291814569182E-4</v>
      </c>
      <c r="AN19" s="1">
        <f t="shared" si="27"/>
        <v>1.2124814033580668E-4</v>
      </c>
      <c r="AO19" s="1">
        <f t="shared" si="28"/>
        <v>4.3331369962370504E-2</v>
      </c>
      <c r="AP19" s="1">
        <f t="shared" si="29"/>
        <v>2.8916139124666437E-2</v>
      </c>
      <c r="AQ19" s="1">
        <f t="shared" si="30"/>
        <v>9.6482421696242448E-3</v>
      </c>
      <c r="AR19" s="1">
        <f t="shared" si="31"/>
        <v>2.146173492996002E-3</v>
      </c>
      <c r="AS19" s="1">
        <f t="shared" si="32"/>
        <v>3.5804921101638686E-4</v>
      </c>
      <c r="AT19" s="1">
        <f t="shared" si="33"/>
        <v>4.7787091930017054E-5</v>
      </c>
      <c r="AU19" s="1">
        <f t="shared" si="34"/>
        <v>1.2808527335618058E-2</v>
      </c>
      <c r="AV19" s="1">
        <f t="shared" si="35"/>
        <v>8.5474601597055767E-3</v>
      </c>
      <c r="AW19" s="1">
        <f t="shared" si="36"/>
        <v>2.8519701472077439E-3</v>
      </c>
      <c r="AX19" s="1">
        <f t="shared" si="37"/>
        <v>6.3439770946291905E-4</v>
      </c>
      <c r="AY19" s="1">
        <f t="shared" si="38"/>
        <v>1.0583748242399166E-4</v>
      </c>
      <c r="AZ19" s="1">
        <f t="shared" si="39"/>
        <v>1.4125615548431916E-5</v>
      </c>
      <c r="BA19" s="1">
        <f t="shared" si="40"/>
        <v>3.0289071894056478E-3</v>
      </c>
      <c r="BB19" s="1">
        <f t="shared" si="41"/>
        <v>2.0212677734540909E-3</v>
      </c>
      <c r="BC19" s="1">
        <f t="shared" si="42"/>
        <v>6.7442202030722274E-4</v>
      </c>
      <c r="BD19" s="1">
        <f t="shared" si="43"/>
        <v>1.5001972770056863E-4</v>
      </c>
      <c r="BE19" s="1">
        <f t="shared" si="44"/>
        <v>2.502800696932373E-5</v>
      </c>
      <c r="BF19" s="1">
        <f t="shared" si="45"/>
        <v>3.3403667235380183E-6</v>
      </c>
    </row>
    <row r="20" spans="2:58" x14ac:dyDescent="0.35">
      <c r="B20" s="1" t="s">
        <v>3</v>
      </c>
      <c r="C20" s="1" t="s">
        <v>14</v>
      </c>
      <c r="E20" s="1">
        <f>'PL Table'!R22</f>
        <v>0.67564524120535108</v>
      </c>
      <c r="F20" s="1">
        <f>'PL Table'!S22</f>
        <v>0.67085657792528786</v>
      </c>
      <c r="H20" s="1">
        <f t="shared" si="8"/>
        <v>0.50882799787233934</v>
      </c>
      <c r="I20" s="1">
        <f t="shared" si="8"/>
        <v>0.34378721535449258</v>
      </c>
      <c r="J20" s="1">
        <f t="shared" si="8"/>
        <v>0.11613909802075104</v>
      </c>
      <c r="K20" s="1">
        <f t="shared" si="8"/>
        <v>2.6156276298534089E-2</v>
      </c>
      <c r="L20" s="1">
        <f t="shared" si="8"/>
        <v>4.4180909021892169E-3</v>
      </c>
      <c r="M20" s="1">
        <f t="shared" si="8"/>
        <v>5.9701241865536033E-4</v>
      </c>
      <c r="O20" s="1">
        <f t="shared" si="9"/>
        <v>0.5112704471879187</v>
      </c>
      <c r="P20" s="1">
        <f t="shared" si="9"/>
        <v>0.34298914259481866</v>
      </c>
      <c r="Q20" s="1">
        <f t="shared" si="9"/>
        <v>0.11504826123334431</v>
      </c>
      <c r="R20" s="1">
        <f t="shared" si="9"/>
        <v>2.5726960942418643E-2</v>
      </c>
      <c r="S20" s="1">
        <f t="shared" si="9"/>
        <v>4.3147752445621265E-3</v>
      </c>
      <c r="T20" s="1">
        <f t="shared" si="9"/>
        <v>5.7891907101673915E-4</v>
      </c>
      <c r="W20" s="1">
        <f t="shared" si="10"/>
        <v>0.26014871801392431</v>
      </c>
      <c r="X20" s="1">
        <f t="shared" si="11"/>
        <v>0.17452247871847187</v>
      </c>
      <c r="Y20" s="1">
        <f t="shared" si="12"/>
        <v>5.8539776422056461E-2</v>
      </c>
      <c r="Z20" s="1">
        <f t="shared" si="13"/>
        <v>1.3090598027670751E-2</v>
      </c>
      <c r="AA20" s="1">
        <f t="shared" si="14"/>
        <v>2.19547844895968E-3</v>
      </c>
      <c r="AB20" s="1">
        <f t="shared" si="15"/>
        <v>2.94570231835562E-4</v>
      </c>
      <c r="AC20" s="1">
        <f t="shared" si="16"/>
        <v>0.17576824333178073</v>
      </c>
      <c r="AD20" s="1">
        <f t="shared" si="17"/>
        <v>0.11791528222949769</v>
      </c>
      <c r="AE20" s="1">
        <f t="shared" si="18"/>
        <v>3.9552121360787659E-2</v>
      </c>
      <c r="AF20" s="1">
        <f t="shared" si="19"/>
        <v>8.8446002619278971E-3</v>
      </c>
      <c r="AG20" s="1">
        <f t="shared" si="20"/>
        <v>1.4833645662085133E-3</v>
      </c>
      <c r="AH20" s="1">
        <f t="shared" si="21"/>
        <v>1.9902497534045449E-4</v>
      </c>
      <c r="AI20" s="1">
        <f t="shared" si="22"/>
        <v>5.9378488581070907E-2</v>
      </c>
      <c r="AJ20" s="1">
        <f t="shared" si="23"/>
        <v>3.9834449651873001E-2</v>
      </c>
      <c r="AK20" s="1">
        <f t="shared" si="24"/>
        <v>1.3361601288496347E-2</v>
      </c>
      <c r="AL20" s="1">
        <f t="shared" si="25"/>
        <v>2.9879060386675924E-3</v>
      </c>
      <c r="AM20" s="1">
        <f t="shared" si="26"/>
        <v>5.0111410506571078E-4</v>
      </c>
      <c r="AN20" s="1">
        <f t="shared" si="27"/>
        <v>6.7235138734895197E-5</v>
      </c>
      <c r="AO20" s="1">
        <f t="shared" si="28"/>
        <v>1.3372931079922282E-2</v>
      </c>
      <c r="AP20" s="1">
        <f t="shared" si="29"/>
        <v>8.9713187811073843E-3</v>
      </c>
      <c r="AQ20" s="1">
        <f t="shared" si="30"/>
        <v>3.0092341084852823E-3</v>
      </c>
      <c r="AR20" s="1">
        <f t="shared" si="31"/>
        <v>6.7292149873149701E-4</v>
      </c>
      <c r="AS20" s="1">
        <f t="shared" si="32"/>
        <v>1.1285845346284198E-4</v>
      </c>
      <c r="AT20" s="1">
        <f t="shared" si="33"/>
        <v>1.5142367176004507E-5</v>
      </c>
      <c r="AU20" s="1">
        <f t="shared" si="34"/>
        <v>2.258839311279156E-3</v>
      </c>
      <c r="AV20" s="1">
        <f t="shared" si="35"/>
        <v>1.5153572104478483E-3</v>
      </c>
      <c r="AW20" s="1">
        <f t="shared" si="36"/>
        <v>5.0829367626772687E-4</v>
      </c>
      <c r="AX20" s="1">
        <f t="shared" si="37"/>
        <v>1.1366405208067713E-4</v>
      </c>
      <c r="AY20" s="1">
        <f t="shared" si="38"/>
        <v>1.9063069252991183E-5</v>
      </c>
      <c r="AZ20" s="1">
        <f t="shared" si="39"/>
        <v>2.5577170807628885E-6</v>
      </c>
      <c r="BA20" s="1">
        <f t="shared" si="40"/>
        <v>3.0523480626266702E-4</v>
      </c>
      <c r="BB20" s="1">
        <f t="shared" si="41"/>
        <v>2.0476877759306096E-4</v>
      </c>
      <c r="BC20" s="1">
        <f t="shared" si="42"/>
        <v>6.8685240701012613E-5</v>
      </c>
      <c r="BD20" s="1">
        <f t="shared" si="43"/>
        <v>1.5359315176885343E-5</v>
      </c>
      <c r="BE20" s="1">
        <f t="shared" si="44"/>
        <v>2.575974404710309E-6</v>
      </c>
      <c r="BF20" s="1">
        <f t="shared" si="45"/>
        <v>3.4562187479341774E-7</v>
      </c>
    </row>
    <row r="21" spans="2:58" x14ac:dyDescent="0.35">
      <c r="B21" s="1" t="s">
        <v>11</v>
      </c>
      <c r="C21" s="1" t="s">
        <v>6</v>
      </c>
      <c r="E21" s="1">
        <f>'PL Table'!R23</f>
        <v>1.7228953650736452</v>
      </c>
      <c r="F21" s="1">
        <f>'PL Table'!S23</f>
        <v>0.3389591130569875</v>
      </c>
      <c r="H21" s="1">
        <f t="shared" si="8"/>
        <v>0.17854843588528849</v>
      </c>
      <c r="I21" s="1">
        <f t="shared" si="8"/>
        <v>0.30762027262791242</v>
      </c>
      <c r="J21" s="1">
        <f t="shared" si="8"/>
        <v>0.2649987709566608</v>
      </c>
      <c r="K21" s="1">
        <f t="shared" si="8"/>
        <v>0.15218838474381444</v>
      </c>
      <c r="L21" s="1">
        <f t="shared" si="8"/>
        <v>6.5551165673290654E-2</v>
      </c>
      <c r="M21" s="1">
        <f t="shared" si="8"/>
        <v>2.2587559902737423E-2</v>
      </c>
      <c r="O21" s="1">
        <f t="shared" si="9"/>
        <v>0.71251158091403666</v>
      </c>
      <c r="P21" s="1">
        <f t="shared" si="9"/>
        <v>0.24151229350945383</v>
      </c>
      <c r="Q21" s="1">
        <f t="shared" si="9"/>
        <v>4.0931396400161649E-2</v>
      </c>
      <c r="R21" s="1">
        <f t="shared" si="9"/>
        <v>4.6246899399942564E-3</v>
      </c>
      <c r="S21" s="1">
        <f t="shared" si="9"/>
        <v>3.9189520005600628E-4</v>
      </c>
      <c r="T21" s="1">
        <f t="shared" si="9"/>
        <v>2.6567289884454916E-5</v>
      </c>
      <c r="W21" s="1">
        <f t="shared" si="10"/>
        <v>0.12721782832235543</v>
      </c>
      <c r="X21" s="1">
        <f t="shared" si="11"/>
        <v>4.3121642253181693E-2</v>
      </c>
      <c r="Y21" s="1">
        <f t="shared" si="12"/>
        <v>7.3082368058495903E-3</v>
      </c>
      <c r="Z21" s="1">
        <f t="shared" si="13"/>
        <v>8.2573115524040312E-4</v>
      </c>
      <c r="AA21" s="1">
        <f t="shared" si="14"/>
        <v>6.9972275000952145E-5</v>
      </c>
      <c r="AB21" s="1">
        <f t="shared" si="15"/>
        <v>4.7435480545804721E-6</v>
      </c>
      <c r="AC21" s="1">
        <f t="shared" si="16"/>
        <v>0.21918300677132083</v>
      </c>
      <c r="AD21" s="1">
        <f t="shared" si="17"/>
        <v>7.4294077572370595E-2</v>
      </c>
      <c r="AE21" s="1">
        <f t="shared" si="18"/>
        <v>1.2591327319658879E-2</v>
      </c>
      <c r="AF21" s="1">
        <f t="shared" si="19"/>
        <v>1.4226483801605971E-3</v>
      </c>
      <c r="AG21" s="1">
        <f t="shared" si="20"/>
        <v>1.2055490828279893E-4</v>
      </c>
      <c r="AH21" s="1">
        <f t="shared" si="21"/>
        <v>8.1726369572408009E-6</v>
      </c>
      <c r="AI21" s="1">
        <f t="shared" si="22"/>
        <v>0.18881469323460709</v>
      </c>
      <c r="AJ21" s="1">
        <f t="shared" si="23"/>
        <v>6.4000460950929594E-2</v>
      </c>
      <c r="AK21" s="1">
        <f t="shared" si="24"/>
        <v>1.0846769739582728E-2</v>
      </c>
      <c r="AL21" s="1">
        <f t="shared" si="25"/>
        <v>1.2255371501541114E-3</v>
      </c>
      <c r="AM21" s="1">
        <f t="shared" si="26"/>
        <v>1.0385174635865638E-4</v>
      </c>
      <c r="AN21" s="1">
        <f t="shared" si="27"/>
        <v>7.0402991670298793E-6</v>
      </c>
      <c r="AO21" s="1">
        <f t="shared" si="28"/>
        <v>0.10843598661056889</v>
      </c>
      <c r="AP21" s="1">
        <f t="shared" si="29"/>
        <v>3.6755365844977794E-2</v>
      </c>
      <c r="AQ21" s="1">
        <f t="shared" si="30"/>
        <v>6.2292831034493823E-3</v>
      </c>
      <c r="AR21" s="1">
        <f t="shared" si="31"/>
        <v>7.0382409190869401E-4</v>
      </c>
      <c r="AS21" s="1">
        <f t="shared" si="32"/>
        <v>5.9641897485377615E-5</v>
      </c>
      <c r="AT21" s="1">
        <f t="shared" si="33"/>
        <v>4.0432329345358745E-6</v>
      </c>
      <c r="AU21" s="1">
        <f t="shared" si="34"/>
        <v>4.6705964684634255E-2</v>
      </c>
      <c r="AV21" s="1">
        <f t="shared" si="35"/>
        <v>1.5831412363974607E-2</v>
      </c>
      <c r="AW21" s="1">
        <f t="shared" si="36"/>
        <v>2.683100746666129E-3</v>
      </c>
      <c r="AX21" s="1">
        <f t="shared" si="37"/>
        <v>3.0315381644416414E-4</v>
      </c>
      <c r="AY21" s="1">
        <f t="shared" si="38"/>
        <v>2.5689187185438652E-5</v>
      </c>
      <c r="AZ21" s="1">
        <f t="shared" si="39"/>
        <v>1.7415168207062432E-6</v>
      </c>
      <c r="BA21" s="1">
        <f t="shared" si="40"/>
        <v>1.6093898015289945E-2</v>
      </c>
      <c r="BB21" s="1">
        <f t="shared" si="41"/>
        <v>5.4551733968922905E-3</v>
      </c>
      <c r="BC21" s="1">
        <f t="shared" si="42"/>
        <v>9.2454036809134219E-4</v>
      </c>
      <c r="BD21" s="1">
        <f t="shared" si="43"/>
        <v>1.0446046105120741E-4</v>
      </c>
      <c r="BE21" s="1">
        <f t="shared" si="44"/>
        <v>8.8519563068603083E-6</v>
      </c>
      <c r="BF21" s="1">
        <f t="shared" si="45"/>
        <v>6.0009025171851537E-7</v>
      </c>
    </row>
    <row r="22" spans="2:58" x14ac:dyDescent="0.35">
      <c r="B22" s="1" t="s">
        <v>19</v>
      </c>
      <c r="C22" s="1" t="s">
        <v>4</v>
      </c>
      <c r="E22" s="1">
        <f>'PL Table'!R24</f>
        <v>1.6215485788928425</v>
      </c>
      <c r="F22" s="1">
        <f>'PL Table'!S24</f>
        <v>1.2393192571146106</v>
      </c>
      <c r="H22" s="1">
        <f t="shared" si="8"/>
        <v>0.19759247450295017</v>
      </c>
      <c r="I22" s="1">
        <f t="shared" si="8"/>
        <v>0.32040579623017906</v>
      </c>
      <c r="J22" s="1">
        <f t="shared" si="8"/>
        <v>0.25977678177303837</v>
      </c>
      <c r="K22" s="1">
        <f t="shared" si="8"/>
        <v>0.14041355710447548</v>
      </c>
      <c r="L22" s="1">
        <f t="shared" si="8"/>
        <v>5.6921850995012763E-2</v>
      </c>
      <c r="M22" s="1">
        <f t="shared" si="8"/>
        <v>1.8460309317782603E-2</v>
      </c>
      <c r="O22" s="1">
        <f t="shared" si="9"/>
        <v>0.28958128125367122</v>
      </c>
      <c r="P22" s="1">
        <f t="shared" si="9"/>
        <v>0.35888365835759689</v>
      </c>
      <c r="Q22" s="1">
        <f t="shared" si="9"/>
        <v>0.22238571443315538</v>
      </c>
      <c r="R22" s="1">
        <f t="shared" si="9"/>
        <v>9.1868966134733332E-2</v>
      </c>
      <c r="S22" s="1">
        <f t="shared" si="9"/>
        <v>2.8463744715496262E-2</v>
      </c>
      <c r="T22" s="1">
        <f t="shared" si="9"/>
        <v>7.0551333911017516E-3</v>
      </c>
      <c r="W22" s="1">
        <f t="shared" si="10"/>
        <v>5.7219081932647672E-2</v>
      </c>
      <c r="X22" s="1">
        <f t="shared" si="11"/>
        <v>7.0912710113548938E-2</v>
      </c>
      <c r="Y22" s="1">
        <f t="shared" si="12"/>
        <v>4.3941743608953615E-2</v>
      </c>
      <c r="Z22" s="1">
        <f t="shared" si="13"/>
        <v>1.8152616348589688E-2</v>
      </c>
      <c r="AA22" s="1">
        <f t="shared" si="14"/>
        <v>5.6242217519551782E-3</v>
      </c>
      <c r="AB22" s="1">
        <f t="shared" si="15"/>
        <v>1.3940412646961853E-3</v>
      </c>
      <c r="AC22" s="1">
        <f t="shared" si="16"/>
        <v>9.2783520993437951E-2</v>
      </c>
      <c r="AD22" s="1">
        <f t="shared" si="17"/>
        <v>0.11498840431006539</v>
      </c>
      <c r="AE22" s="1">
        <f t="shared" si="18"/>
        <v>7.1253671903172375E-2</v>
      </c>
      <c r="AF22" s="1">
        <f t="shared" si="19"/>
        <v>2.9435349243242589E-2</v>
      </c>
      <c r="AG22" s="1">
        <f t="shared" si="20"/>
        <v>9.1199487892611314E-3</v>
      </c>
      <c r="AH22" s="1">
        <f t="shared" si="21"/>
        <v>2.2605056316860801E-3</v>
      </c>
      <c r="AI22" s="1">
        <f t="shared" si="22"/>
        <v>7.52264933057918E-2</v>
      </c>
      <c r="AJ22" s="1">
        <f t="shared" si="23"/>
        <v>9.3229641799071103E-2</v>
      </c>
      <c r="AK22" s="1">
        <f t="shared" si="24"/>
        <v>5.7770645207743034E-2</v>
      </c>
      <c r="AL22" s="1">
        <f t="shared" si="25"/>
        <v>2.3865424367297272E-2</v>
      </c>
      <c r="AM22" s="1">
        <f t="shared" si="26"/>
        <v>7.3942199994009462E-3</v>
      </c>
      <c r="AN22" s="1">
        <f t="shared" si="27"/>
        <v>1.8327598473199158E-3</v>
      </c>
      <c r="AO22" s="1">
        <f t="shared" si="28"/>
        <v>4.0661137771699538E-2</v>
      </c>
      <c r="AP22" s="1">
        <f t="shared" si="29"/>
        <v>5.0392131056657498E-2</v>
      </c>
      <c r="AQ22" s="1">
        <f t="shared" si="30"/>
        <v>3.1225969212779439E-2</v>
      </c>
      <c r="AR22" s="1">
        <f t="shared" si="31"/>
        <v>1.2899648322488503E-2</v>
      </c>
      <c r="AS22" s="1">
        <f t="shared" si="32"/>
        <v>3.9966956440165465E-3</v>
      </c>
      <c r="AT22" s="1">
        <f t="shared" si="33"/>
        <v>9.9063637529115756E-4</v>
      </c>
      <c r="AU22" s="1">
        <f t="shared" si="34"/>
        <v>1.6483502542466357E-2</v>
      </c>
      <c r="AV22" s="1">
        <f t="shared" si="35"/>
        <v>2.0428322125576198E-2</v>
      </c>
      <c r="AW22" s="1">
        <f t="shared" si="36"/>
        <v>1.2658606500383529E-2</v>
      </c>
      <c r="AX22" s="1">
        <f t="shared" si="37"/>
        <v>5.2293516013871642E-3</v>
      </c>
      <c r="AY22" s="1">
        <f t="shared" si="38"/>
        <v>1.6202090354555602E-3</v>
      </c>
      <c r="AZ22" s="1">
        <f t="shared" si="39"/>
        <v>4.0159125163823301E-4</v>
      </c>
      <c r="BA22" s="1">
        <f t="shared" si="40"/>
        <v>5.3457600245825718E-3</v>
      </c>
      <c r="BB22" s="1">
        <f t="shared" si="41"/>
        <v>6.6251033423786543E-3</v>
      </c>
      <c r="BC22" s="1">
        <f t="shared" si="42"/>
        <v>4.1053090762921199E-3</v>
      </c>
      <c r="BD22" s="1">
        <f t="shared" si="43"/>
        <v>1.6959295315520722E-3</v>
      </c>
      <c r="BE22" s="1">
        <f t="shared" si="44"/>
        <v>5.2544953179046094E-4</v>
      </c>
      <c r="BF22" s="1">
        <f t="shared" si="45"/>
        <v>1.3023994467795485E-4</v>
      </c>
    </row>
    <row r="23" spans="2:58" x14ac:dyDescent="0.35">
      <c r="B23" s="1" t="s">
        <v>13</v>
      </c>
      <c r="C23" s="1" t="s">
        <v>2</v>
      </c>
      <c r="E23" s="1">
        <f>'PL Table'!R25</f>
        <v>0.62046754650691405</v>
      </c>
      <c r="F23" s="1">
        <f>'PL Table'!S25</f>
        <v>1.5818091942659418</v>
      </c>
      <c r="H23" s="1">
        <f t="shared" si="8"/>
        <v>0.53769298234005691</v>
      </c>
      <c r="I23" s="1">
        <f t="shared" si="8"/>
        <v>0.33362104552652055</v>
      </c>
      <c r="J23" s="1">
        <f t="shared" si="8"/>
        <v>0.10350051579045583</v>
      </c>
      <c r="K23" s="1">
        <f t="shared" si="8"/>
        <v>2.1406237031568087E-2</v>
      </c>
      <c r="L23" s="1">
        <f t="shared" si="8"/>
        <v>3.3204688427306236E-3</v>
      </c>
      <c r="M23" s="1">
        <f t="shared" si="8"/>
        <v>4.1204863122034458E-4</v>
      </c>
      <c r="O23" s="1">
        <f t="shared" si="9"/>
        <v>0.20560278613227168</v>
      </c>
      <c r="P23" s="1">
        <f t="shared" si="9"/>
        <v>0.32522437747072142</v>
      </c>
      <c r="Q23" s="1">
        <f t="shared" si="9"/>
        <v>0.25722145524130224</v>
      </c>
      <c r="R23" s="1">
        <f t="shared" si="9"/>
        <v>0.13562508762105238</v>
      </c>
      <c r="S23" s="1">
        <f t="shared" si="9"/>
        <v>5.3633252643026194E-2</v>
      </c>
      <c r="T23" s="1">
        <f t="shared" si="9"/>
        <v>1.6967514429825362E-2</v>
      </c>
      <c r="W23" s="1">
        <f t="shared" si="10"/>
        <v>0.11055117525288605</v>
      </c>
      <c r="X23" s="1">
        <f t="shared" si="11"/>
        <v>0.17487086545192063</v>
      </c>
      <c r="Y23" s="1">
        <f t="shared" si="12"/>
        <v>0.13830617139054527</v>
      </c>
      <c r="Z23" s="1">
        <f t="shared" si="13"/>
        <v>7.2924657843095195E-2</v>
      </c>
      <c r="AA23" s="1">
        <f t="shared" si="14"/>
        <v>2.8838223566226492E-2</v>
      </c>
      <c r="AB23" s="1">
        <f t="shared" si="15"/>
        <v>9.1233134366707491E-3</v>
      </c>
      <c r="AC23" s="1">
        <f t="shared" si="16"/>
        <v>6.8593416472614077E-2</v>
      </c>
      <c r="AD23" s="1">
        <f t="shared" si="17"/>
        <v>0.10850169684249386</v>
      </c>
      <c r="AE23" s="1">
        <f t="shared" si="18"/>
        <v>8.5814490829456358E-2</v>
      </c>
      <c r="AF23" s="1">
        <f t="shared" si="19"/>
        <v>4.5247383531761456E-2</v>
      </c>
      <c r="AG23" s="1">
        <f t="shared" si="20"/>
        <v>1.7893181821754419E-2</v>
      </c>
      <c r="AH23" s="1">
        <f t="shared" si="21"/>
        <v>5.6607199040646615E-3</v>
      </c>
      <c r="AI23" s="1">
        <f t="shared" si="22"/>
        <v>2.1279994412644897E-2</v>
      </c>
      <c r="AJ23" s="1">
        <f t="shared" si="23"/>
        <v>3.3660890815849567E-2</v>
      </c>
      <c r="AK23" s="1">
        <f t="shared" si="24"/>
        <v>2.6622553289846428E-2</v>
      </c>
      <c r="AL23" s="1">
        <f t="shared" si="25"/>
        <v>1.4037266522904688E-2</v>
      </c>
      <c r="AM23" s="1">
        <f t="shared" si="26"/>
        <v>5.5510693120730389E-3</v>
      </c>
      <c r="AN23" s="1">
        <f t="shared" si="27"/>
        <v>1.756146495168927E-3</v>
      </c>
      <c r="AO23" s="1">
        <f t="shared" si="28"/>
        <v>4.4011819742982078E-3</v>
      </c>
      <c r="AP23" s="1">
        <f t="shared" si="29"/>
        <v>6.9618301125824343E-3</v>
      </c>
      <c r="AQ23" s="1">
        <f t="shared" si="30"/>
        <v>5.5061434405001969E-3</v>
      </c>
      <c r="AR23" s="1">
        <f t="shared" si="31"/>
        <v>2.9032227730434379E-3</v>
      </c>
      <c r="AS23" s="1">
        <f t="shared" si="32"/>
        <v>1.1480861188505943E-3</v>
      </c>
      <c r="AT23" s="1">
        <f t="shared" si="33"/>
        <v>3.6321063572139354E-4</v>
      </c>
      <c r="AU23" s="1">
        <f t="shared" si="34"/>
        <v>6.8269764533081603E-4</v>
      </c>
      <c r="AV23" s="1">
        <f t="shared" si="35"/>
        <v>1.0798974122879939E-3</v>
      </c>
      <c r="AW23" s="1">
        <f t="shared" si="36"/>
        <v>8.5409582781057381E-4</v>
      </c>
      <c r="AX23" s="1">
        <f t="shared" si="37"/>
        <v>4.5033887773831524E-4</v>
      </c>
      <c r="AY23" s="1">
        <f t="shared" si="38"/>
        <v>1.7808754433546833E-4</v>
      </c>
      <c r="AZ23" s="1">
        <f t="shared" si="39"/>
        <v>5.6340103002817375E-5</v>
      </c>
      <c r="BA23" s="1">
        <f t="shared" si="40"/>
        <v>8.4718346600891784E-5</v>
      </c>
      <c r="BB23" s="1">
        <f t="shared" si="41"/>
        <v>1.3400825957629944E-4</v>
      </c>
      <c r="BC23" s="1">
        <f t="shared" si="42"/>
        <v>1.0598774855268372E-4</v>
      </c>
      <c r="BD23" s="1">
        <f t="shared" si="43"/>
        <v>5.5884131713393937E-5</v>
      </c>
      <c r="BE23" s="1">
        <f t="shared" si="44"/>
        <v>2.2099508339453871E-5</v>
      </c>
      <c r="BF23" s="1">
        <f t="shared" si="45"/>
        <v>6.9914410960209858E-6</v>
      </c>
    </row>
    <row r="24" spans="2:58" x14ac:dyDescent="0.35">
      <c r="B24" s="1" t="s">
        <v>21</v>
      </c>
      <c r="C24" s="1" t="s">
        <v>12</v>
      </c>
      <c r="E24" s="1">
        <f>'PL Table'!R26</f>
        <v>0.83780009909463526</v>
      </c>
      <c r="F24" s="1">
        <f>'PL Table'!S26</f>
        <v>1.468822823246946</v>
      </c>
      <c r="H24" s="1">
        <f t="shared" si="8"/>
        <v>0.43266128921223945</v>
      </c>
      <c r="I24" s="1">
        <f t="shared" si="8"/>
        <v>0.36248367097642686</v>
      </c>
      <c r="J24" s="1">
        <f t="shared" si="8"/>
        <v>0.15184442773211879</v>
      </c>
      <c r="K24" s="1">
        <f t="shared" si="8"/>
        <v>4.2405092200312439E-2</v>
      </c>
      <c r="L24" s="1">
        <f t="shared" si="8"/>
        <v>8.881747611884724E-3</v>
      </c>
      <c r="M24" s="1">
        <f t="shared" si="8"/>
        <v>1.488225805874113E-3</v>
      </c>
      <c r="O24" s="1">
        <f t="shared" si="9"/>
        <v>0.2301963074944085</v>
      </c>
      <c r="P24" s="1">
        <f t="shared" si="9"/>
        <v>0.33811759027495919</v>
      </c>
      <c r="Q24" s="1">
        <f t="shared" si="9"/>
        <v>0.2483174167685599</v>
      </c>
      <c r="R24" s="1">
        <f t="shared" si="9"/>
        <v>0.12157809638646158</v>
      </c>
      <c r="S24" s="1">
        <f t="shared" si="9"/>
        <v>4.4644170694837962E-2</v>
      </c>
      <c r="T24" s="1">
        <f t="shared" si="9"/>
        <v>1.3114875368302097E-2</v>
      </c>
      <c r="W24" s="1">
        <f t="shared" si="10"/>
        <v>9.959703117242788E-2</v>
      </c>
      <c r="X24" s="1">
        <f t="shared" si="11"/>
        <v>0.1462903925136996</v>
      </c>
      <c r="Y24" s="1">
        <f t="shared" si="12"/>
        <v>0.10743733367293809</v>
      </c>
      <c r="Z24" s="1">
        <f t="shared" si="13"/>
        <v>5.2602135922536382E-2</v>
      </c>
      <c r="AA24" s="1">
        <f t="shared" si="14"/>
        <v>1.9315804448639874E-2</v>
      </c>
      <c r="AB24" s="1">
        <f t="shared" si="15"/>
        <v>5.6742988847074292E-3</v>
      </c>
      <c r="AC24" s="1">
        <f t="shared" si="16"/>
        <v>8.3442402585791553E-2</v>
      </c>
      <c r="AD24" s="1">
        <f t="shared" si="17"/>
        <v>0.12256210534457061</v>
      </c>
      <c r="AE24" s="1">
        <f t="shared" si="18"/>
        <v>9.0011008797650935E-2</v>
      </c>
      <c r="AF24" s="1">
        <f t="shared" si="19"/>
        <v>4.4070074688490453E-2</v>
      </c>
      <c r="AG24" s="1">
        <f t="shared" si="20"/>
        <v>1.6182782881163083E-2</v>
      </c>
      <c r="AH24" s="1">
        <f t="shared" si="21"/>
        <v>4.7539281679004628E-3</v>
      </c>
      <c r="AI24" s="1">
        <f t="shared" si="22"/>
        <v>3.4954026577535303E-2</v>
      </c>
      <c r="AJ24" s="1">
        <f t="shared" si="23"/>
        <v>5.134127200146419E-2</v>
      </c>
      <c r="AK24" s="1">
        <f t="shared" si="24"/>
        <v>3.7705616045140014E-2</v>
      </c>
      <c r="AL24" s="1">
        <f t="shared" si="25"/>
        <v>1.8460956470562638E-2</v>
      </c>
      <c r="AM24" s="1">
        <f t="shared" si="26"/>
        <v>6.778968550732698E-3</v>
      </c>
      <c r="AN24" s="1">
        <f t="shared" si="27"/>
        <v>1.9914207450778924E-3</v>
      </c>
      <c r="AO24" s="1">
        <f t="shared" si="28"/>
        <v>9.7614956434718663E-3</v>
      </c>
      <c r="AP24" s="1">
        <f t="shared" si="29"/>
        <v>1.4337907590157109E-2</v>
      </c>
      <c r="AQ24" s="1">
        <f t="shared" si="30"/>
        <v>1.0529922953014192E-2</v>
      </c>
      <c r="AR24" s="1">
        <f t="shared" si="31"/>
        <v>5.1555303868063762E-3</v>
      </c>
      <c r="AS24" s="1">
        <f t="shared" si="32"/>
        <v>1.8931401745210905E-3</v>
      </c>
      <c r="AT24" s="1">
        <f t="shared" si="33"/>
        <v>5.5613749918845701E-4</v>
      </c>
      <c r="AU24" s="1">
        <f t="shared" si="34"/>
        <v>2.0445455043531444E-3</v>
      </c>
      <c r="AV24" s="1">
        <f t="shared" si="35"/>
        <v>3.0030750999608365E-3</v>
      </c>
      <c r="AW24" s="1">
        <f t="shared" si="36"/>
        <v>2.2054926233735406E-3</v>
      </c>
      <c r="AX24" s="1">
        <f t="shared" si="37"/>
        <v>1.079825967237946E-3</v>
      </c>
      <c r="AY24" s="1">
        <f t="shared" si="38"/>
        <v>3.9651825645345103E-4</v>
      </c>
      <c r="AZ24" s="1">
        <f t="shared" si="39"/>
        <v>1.1648301298258293E-4</v>
      </c>
      <c r="BA24" s="1">
        <f t="shared" si="40"/>
        <v>3.4258408523011122E-4</v>
      </c>
      <c r="BB24" s="1">
        <f t="shared" si="41"/>
        <v>5.0319532326716435E-4</v>
      </c>
      <c r="BC24" s="1">
        <f t="shared" si="42"/>
        <v>3.6955238768296802E-4</v>
      </c>
      <c r="BD24" s="1">
        <f t="shared" si="43"/>
        <v>1.8093566047138238E-4</v>
      </c>
      <c r="BE24" s="1">
        <f t="shared" si="44"/>
        <v>6.6440606909906684E-5</v>
      </c>
      <c r="BF24" s="1">
        <f t="shared" si="45"/>
        <v>1.9517895963929943E-5</v>
      </c>
    </row>
    <row r="25" spans="2:58" x14ac:dyDescent="0.35">
      <c r="B25" s="1" t="s">
        <v>17</v>
      </c>
      <c r="C25" s="1" t="s">
        <v>8</v>
      </c>
      <c r="E25" s="1">
        <f>'PL Table'!R27</f>
        <v>2.8883834061528759</v>
      </c>
      <c r="F25" s="1">
        <f>'PL Table'!S27</f>
        <v>0.25421933479274061</v>
      </c>
      <c r="H25" s="1">
        <f t="shared" si="8"/>
        <v>5.5666129434746671E-2</v>
      </c>
      <c r="I25" s="1">
        <f t="shared" si="8"/>
        <v>0.16078512454408045</v>
      </c>
      <c r="J25" s="1">
        <f t="shared" si="8"/>
        <v>0.23220454284467279</v>
      </c>
      <c r="K25" s="1">
        <f t="shared" si="8"/>
        <v>0.22356524946195577</v>
      </c>
      <c r="L25" s="1">
        <f t="shared" si="8"/>
        <v>0.16143553918458531</v>
      </c>
      <c r="M25" s="1">
        <f t="shared" si="8"/>
        <v>9.3257546508819664E-2</v>
      </c>
      <c r="O25" s="1">
        <f t="shared" si="9"/>
        <v>0.77552168450287362</v>
      </c>
      <c r="P25" s="1">
        <f t="shared" si="9"/>
        <v>0.19715260675166618</v>
      </c>
      <c r="Q25" s="1">
        <f t="shared" si="9"/>
        <v>2.5060002270531675E-2</v>
      </c>
      <c r="R25" s="1">
        <f t="shared" si="9"/>
        <v>2.1235790357063775E-3</v>
      </c>
      <c r="S25" s="1">
        <f t="shared" si="9"/>
        <v>1.349637124592712E-4</v>
      </c>
      <c r="T25" s="1">
        <f t="shared" si="9"/>
        <v>6.8620770405109299E-6</v>
      </c>
      <c r="W25" s="1">
        <f t="shared" si="10"/>
        <v>4.3170290468989736E-2</v>
      </c>
      <c r="X25" s="1">
        <f t="shared" si="11"/>
        <v>1.0974722525835961E-2</v>
      </c>
      <c r="Y25" s="1">
        <f t="shared" si="12"/>
        <v>1.3949933300264616E-3</v>
      </c>
      <c r="Z25" s="1">
        <f t="shared" si="13"/>
        <v>1.1821142546654574E-4</v>
      </c>
      <c r="AA25" s="1">
        <f t="shared" si="14"/>
        <v>7.5129074867517222E-6</v>
      </c>
      <c r="AB25" s="1">
        <f t="shared" si="15"/>
        <v>3.8198526872828479E-7</v>
      </c>
      <c r="AC25" s="1">
        <f t="shared" si="16"/>
        <v>0.1246923506294296</v>
      </c>
      <c r="AD25" s="1">
        <f t="shared" si="17"/>
        <v>3.1699206430756764E-2</v>
      </c>
      <c r="AE25" s="1">
        <f t="shared" si="18"/>
        <v>4.0292755861423739E-3</v>
      </c>
      <c r="AF25" s="1">
        <f t="shared" si="19"/>
        <v>3.4143991973524816E-4</v>
      </c>
      <c r="AG25" s="1">
        <f t="shared" si="20"/>
        <v>2.1700157316695382E-5</v>
      </c>
      <c r="AH25" s="1">
        <f t="shared" si="21"/>
        <v>1.1033199115896249E-6</v>
      </c>
      <c r="AI25" s="1">
        <f t="shared" si="22"/>
        <v>0.18007965821612032</v>
      </c>
      <c r="AJ25" s="1">
        <f t="shared" si="23"/>
        <v>4.5779730921406199E-2</v>
      </c>
      <c r="AK25" s="1">
        <f t="shared" si="24"/>
        <v>5.8190463709152694E-3</v>
      </c>
      <c r="AL25" s="1">
        <f t="shared" si="25"/>
        <v>4.9310469918073042E-4</v>
      </c>
      <c r="AM25" s="1">
        <f t="shared" si="26"/>
        <v>3.1339187152224937E-5</v>
      </c>
      <c r="AN25" s="1">
        <f t="shared" si="27"/>
        <v>1.5934054621567657E-6</v>
      </c>
      <c r="AO25" s="1">
        <f t="shared" si="28"/>
        <v>0.17337969885904111</v>
      </c>
      <c r="AP25" s="1">
        <f t="shared" si="29"/>
        <v>4.4076471710511114E-2</v>
      </c>
      <c r="AQ25" s="1">
        <f t="shared" si="30"/>
        <v>5.6025456591285916E-3</v>
      </c>
      <c r="AR25" s="1">
        <f t="shared" si="31"/>
        <v>4.7475847686987576E-4</v>
      </c>
      <c r="AS25" s="1">
        <f t="shared" si="32"/>
        <v>3.0173196044268635E-5</v>
      </c>
      <c r="AT25" s="1">
        <f t="shared" si="33"/>
        <v>1.5341219653889853E-6</v>
      </c>
      <c r="AU25" s="1">
        <f t="shared" si="34"/>
        <v>0.12519676128705925</v>
      </c>
      <c r="AV25" s="1">
        <f t="shared" si="35"/>
        <v>3.1827437372601741E-2</v>
      </c>
      <c r="AW25" s="1">
        <f t="shared" si="36"/>
        <v>4.0455749785102127E-3</v>
      </c>
      <c r="AX25" s="1">
        <f t="shared" si="37"/>
        <v>3.4282112663034081E-4</v>
      </c>
      <c r="AY25" s="1">
        <f t="shared" si="38"/>
        <v>2.178793969121578E-5</v>
      </c>
      <c r="AZ25" s="1">
        <f t="shared" si="39"/>
        <v>1.1077831069610454E-6</v>
      </c>
      <c r="BA25" s="1">
        <f t="shared" si="40"/>
        <v>7.2323249561124903E-2</v>
      </c>
      <c r="BB25" s="1">
        <f t="shared" si="41"/>
        <v>1.8385968393478544E-2</v>
      </c>
      <c r="BC25" s="1">
        <f t="shared" si="42"/>
        <v>2.3370343272552342E-3</v>
      </c>
      <c r="BD25" s="1">
        <f t="shared" si="43"/>
        <v>1.9803977068754192E-4</v>
      </c>
      <c r="BE25" s="1">
        <f t="shared" si="44"/>
        <v>1.2586384691673449E-5</v>
      </c>
      <c r="BF25" s="1">
        <f t="shared" si="45"/>
        <v>6.3994046875255166E-7</v>
      </c>
    </row>
    <row r="26" spans="2:58" x14ac:dyDescent="0.35">
      <c r="B26" s="1" t="s">
        <v>7</v>
      </c>
      <c r="C26" s="1" t="s">
        <v>18</v>
      </c>
      <c r="E26" s="1">
        <f>'PL Table'!R28</f>
        <v>0.25674519165803339</v>
      </c>
      <c r="F26" s="1">
        <f>'PL Table'!S28</f>
        <v>1.3805522208883556</v>
      </c>
      <c r="H26" s="1">
        <f t="shared" si="8"/>
        <v>0.77356529954621256</v>
      </c>
      <c r="I26" s="1">
        <f t="shared" si="8"/>
        <v>0.1986091710919963</v>
      </c>
      <c r="J26" s="1">
        <f t="shared" si="8"/>
        <v>2.5495974848528863E-2</v>
      </c>
      <c r="K26" s="1">
        <f t="shared" si="8"/>
        <v>2.1819896496646481E-3</v>
      </c>
      <c r="L26" s="1">
        <f t="shared" si="8"/>
        <v>1.4005383769974874E-4</v>
      </c>
      <c r="M26" s="1">
        <f t="shared" si="8"/>
        <v>7.1916298805330174E-6</v>
      </c>
      <c r="O26" s="1">
        <f t="shared" si="9"/>
        <v>0.25143966447981164</v>
      </c>
      <c r="P26" s="1">
        <f t="shared" si="9"/>
        <v>0.34712558721702691</v>
      </c>
      <c r="Q26" s="1">
        <f t="shared" si="9"/>
        <v>0.23961250017982058</v>
      </c>
      <c r="R26" s="1">
        <f t="shared" si="9"/>
        <v>0.11026585642528762</v>
      </c>
      <c r="S26" s="1">
        <f t="shared" si="9"/>
        <v>3.8056943244021854E-2</v>
      </c>
      <c r="T26" s="1">
        <f t="shared" si="9"/>
        <v>1.0507919503151287E-2</v>
      </c>
      <c r="W26" s="1">
        <f t="shared" si="10"/>
        <v>0.19450499937112467</v>
      </c>
      <c r="X26" s="1">
        <f t="shared" si="11"/>
        <v>0.26852430885569434</v>
      </c>
      <c r="Y26" s="1">
        <f t="shared" si="12"/>
        <v>0.18535591547661981</v>
      </c>
      <c r="Z26" s="1">
        <f t="shared" si="13"/>
        <v>8.5297840255347285E-2</v>
      </c>
      <c r="AA26" s="1">
        <f t="shared" si="14"/>
        <v>2.9439530700374975E-2</v>
      </c>
      <c r="AB26" s="1">
        <f t="shared" si="15"/>
        <v>8.1285618980627139E-3</v>
      </c>
      <c r="AC26" s="1">
        <f t="shared" si="16"/>
        <v>4.9938223341985055E-2</v>
      </c>
      <c r="AD26" s="1">
        <f t="shared" si="17"/>
        <v>6.8942325141996177E-2</v>
      </c>
      <c r="AE26" s="1">
        <f t="shared" si="18"/>
        <v>4.7589240043994979E-2</v>
      </c>
      <c r="AF26" s="1">
        <f t="shared" si="19"/>
        <v>2.1899810344375447E-2</v>
      </c>
      <c r="AG26" s="1">
        <f t="shared" si="20"/>
        <v>7.5584579519903288E-3</v>
      </c>
      <c r="AH26" s="1">
        <f t="shared" si="21"/>
        <v>2.0869691824222988E-3</v>
      </c>
      <c r="AI26" s="1">
        <f t="shared" si="22"/>
        <v>6.4106993614998133E-3</v>
      </c>
      <c r="AJ26" s="1">
        <f t="shared" si="23"/>
        <v>8.85030524096613E-3</v>
      </c>
      <c r="AK26" s="1">
        <f t="shared" si="24"/>
        <v>6.1091542779778234E-3</v>
      </c>
      <c r="AL26" s="1">
        <f t="shared" si="25"/>
        <v>2.811335502070628E-3</v>
      </c>
      <c r="AM26" s="1">
        <f t="shared" si="26"/>
        <v>9.7029886776147159E-4</v>
      </c>
      <c r="AN26" s="1">
        <f t="shared" si="27"/>
        <v>2.6790965136271115E-4</v>
      </c>
      <c r="AO26" s="1">
        <f t="shared" si="28"/>
        <v>5.4863874541010089E-4</v>
      </c>
      <c r="AP26" s="1">
        <f t="shared" si="29"/>
        <v>7.5742443844131584E-4</v>
      </c>
      <c r="AQ26" s="1">
        <f t="shared" si="30"/>
        <v>5.228319953226371E-4</v>
      </c>
      <c r="AR26" s="1">
        <f t="shared" si="31"/>
        <v>2.4059895743138571E-4</v>
      </c>
      <c r="AS26" s="1">
        <f t="shared" si="32"/>
        <v>8.3039856256330639E-5</v>
      </c>
      <c r="AT26" s="1">
        <f t="shared" si="33"/>
        <v>2.2928171595385401E-5</v>
      </c>
      <c r="AU26" s="1">
        <f t="shared" si="34"/>
        <v>3.5215089960334816E-5</v>
      </c>
      <c r="AV26" s="1">
        <f t="shared" si="35"/>
        <v>4.8616270653523461E-5</v>
      </c>
      <c r="AW26" s="1">
        <f t="shared" si="36"/>
        <v>3.355865021101561E-5</v>
      </c>
      <c r="AX26" s="1">
        <f t="shared" si="37"/>
        <v>1.544315635961103E-5</v>
      </c>
      <c r="AY26" s="1">
        <f t="shared" si="38"/>
        <v>5.3300209524467866E-6</v>
      </c>
      <c r="AZ26" s="1">
        <f t="shared" si="39"/>
        <v>1.4716744526563748E-6</v>
      </c>
      <c r="BA26" s="1">
        <f t="shared" si="40"/>
        <v>1.8082610042242097E-6</v>
      </c>
      <c r="BB26" s="1">
        <f t="shared" si="41"/>
        <v>2.4963987453275408E-6</v>
      </c>
      <c r="BC26" s="1">
        <f t="shared" si="42"/>
        <v>1.7232044160424207E-6</v>
      </c>
      <c r="BD26" s="1">
        <f t="shared" si="43"/>
        <v>7.92991227870662E-7</v>
      </c>
      <c r="BE26" s="1">
        <f t="shared" si="44"/>
        <v>2.7369145019545669E-7</v>
      </c>
      <c r="BF26" s="1">
        <f t="shared" si="45"/>
        <v>7.5569067881098453E-8</v>
      </c>
    </row>
    <row r="27" spans="2:58" x14ac:dyDescent="0.35">
      <c r="B27" s="1" t="s">
        <v>16</v>
      </c>
      <c r="C27" s="1" t="s">
        <v>19</v>
      </c>
      <c r="E27" s="1">
        <f>'PL Table'!R29</f>
        <v>1.3242646727624883</v>
      </c>
      <c r="F27" s="1">
        <f>'PL Table'!S29</f>
        <v>0.56493185509497923</v>
      </c>
      <c r="H27" s="1">
        <f t="shared" si="8"/>
        <v>0.26599848312281965</v>
      </c>
      <c r="I27" s="1">
        <f t="shared" si="8"/>
        <v>0.35225239420795906</v>
      </c>
      <c r="J27" s="1">
        <f t="shared" si="8"/>
        <v>0.23323770077280298</v>
      </c>
      <c r="K27" s="1">
        <f t="shared" si="8"/>
        <v>0.10295614916325704</v>
      </c>
      <c r="L27" s="1">
        <f t="shared" si="8"/>
        <v>3.4085297795141613E-2</v>
      </c>
      <c r="M27" s="1">
        <f t="shared" si="8"/>
        <v>9.0275911461390329E-3</v>
      </c>
      <c r="O27" s="1">
        <f t="shared" si="9"/>
        <v>0.56839887892544383</v>
      </c>
      <c r="P27" s="1">
        <f t="shared" si="9"/>
        <v>0.32110663310525744</v>
      </c>
      <c r="Q27" s="1">
        <f t="shared" si="9"/>
        <v>9.0701682961727981E-2</v>
      </c>
      <c r="R27" s="1">
        <f t="shared" si="9"/>
        <v>1.7080090005268556E-2</v>
      </c>
      <c r="S27" s="1">
        <f t="shared" si="9"/>
        <v>2.4122717329663939E-3</v>
      </c>
      <c r="T27" s="1">
        <f t="shared" si="9"/>
        <v>2.7255382901957708E-4</v>
      </c>
      <c r="W27" s="1">
        <f t="shared" si="10"/>
        <v>0.15119323960287928</v>
      </c>
      <c r="X27" s="1">
        <f t="shared" si="11"/>
        <v>8.541387732667427E-2</v>
      </c>
      <c r="Y27" s="1">
        <f t="shared" si="12"/>
        <v>2.4126510084506538E-2</v>
      </c>
      <c r="Z27" s="1">
        <f t="shared" si="13"/>
        <v>4.5432780330026687E-3</v>
      </c>
      <c r="AA27" s="1">
        <f t="shared" si="14"/>
        <v>6.4166062184911621E-4</v>
      </c>
      <c r="AB27" s="1">
        <f t="shared" si="15"/>
        <v>7.2498905088523845E-5</v>
      </c>
      <c r="AC27" s="1">
        <f t="shared" si="16"/>
        <v>0.20021986596660743</v>
      </c>
      <c r="AD27" s="1">
        <f t="shared" si="17"/>
        <v>0.11311058030738362</v>
      </c>
      <c r="AE27" s="1">
        <f t="shared" si="18"/>
        <v>3.1949884981959928E-2</v>
      </c>
      <c r="AF27" s="1">
        <f t="shared" si="19"/>
        <v>6.0165025976432812E-3</v>
      </c>
      <c r="AG27" s="1">
        <f t="shared" si="20"/>
        <v>8.4972849341759477E-4</v>
      </c>
      <c r="AH27" s="1">
        <f t="shared" si="21"/>
        <v>9.600773882269274E-5</v>
      </c>
      <c r="AI27" s="1">
        <f t="shared" si="22"/>
        <v>0.13257204764240935</v>
      </c>
      <c r="AJ27" s="1">
        <f t="shared" si="23"/>
        <v>7.4894172808366272E-2</v>
      </c>
      <c r="AK27" s="1">
        <f t="shared" si="24"/>
        <v>2.1155051990217152E-2</v>
      </c>
      <c r="AL27" s="1">
        <f t="shared" si="25"/>
        <v>3.9837209218213706E-3</v>
      </c>
      <c r="AM27" s="1">
        <f t="shared" si="26"/>
        <v>5.6263271263630671E-4</v>
      </c>
      <c r="AN27" s="1">
        <f t="shared" si="27"/>
        <v>6.3569828417349829E-5</v>
      </c>
      <c r="AO27" s="1">
        <f t="shared" si="28"/>
        <v>5.8520159762876077E-2</v>
      </c>
      <c r="AP27" s="1">
        <f t="shared" si="29"/>
        <v>3.305990241529614E-2</v>
      </c>
      <c r="AQ27" s="1">
        <f t="shared" si="30"/>
        <v>9.3382960003661163E-3</v>
      </c>
      <c r="AR27" s="1">
        <f t="shared" si="31"/>
        <v>1.7585002943042852E-3</v>
      </c>
      <c r="AS27" s="1">
        <f t="shared" si="32"/>
        <v>2.483582083615966E-4</v>
      </c>
      <c r="AT27" s="1">
        <f t="shared" si="33"/>
        <v>2.8061092675556436E-5</v>
      </c>
      <c r="AU27" s="1">
        <f t="shared" si="34"/>
        <v>1.9374045054598395E-2</v>
      </c>
      <c r="AV27" s="1">
        <f t="shared" si="35"/>
        <v>1.0945015213387978E-2</v>
      </c>
      <c r="AW27" s="1">
        <f t="shared" si="36"/>
        <v>3.0915938742710203E-3</v>
      </c>
      <c r="AX27" s="1">
        <f t="shared" si="37"/>
        <v>5.8217995419740062E-4</v>
      </c>
      <c r="AY27" s="1">
        <f t="shared" si="38"/>
        <v>8.2223000380961866E-5</v>
      </c>
      <c r="AZ27" s="1">
        <f t="shared" si="39"/>
        <v>9.2900784273383956E-6</v>
      </c>
      <c r="BA27" s="1">
        <f t="shared" si="40"/>
        <v>5.1312726868626892E-3</v>
      </c>
      <c r="BB27" s="1">
        <f t="shared" si="41"/>
        <v>2.898819397987537E-3</v>
      </c>
      <c r="BC27" s="1">
        <f t="shared" si="42"/>
        <v>8.1881771004520515E-4</v>
      </c>
      <c r="BD27" s="1">
        <f t="shared" si="43"/>
        <v>1.541920693068202E-4</v>
      </c>
      <c r="BE27" s="1">
        <f t="shared" si="44"/>
        <v>2.1777002938608878E-5</v>
      </c>
      <c r="BF27" s="1">
        <f t="shared" si="45"/>
        <v>2.4605045337034259E-6</v>
      </c>
    </row>
    <row r="28" spans="2:58" x14ac:dyDescent="0.35">
      <c r="B28" s="1" t="s">
        <v>4</v>
      </c>
      <c r="C28" s="1" t="s">
        <v>15</v>
      </c>
      <c r="E28" s="1">
        <f>'PL Table'!R30</f>
        <v>0.84455655150668896</v>
      </c>
      <c r="F28" s="1">
        <f>'PL Table'!S30</f>
        <v>1.0592472283030863</v>
      </c>
      <c r="H28" s="1">
        <f t="shared" si="8"/>
        <v>0.42974788701576189</v>
      </c>
      <c r="I28" s="1">
        <f t="shared" si="8"/>
        <v>0.36294639347531804</v>
      </c>
      <c r="J28" s="1">
        <f t="shared" si="8"/>
        <v>0.15326437722765221</v>
      </c>
      <c r="K28" s="1">
        <f t="shared" si="8"/>
        <v>4.3146811300068762E-2</v>
      </c>
      <c r="L28" s="1">
        <f t="shared" si="8"/>
        <v>9.1099805400239771E-3</v>
      </c>
      <c r="M28" s="1">
        <f t="shared" si="8"/>
        <v>1.5387787498351391E-3</v>
      </c>
      <c r="O28" s="1">
        <f t="shared" si="9"/>
        <v>0.3467167106451714</v>
      </c>
      <c r="P28" s="1">
        <f t="shared" si="9"/>
        <v>0.36725871475726096</v>
      </c>
      <c r="Q28" s="1">
        <f t="shared" si="9"/>
        <v>0.19450888783839121</v>
      </c>
      <c r="R28" s="1">
        <f t="shared" si="9"/>
        <v>6.8677666774377269E-2</v>
      </c>
      <c r="S28" s="1">
        <f t="shared" si="9"/>
        <v>1.8186657044270516E-2</v>
      </c>
      <c r="T28" s="1">
        <f t="shared" si="9"/>
        <v>3.8528332132484705E-3</v>
      </c>
      <c r="W28" s="1">
        <f t="shared" si="10"/>
        <v>0.14900077379281773</v>
      </c>
      <c r="X28" s="1">
        <f t="shared" si="11"/>
        <v>0.1578286566550573</v>
      </c>
      <c r="Y28" s="1">
        <f t="shared" si="12"/>
        <v>8.358978355433444E-2</v>
      </c>
      <c r="Z28" s="1">
        <f t="shared" si="13"/>
        <v>2.9514082181461225E-2</v>
      </c>
      <c r="AA28" s="1">
        <f t="shared" si="14"/>
        <v>7.8156774366555763E-3</v>
      </c>
      <c r="AB28" s="1">
        <f t="shared" si="15"/>
        <v>1.6557469324176785E-3</v>
      </c>
      <c r="AC28" s="1">
        <f t="shared" si="16"/>
        <v>0.12583957968629036</v>
      </c>
      <c r="AD28" s="1">
        <f t="shared" si="17"/>
        <v>0.13329522599352844</v>
      </c>
      <c r="AE28" s="1">
        <f t="shared" si="18"/>
        <v>7.0596299339839241E-2</v>
      </c>
      <c r="AF28" s="1">
        <f t="shared" si="19"/>
        <v>2.492631146805991E-2</v>
      </c>
      <c r="AG28" s="1">
        <f t="shared" si="20"/>
        <v>6.6007815835904711E-3</v>
      </c>
      <c r="AH28" s="1">
        <f t="shared" si="21"/>
        <v>1.3983719194104534E-3</v>
      </c>
      <c r="AI28" s="1">
        <f t="shared" si="22"/>
        <v>5.3139320731452291E-2</v>
      </c>
      <c r="AJ28" s="1">
        <f t="shared" si="23"/>
        <v>5.6287678198699564E-2</v>
      </c>
      <c r="AK28" s="1">
        <f t="shared" si="24"/>
        <v>2.9811283559794285E-2</v>
      </c>
      <c r="AL28" s="1">
        <f t="shared" si="25"/>
        <v>1.0525839827623154E-2</v>
      </c>
      <c r="AM28" s="1">
        <f t="shared" si="26"/>
        <v>2.7873666657430149E-3</v>
      </c>
      <c r="AN28" s="1">
        <f t="shared" si="27"/>
        <v>5.90502082990541E-4</v>
      </c>
      <c r="AO28" s="1">
        <f t="shared" si="28"/>
        <v>1.4959720488787753E-2</v>
      </c>
      <c r="AP28" s="1">
        <f t="shared" si="29"/>
        <v>1.5846042463937317E-2</v>
      </c>
      <c r="AQ28" s="1">
        <f t="shared" si="30"/>
        <v>8.3924382797493056E-3</v>
      </c>
      <c r="AR28" s="1">
        <f t="shared" si="31"/>
        <v>2.963222328843058E-3</v>
      </c>
      <c r="AS28" s="1">
        <f t="shared" si="32"/>
        <v>7.846962596682063E-4</v>
      </c>
      <c r="AT28" s="1">
        <f t="shared" si="33"/>
        <v>1.6623746762266933E-4</v>
      </c>
      <c r="AU28" s="1">
        <f t="shared" si="34"/>
        <v>3.1585824868786356E-3</v>
      </c>
      <c r="AV28" s="1">
        <f t="shared" si="35"/>
        <v>3.345719744592864E-3</v>
      </c>
      <c r="AW28" s="1">
        <f t="shared" si="36"/>
        <v>1.7719721830694504E-3</v>
      </c>
      <c r="AX28" s="1">
        <f t="shared" si="37"/>
        <v>6.2565220784882819E-4</v>
      </c>
      <c r="AY28" s="1">
        <f t="shared" si="38"/>
        <v>1.6568009176139438E-4</v>
      </c>
      <c r="AZ28" s="1">
        <f t="shared" si="39"/>
        <v>3.5099235596651614E-5</v>
      </c>
      <c r="BA28" s="1">
        <f t="shared" si="40"/>
        <v>5.3352030655352855E-4</v>
      </c>
      <c r="BB28" s="1">
        <f t="shared" si="41"/>
        <v>5.6512990596023797E-4</v>
      </c>
      <c r="BC28" s="1">
        <f t="shared" si="42"/>
        <v>2.9930614325978289E-4</v>
      </c>
      <c r="BD28" s="1">
        <f t="shared" si="43"/>
        <v>1.0567973422067052E-4</v>
      </c>
      <c r="BE28" s="1">
        <f t="shared" si="44"/>
        <v>2.798524139026301E-5</v>
      </c>
      <c r="BF28" s="1">
        <f t="shared" si="45"/>
        <v>5.9286578752057827E-6</v>
      </c>
    </row>
    <row r="29" spans="2:58" x14ac:dyDescent="0.35">
      <c r="B29" s="1" t="s">
        <v>8</v>
      </c>
      <c r="C29" s="1" t="s">
        <v>5</v>
      </c>
      <c r="E29" s="1">
        <f>'PL Table'!R31</f>
        <v>0.34908337462276467</v>
      </c>
      <c r="F29" s="1">
        <f>'PL Table'!S31</f>
        <v>0.71146105501023948</v>
      </c>
      <c r="H29" s="1">
        <f t="shared" si="8"/>
        <v>0.70533432083545866</v>
      </c>
      <c r="I29" s="1">
        <f t="shared" si="8"/>
        <v>0.24622048495449769</v>
      </c>
      <c r="J29" s="1">
        <f t="shared" si="8"/>
        <v>4.297573889458485E-2</v>
      </c>
      <c r="K29" s="1">
        <f t="shared" si="8"/>
        <v>5.000705320076162E-3</v>
      </c>
      <c r="L29" s="1">
        <f t="shared" si="8"/>
        <v>4.3641577215654958E-4</v>
      </c>
      <c r="M29" s="1">
        <f t="shared" si="8"/>
        <v>3.0469098096601581E-5</v>
      </c>
      <c r="O29" s="1">
        <f t="shared" si="9"/>
        <v>0.49092640273948523</v>
      </c>
      <c r="P29" s="1">
        <f t="shared" si="9"/>
        <v>0.34927501642541592</v>
      </c>
      <c r="Q29" s="1">
        <f t="shared" si="9"/>
        <v>0.12424778583737255</v>
      </c>
      <c r="R29" s="1">
        <f t="shared" si="9"/>
        <v>2.946582026484779E-2</v>
      </c>
      <c r="S29" s="1">
        <f t="shared" si="9"/>
        <v>5.2409458930926748E-3</v>
      </c>
      <c r="T29" s="1">
        <f t="shared" si="9"/>
        <v>7.4574577887025965E-4</v>
      </c>
      <c r="W29" s="1">
        <f t="shared" si="10"/>
        <v>0.34626724085644967</v>
      </c>
      <c r="X29" s="1">
        <f t="shared" si="11"/>
        <v>0.2463556564952144</v>
      </c>
      <c r="Y29" s="1">
        <f t="shared" si="12"/>
        <v>8.7636227638912684E-2</v>
      </c>
      <c r="Z29" s="1">
        <f t="shared" si="13"/>
        <v>2.0783254324366111E-2</v>
      </c>
      <c r="AA29" s="1">
        <f t="shared" si="14"/>
        <v>3.6966190120399081E-3</v>
      </c>
      <c r="AB29" s="1">
        <f t="shared" si="15"/>
        <v>5.2600009245536475E-4</v>
      </c>
      <c r="AC29" s="1">
        <f t="shared" si="16"/>
        <v>0.1208761369594831</v>
      </c>
      <c r="AD29" s="1">
        <f t="shared" si="17"/>
        <v>8.599866392675605E-2</v>
      </c>
      <c r="AE29" s="1">
        <f t="shared" si="18"/>
        <v>3.059235008340044E-2</v>
      </c>
      <c r="AF29" s="1">
        <f t="shared" si="19"/>
        <v>7.255088555192888E-3</v>
      </c>
      <c r="AG29" s="1">
        <f t="shared" si="20"/>
        <v>1.2904282394175614E-3</v>
      </c>
      <c r="AH29" s="1">
        <f t="shared" si="21"/>
        <v>1.8361788732620493E-4</v>
      </c>
      <c r="AI29" s="1">
        <f t="shared" si="22"/>
        <v>2.1097924900589923E-2</v>
      </c>
      <c r="AJ29" s="1">
        <f t="shared" si="23"/>
        <v>1.5010351908300509E-2</v>
      </c>
      <c r="AK29" s="1">
        <f t="shared" si="24"/>
        <v>5.3396404023772197E-3</v>
      </c>
      <c r="AL29" s="1">
        <f t="shared" si="25"/>
        <v>1.2663153980168656E-3</v>
      </c>
      <c r="AM29" s="1">
        <f t="shared" si="26"/>
        <v>2.252335222621976E-4</v>
      </c>
      <c r="AN29" s="1">
        <f t="shared" si="27"/>
        <v>3.2048975874467093E-5</v>
      </c>
      <c r="AO29" s="1">
        <f t="shared" si="28"/>
        <v>2.4549782739451964E-3</v>
      </c>
      <c r="AP29" s="1">
        <f t="shared" si="29"/>
        <v>1.7466214328082663E-3</v>
      </c>
      <c r="AQ29" s="1">
        <f t="shared" si="30"/>
        <v>6.2132656364463255E-4</v>
      </c>
      <c r="AR29" s="1">
        <f t="shared" si="31"/>
        <v>1.4734988415883232E-4</v>
      </c>
      <c r="AS29" s="1">
        <f t="shared" si="32"/>
        <v>2.6208426009819852E-5</v>
      </c>
      <c r="AT29" s="1">
        <f t="shared" si="33"/>
        <v>3.7292548838208486E-6</v>
      </c>
      <c r="AU29" s="1">
        <f t="shared" si="34"/>
        <v>2.1424802512358968E-4</v>
      </c>
      <c r="AV29" s="1">
        <f t="shared" si="35"/>
        <v>1.5242912598828942E-4</v>
      </c>
      <c r="AW29" s="1">
        <f t="shared" si="36"/>
        <v>5.4223693394958542E-5</v>
      </c>
      <c r="AX29" s="1">
        <f t="shared" si="37"/>
        <v>1.2859348703109654E-5</v>
      </c>
      <c r="AY29" s="1">
        <f t="shared" si="38"/>
        <v>2.287231448764737E-6</v>
      </c>
      <c r="AZ29" s="1">
        <f t="shared" si="39"/>
        <v>3.2545521991815187E-7</v>
      </c>
      <c r="BA29" s="1">
        <f t="shared" si="40"/>
        <v>1.4958084723281111E-5</v>
      </c>
      <c r="BB29" s="1">
        <f t="shared" si="41"/>
        <v>1.0642094738158125E-5</v>
      </c>
      <c r="BC29" s="1">
        <f t="shared" si="42"/>
        <v>3.7857179749644489E-6</v>
      </c>
      <c r="BD29" s="1">
        <f t="shared" si="43"/>
        <v>8.9779696814647806E-7</v>
      </c>
      <c r="BE29" s="1">
        <f t="shared" si="44"/>
        <v>1.596868945356219E-7</v>
      </c>
      <c r="BF29" s="1">
        <f t="shared" si="45"/>
        <v>2.2722201291524492E-8</v>
      </c>
    </row>
    <row r="30" spans="2:58" x14ac:dyDescent="0.35">
      <c r="B30" s="1" t="s">
        <v>18</v>
      </c>
      <c r="C30" s="1" t="s">
        <v>13</v>
      </c>
      <c r="E30" s="1">
        <f>'PL Table'!R32</f>
        <v>1.9818927075356967</v>
      </c>
      <c r="F30" s="1">
        <f>'PL Table'!S32</f>
        <v>0.28246592754748961</v>
      </c>
      <c r="H30" s="1">
        <f t="shared" si="8"/>
        <v>0.13780815977463581</v>
      </c>
      <c r="I30" s="1">
        <f t="shared" si="8"/>
        <v>0.27312098689626479</v>
      </c>
      <c r="J30" s="1">
        <f t="shared" si="8"/>
        <v>0.27064824610232996</v>
      </c>
      <c r="K30" s="1">
        <f t="shared" si="8"/>
        <v>0.17879859508584472</v>
      </c>
      <c r="L30" s="1">
        <f t="shared" si="8"/>
        <v>8.8589907929565906E-2</v>
      </c>
      <c r="M30" s="1">
        <f t="shared" si="8"/>
        <v>3.5115138497373077E-2</v>
      </c>
      <c r="O30" s="1">
        <f t="shared" si="9"/>
        <v>0.75392232950446814</v>
      </c>
      <c r="P30" s="1">
        <f t="shared" si="9"/>
        <v>0.21295737010224369</v>
      </c>
      <c r="Q30" s="1">
        <f t="shared" si="9"/>
        <v>3.0076600537002146E-2</v>
      </c>
      <c r="R30" s="1">
        <f t="shared" si="9"/>
        <v>2.8318716227198784E-3</v>
      </c>
      <c r="S30" s="1">
        <f t="shared" si="9"/>
        <v>1.9997681115174626E-4</v>
      </c>
      <c r="T30" s="1">
        <f t="shared" si="9"/>
        <v>1.1297327089993441E-5</v>
      </c>
      <c r="W30" s="1">
        <f t="shared" si="10"/>
        <v>0.10389664884201737</v>
      </c>
      <c r="X30" s="1">
        <f t="shared" si="11"/>
        <v>2.9347263284236251E-2</v>
      </c>
      <c r="Y30" s="1">
        <f t="shared" si="12"/>
        <v>4.1448009722810887E-3</v>
      </c>
      <c r="Z30" s="1">
        <f t="shared" si="13"/>
        <v>3.9025501704503817E-4</v>
      </c>
      <c r="AA30" s="1">
        <f t="shared" si="14"/>
        <v>2.7558436342422022E-5</v>
      </c>
      <c r="AB30" s="1">
        <f t="shared" si="15"/>
        <v>1.5568638566441375E-6</v>
      </c>
      <c r="AC30" s="1">
        <f t="shared" si="16"/>
        <v>0.20591201067739126</v>
      </c>
      <c r="AD30" s="1">
        <f t="shared" si="17"/>
        <v>5.8163127089157912E-2</v>
      </c>
      <c r="AE30" s="1">
        <f t="shared" si="18"/>
        <v>8.2145508211507543E-3</v>
      </c>
      <c r="AF30" s="1">
        <f t="shared" si="19"/>
        <v>7.7344357236078004E-4</v>
      </c>
      <c r="AG30" s="1">
        <f t="shared" si="20"/>
        <v>5.4617864018132908E-5</v>
      </c>
      <c r="AH30" s="1">
        <f t="shared" si="21"/>
        <v>3.0855371241089157E-6</v>
      </c>
      <c r="AI30" s="1">
        <f t="shared" si="22"/>
        <v>0.20404775617776719</v>
      </c>
      <c r="AJ30" s="1">
        <f t="shared" si="23"/>
        <v>5.7636538712737016E-2</v>
      </c>
      <c r="AK30" s="1">
        <f t="shared" si="24"/>
        <v>8.1401791840600268E-3</v>
      </c>
      <c r="AL30" s="1">
        <f t="shared" si="25"/>
        <v>7.6644108787609418E-4</v>
      </c>
      <c r="AM30" s="1">
        <f t="shared" si="26"/>
        <v>5.4123373199356987E-5</v>
      </c>
      <c r="AN30" s="1">
        <f t="shared" si="27"/>
        <v>3.057601762551064E-6</v>
      </c>
      <c r="AO30" s="1">
        <f t="shared" si="28"/>
        <v>0.13480025331924619</v>
      </c>
      <c r="AP30" s="1">
        <f t="shared" si="29"/>
        <v>3.8076478587457448E-2</v>
      </c>
      <c r="AQ30" s="1">
        <f t="shared" si="30"/>
        <v>5.3776539209741464E-3</v>
      </c>
      <c r="AR30" s="1">
        <f t="shared" si="31"/>
        <v>5.0633466760578554E-4</v>
      </c>
      <c r="AS30" s="1">
        <f t="shared" si="32"/>
        <v>3.575557288367952E-5</v>
      </c>
      <c r="AT30" s="1">
        <f t="shared" si="33"/>
        <v>2.0199462119160817E-6</v>
      </c>
      <c r="AU30" s="1">
        <f t="shared" si="34"/>
        <v>6.6789909756844679E-2</v>
      </c>
      <c r="AV30" s="1">
        <f t="shared" si="35"/>
        <v>1.8865873810280261E-2</v>
      </c>
      <c r="AW30" s="1">
        <f t="shared" si="36"/>
        <v>2.6644832724073528E-3</v>
      </c>
      <c r="AX30" s="1">
        <f t="shared" si="37"/>
        <v>2.5087524632510442E-4</v>
      </c>
      <c r="AY30" s="1">
        <f t="shared" si="38"/>
        <v>1.7715927287981388E-5</v>
      </c>
      <c r="AZ30" s="1">
        <f t="shared" si="39"/>
        <v>1.0008291667527096E-6</v>
      </c>
      <c r="BA30" s="1">
        <f t="shared" si="40"/>
        <v>2.6474087016811539E-2</v>
      </c>
      <c r="BB30" s="1">
        <f t="shared" si="41"/>
        <v>7.4780275451766243E-3</v>
      </c>
      <c r="BC30" s="1">
        <f t="shared" si="42"/>
        <v>1.0561439933869958E-3</v>
      </c>
      <c r="BD30" s="1">
        <f t="shared" si="43"/>
        <v>9.9441564238589173E-5</v>
      </c>
      <c r="BE30" s="1">
        <f t="shared" si="44"/>
        <v>7.0222134198565908E-6</v>
      </c>
      <c r="BF30" s="1">
        <f t="shared" si="45"/>
        <v>3.9670720541524444E-7</v>
      </c>
    </row>
    <row r="31" spans="2:58" x14ac:dyDescent="0.35">
      <c r="B31" s="1" t="s">
        <v>20</v>
      </c>
      <c r="C31" s="1" t="s">
        <v>3</v>
      </c>
      <c r="E31" s="1">
        <f>'PL Table'!R33</f>
        <v>0.85131300391874243</v>
      </c>
      <c r="F31" s="1">
        <f>'PL Table'!S33</f>
        <v>1.4299837582091661</v>
      </c>
      <c r="H31" s="1">
        <f t="shared" si="8"/>
        <v>0.42685410273419866</v>
      </c>
      <c r="I31" s="1">
        <f t="shared" si="8"/>
        <v>0.36338644843369017</v>
      </c>
      <c r="J31" s="1">
        <f t="shared" si="8"/>
        <v>0.15467780449972396</v>
      </c>
      <c r="K31" s="1">
        <f t="shared" si="8"/>
        <v>4.3893075462738664E-2</v>
      </c>
      <c r="L31" s="1">
        <f t="shared" si="8"/>
        <v>9.3416864808540234E-3</v>
      </c>
      <c r="M31" s="1">
        <f t="shared" si="8"/>
        <v>1.5905398359365892E-3</v>
      </c>
      <c r="O31" s="1">
        <f t="shared" si="9"/>
        <v>0.23931280908077882</v>
      </c>
      <c r="P31" s="1">
        <f t="shared" si="9"/>
        <v>0.34221343011692473</v>
      </c>
      <c r="Q31" s="1">
        <f t="shared" si="9"/>
        <v>0.24467982345412501</v>
      </c>
      <c r="R31" s="1">
        <f t="shared" si="9"/>
        <v>0.11662939116696162</v>
      </c>
      <c r="S31" s="1">
        <f t="shared" si="9"/>
        <v>4.1694533774644667E-2</v>
      </c>
      <c r="T31" s="1">
        <f t="shared" si="9"/>
        <v>1.1924501220769079E-2</v>
      </c>
      <c r="W31" s="1">
        <f t="shared" si="10"/>
        <v>0.10215165439297642</v>
      </c>
      <c r="X31" s="1">
        <f t="shared" si="11"/>
        <v>0.14607520665615231</v>
      </c>
      <c r="Y31" s="1">
        <f t="shared" si="12"/>
        <v>0.10444258649767267</v>
      </c>
      <c r="Z31" s="1">
        <f t="shared" si="13"/>
        <v>4.9783734119009278E-2</v>
      </c>
      <c r="AA31" s="1">
        <f t="shared" si="14"/>
        <v>1.7797482803296689E-2</v>
      </c>
      <c r="AB31" s="1">
        <f t="shared" si="15"/>
        <v>5.0900222691442421E-3</v>
      </c>
      <c r="AC31" s="1">
        <f t="shared" si="16"/>
        <v>8.6963031756553968E-2</v>
      </c>
      <c r="AD31" s="1">
        <f t="shared" si="17"/>
        <v>0.1243557229765001</v>
      </c>
      <c r="AE31" s="1">
        <f t="shared" si="18"/>
        <v>8.8913332048376814E-2</v>
      </c>
      <c r="AF31" s="1">
        <f t="shared" si="19"/>
        <v>4.2381540239145782E-2</v>
      </c>
      <c r="AG31" s="1">
        <f t="shared" si="20"/>
        <v>1.5151228547466667E-2</v>
      </c>
      <c r="AH31" s="1">
        <f t="shared" si="21"/>
        <v>4.3332021479584783E-3</v>
      </c>
      <c r="AI31" s="1">
        <f t="shared" si="22"/>
        <v>3.701637989727647E-2</v>
      </c>
      <c r="AJ31" s="1">
        <f t="shared" si="23"/>
        <v>5.2932822040805634E-2</v>
      </c>
      <c r="AK31" s="1">
        <f t="shared" si="24"/>
        <v>3.7846537897264124E-2</v>
      </c>
      <c r="AL31" s="1">
        <f t="shared" si="25"/>
        <v>1.8039978165845124E-2</v>
      </c>
      <c r="AM31" s="1">
        <f t="shared" si="26"/>
        <v>6.4492189439016257E-3</v>
      </c>
      <c r="AN31" s="1">
        <f t="shared" si="27"/>
        <v>1.8444556685828393E-3</v>
      </c>
      <c r="AO31" s="1">
        <f t="shared" si="28"/>
        <v>1.0504175188182596E-2</v>
      </c>
      <c r="AP31" s="1">
        <f t="shared" si="29"/>
        <v>1.5020799912484822E-2</v>
      </c>
      <c r="AQ31" s="1">
        <f t="shared" si="30"/>
        <v>1.0739749955081482E-2</v>
      </c>
      <c r="AR31" s="1">
        <f t="shared" si="31"/>
        <v>5.1192226676647131E-3</v>
      </c>
      <c r="AS31" s="1">
        <f t="shared" si="32"/>
        <v>1.8301013173541844E-3</v>
      </c>
      <c r="AT31" s="1">
        <f t="shared" si="33"/>
        <v>5.2340303193873646E-4</v>
      </c>
      <c r="AU31" s="1">
        <f t="shared" si="34"/>
        <v>2.2355852332851113E-3</v>
      </c>
      <c r="AV31" s="1">
        <f t="shared" si="35"/>
        <v>3.196850573689959E-3</v>
      </c>
      <c r="AW31" s="1">
        <f t="shared" si="36"/>
        <v>2.2857221988991489E-3</v>
      </c>
      <c r="AX31" s="1">
        <f t="shared" si="37"/>
        <v>1.089515206734641E-3</v>
      </c>
      <c r="AY31" s="1">
        <f t="shared" si="38"/>
        <v>3.8949726248810958E-4</v>
      </c>
      <c r="AZ31" s="1">
        <f t="shared" si="39"/>
        <v>1.113949518449858E-4</v>
      </c>
      <c r="BA31" s="1">
        <f t="shared" si="40"/>
        <v>3.8063655609286626E-4</v>
      </c>
      <c r="BB31" s="1">
        <f t="shared" si="41"/>
        <v>5.443040929934709E-4</v>
      </c>
      <c r="BC31" s="1">
        <f t="shared" si="42"/>
        <v>3.8917300625371763E-4</v>
      </c>
      <c r="BD31" s="1">
        <f t="shared" si="43"/>
        <v>1.8550369269208344E-4</v>
      </c>
      <c r="BE31" s="1">
        <f t="shared" si="44"/>
        <v>6.6316816909375913E-5</v>
      </c>
      <c r="BF31" s="1">
        <f t="shared" si="45"/>
        <v>1.896639421530771E-5</v>
      </c>
    </row>
    <row r="32" spans="2:58" x14ac:dyDescent="0.35">
      <c r="B32" s="1" t="s">
        <v>14</v>
      </c>
      <c r="C32" s="1" t="s">
        <v>17</v>
      </c>
      <c r="E32" s="1">
        <f>'PL Table'!R34</f>
        <v>0.34683122381874693</v>
      </c>
      <c r="F32" s="1">
        <f>'PL Table'!S34</f>
        <v>1.4087988136431047</v>
      </c>
      <c r="H32" s="1">
        <f t="shared" si="8"/>
        <v>0.7069246302293245</v>
      </c>
      <c r="I32" s="1">
        <f t="shared" si="8"/>
        <v>0.24518353465005177</v>
      </c>
      <c r="J32" s="1">
        <f t="shared" si="8"/>
        <v>4.2518652691441797E-2</v>
      </c>
      <c r="K32" s="1">
        <f t="shared" si="8"/>
        <v>4.9155987826990065E-3</v>
      </c>
      <c r="L32" s="1">
        <f t="shared" si="8"/>
        <v>4.2622078540135983E-4</v>
      </c>
      <c r="M32" s="1">
        <f t="shared" si="8"/>
        <v>2.9565335323548248E-5</v>
      </c>
      <c r="O32" s="1">
        <f t="shared" si="9"/>
        <v>0.24443672093573679</v>
      </c>
      <c r="P32" s="1">
        <f t="shared" si="9"/>
        <v>0.34436216246507662</v>
      </c>
      <c r="Q32" s="1">
        <f t="shared" si="9"/>
        <v>0.24256850297218707</v>
      </c>
      <c r="R32" s="1">
        <f t="shared" si="9"/>
        <v>0.11391007307146697</v>
      </c>
      <c r="S32" s="1">
        <f t="shared" si="9"/>
        <v>4.0119093951270501E-2</v>
      </c>
      <c r="T32" s="1">
        <f t="shared" si="9"/>
        <v>1.1303946392597224E-2</v>
      </c>
      <c r="W32" s="1">
        <f t="shared" si="10"/>
        <v>0.1727983385619643</v>
      </c>
      <c r="X32" s="1">
        <f t="shared" si="11"/>
        <v>0.24343809436559485</v>
      </c>
      <c r="Y32" s="1">
        <f t="shared" si="12"/>
        <v>0.17147764926889414</v>
      </c>
      <c r="Z32" s="1">
        <f t="shared" si="13"/>
        <v>8.0525836285442118E-2</v>
      </c>
      <c r="AA32" s="1">
        <f t="shared" si="14"/>
        <v>2.8361175656637427E-2</v>
      </c>
      <c r="AB32" s="1">
        <f t="shared" si="15"/>
        <v>7.9910381237188986E-3</v>
      </c>
      <c r="AC32" s="1">
        <f t="shared" si="16"/>
        <v>5.9931859237292259E-2</v>
      </c>
      <c r="AD32" s="1">
        <f t="shared" si="17"/>
        <v>8.4431932192922873E-2</v>
      </c>
      <c r="AE32" s="1">
        <f t="shared" si="18"/>
        <v>5.9473802953492416E-2</v>
      </c>
      <c r="AF32" s="1">
        <f t="shared" si="19"/>
        <v>2.7928874347907952E-2</v>
      </c>
      <c r="AG32" s="1">
        <f t="shared" si="20"/>
        <v>9.8365412619300131E-3</v>
      </c>
      <c r="AH32" s="1">
        <f t="shared" si="21"/>
        <v>2.7715415320316893E-3</v>
      </c>
      <c r="AI32" s="1">
        <f t="shared" si="22"/>
        <v>1.0393120042501472E-2</v>
      </c>
      <c r="AJ32" s="1">
        <f t="shared" si="23"/>
        <v>1.4641815185926447E-2</v>
      </c>
      <c r="AK32" s="1">
        <f t="shared" si="24"/>
        <v>1.031368593175739E-2</v>
      </c>
      <c r="AL32" s="1">
        <f t="shared" si="25"/>
        <v>4.8433028349824606E-3</v>
      </c>
      <c r="AM32" s="1">
        <f t="shared" si="26"/>
        <v>1.7058098220093939E-3</v>
      </c>
      <c r="AN32" s="1">
        <f t="shared" si="27"/>
        <v>4.8062857070951776E-4</v>
      </c>
      <c r="AO32" s="1">
        <f t="shared" si="28"/>
        <v>1.2015528478786445E-3</v>
      </c>
      <c r="AP32" s="1">
        <f t="shared" si="29"/>
        <v>1.6927462266209282E-3</v>
      </c>
      <c r="AQ32" s="1">
        <f t="shared" si="30"/>
        <v>1.1923694379312032E-3</v>
      </c>
      <c r="AR32" s="1">
        <f t="shared" si="31"/>
        <v>5.5993621652725796E-4</v>
      </c>
      <c r="AS32" s="1">
        <f t="shared" si="32"/>
        <v>1.9720936938985234E-4</v>
      </c>
      <c r="AT32" s="1">
        <f t="shared" si="33"/>
        <v>5.5565665127145744E-5</v>
      </c>
      <c r="AU32" s="1">
        <f t="shared" si="34"/>
        <v>1.0418401117816276E-4</v>
      </c>
      <c r="AV32" s="1">
        <f t="shared" si="35"/>
        <v>1.4677431134837562E-4</v>
      </c>
      <c r="AW32" s="1">
        <f t="shared" si="36"/>
        <v>1.0338773785043765E-4</v>
      </c>
      <c r="AX32" s="1">
        <f t="shared" si="37"/>
        <v>4.8550840809646945E-5</v>
      </c>
      <c r="AY32" s="1">
        <f t="shared" si="38"/>
        <v>1.7099591733501459E-5</v>
      </c>
      <c r="AZ32" s="1">
        <f t="shared" si="39"/>
        <v>4.8179769095876573E-6</v>
      </c>
      <c r="BA32" s="1">
        <f t="shared" si="40"/>
        <v>7.2268536198536447E-6</v>
      </c>
      <c r="BB32" s="1">
        <f t="shared" si="41"/>
        <v>1.0181182806022191E-5</v>
      </c>
      <c r="BC32" s="1">
        <f t="shared" si="42"/>
        <v>7.1716191293038209E-6</v>
      </c>
      <c r="BD32" s="1">
        <f t="shared" si="43"/>
        <v>3.3677895070878046E-6</v>
      </c>
      <c r="BE32" s="1">
        <f t="shared" si="44"/>
        <v>1.1861344655462485E-6</v>
      </c>
      <c r="BF32" s="1">
        <f t="shared" si="45"/>
        <v>3.3420496557655052E-7</v>
      </c>
    </row>
    <row r="33" spans="2:58" x14ac:dyDescent="0.35">
      <c r="B33" s="1" t="s">
        <v>6</v>
      </c>
      <c r="C33" s="1" t="s">
        <v>21</v>
      </c>
      <c r="E33" s="1">
        <f>'PL Table'!R35</f>
        <v>0.89185171839106359</v>
      </c>
      <c r="F33" s="1">
        <f>'PL Table'!S35</f>
        <v>1.3346515076618886</v>
      </c>
      <c r="H33" s="1">
        <f t="shared" si="8"/>
        <v>0.40989603754896475</v>
      </c>
      <c r="I33" s="1">
        <f t="shared" si="8"/>
        <v>0.36556648544973214</v>
      </c>
      <c r="J33" s="1">
        <f t="shared" si="8"/>
        <v>0.16301554911726265</v>
      </c>
      <c r="K33" s="1">
        <f t="shared" si="8"/>
        <v>4.8461899201564518E-2</v>
      </c>
      <c r="L33" s="1">
        <f t="shared" si="8"/>
        <v>1.0805207019852454E-2</v>
      </c>
      <c r="M33" s="1">
        <f t="shared" si="8"/>
        <v>1.9273284896453196E-3</v>
      </c>
      <c r="O33" s="1">
        <f t="shared" si="9"/>
        <v>0.26324990004561655</v>
      </c>
      <c r="P33" s="1">
        <f t="shared" si="9"/>
        <v>0.35134687598772357</v>
      </c>
      <c r="Q33" s="1">
        <f t="shared" si="9"/>
        <v>0.23446281887465498</v>
      </c>
      <c r="R33" s="1">
        <f t="shared" si="9"/>
        <v>0.10430871823390485</v>
      </c>
      <c r="S33" s="1">
        <f t="shared" si="9"/>
        <v>3.4803947013290065E-2</v>
      </c>
      <c r="T33" s="1">
        <f t="shared" si="9"/>
        <v>9.29022807077441E-3</v>
      </c>
      <c r="W33" s="1">
        <f t="shared" si="10"/>
        <v>0.10790509091385926</v>
      </c>
      <c r="X33" s="1">
        <f t="shared" si="11"/>
        <v>0.14401569227257541</v>
      </c>
      <c r="Y33" s="1">
        <f t="shared" si="12"/>
        <v>9.6105380409281696E-2</v>
      </c>
      <c r="Z33" s="1">
        <f t="shared" si="13"/>
        <v>4.2755730285889047E-2</v>
      </c>
      <c r="AA33" s="1">
        <f t="shared" si="14"/>
        <v>1.4265999971811725E-2</v>
      </c>
      <c r="AB33" s="1">
        <f t="shared" si="15"/>
        <v>3.8080276741365941E-3</v>
      </c>
      <c r="AC33" s="1">
        <f t="shared" si="16"/>
        <v>9.6235340754669316E-2</v>
      </c>
      <c r="AD33" s="1">
        <f t="shared" si="17"/>
        <v>0.12844064262857499</v>
      </c>
      <c r="AE33" s="1">
        <f t="shared" si="18"/>
        <v>8.5711748664644746E-2</v>
      </c>
      <c r="AF33" s="1">
        <f t="shared" si="19"/>
        <v>3.8131771526534984E-2</v>
      </c>
      <c r="AG33" s="1">
        <f t="shared" si="20"/>
        <v>1.2723156589427151E-2</v>
      </c>
      <c r="AH33" s="1">
        <f t="shared" si="21"/>
        <v>3.3961960248594463E-3</v>
      </c>
      <c r="AI33" s="1">
        <f t="shared" si="22"/>
        <v>4.2913827011000688E-2</v>
      </c>
      <c r="AJ33" s="1">
        <f t="shared" si="23"/>
        <v>5.727500391977354E-2</v>
      </c>
      <c r="AK33" s="1">
        <f t="shared" si="24"/>
        <v>3.8221085166433175E-2</v>
      </c>
      <c r="AL33" s="1">
        <f t="shared" si="25"/>
        <v>1.7003942980617828E-2</v>
      </c>
      <c r="AM33" s="1">
        <f t="shared" si="26"/>
        <v>5.6735845338195933E-3</v>
      </c>
      <c r="AN33" s="1">
        <f t="shared" si="27"/>
        <v>1.5144516303818981E-3</v>
      </c>
      <c r="AO33" s="1">
        <f t="shared" si="28"/>
        <v>1.2757590120832604E-2</v>
      </c>
      <c r="AP33" s="1">
        <f t="shared" si="29"/>
        <v>1.702693688890165E-2</v>
      </c>
      <c r="AQ33" s="1">
        <f t="shared" si="30"/>
        <v>1.1362513494818208E-2</v>
      </c>
      <c r="AR33" s="1">
        <f t="shared" si="31"/>
        <v>5.0549985888958919E-3</v>
      </c>
      <c r="AS33" s="1">
        <f t="shared" si="32"/>
        <v>1.6866653719746557E-3</v>
      </c>
      <c r="AT33" s="1">
        <f t="shared" si="33"/>
        <v>4.5022209632541467E-4</v>
      </c>
      <c r="AU33" s="1">
        <f t="shared" si="34"/>
        <v>2.8444696679483525E-3</v>
      </c>
      <c r="AV33" s="1">
        <f t="shared" si="35"/>
        <v>3.7963757308257804E-3</v>
      </c>
      <c r="AW33" s="1">
        <f t="shared" si="36"/>
        <v>2.5334192963988164E-3</v>
      </c>
      <c r="AX33" s="1">
        <f t="shared" si="37"/>
        <v>1.1270772944928004E-3</v>
      </c>
      <c r="AY33" s="1">
        <f t="shared" si="38"/>
        <v>3.7606385258657463E-4</v>
      </c>
      <c r="AZ33" s="1">
        <f t="shared" si="39"/>
        <v>1.0038283756636197E-4</v>
      </c>
      <c r="BA33" s="1">
        <f t="shared" si="40"/>
        <v>5.0736903225419945E-4</v>
      </c>
      <c r="BB33" s="1">
        <f t="shared" si="41"/>
        <v>6.7716084383902069E-4</v>
      </c>
      <c r="BC33" s="1">
        <f t="shared" si="42"/>
        <v>4.5188687057967289E-4</v>
      </c>
      <c r="BD33" s="1">
        <f t="shared" si="43"/>
        <v>2.0103716437059105E-4</v>
      </c>
      <c r="BE33" s="1">
        <f t="shared" si="44"/>
        <v>6.7078638630820072E-5</v>
      </c>
      <c r="BF33" s="1">
        <f t="shared" si="45"/>
        <v>1.7905321236106196E-5</v>
      </c>
    </row>
    <row r="34" spans="2:58" x14ac:dyDescent="0.35">
      <c r="B34" s="1" t="s">
        <v>10</v>
      </c>
      <c r="C34" s="1" t="s">
        <v>9</v>
      </c>
      <c r="E34" s="1">
        <f>'PL Table'!R36</f>
        <v>0.72969686050177918</v>
      </c>
      <c r="F34" s="1">
        <f>'PL Table'!S36</f>
        <v>1.0592472283030863</v>
      </c>
      <c r="H34" s="1">
        <f t="shared" si="8"/>
        <v>0.48205509788404927</v>
      </c>
      <c r="I34" s="1">
        <f t="shared" si="8"/>
        <v>0.35175409151486864</v>
      </c>
      <c r="J34" s="1">
        <f t="shared" si="8"/>
        <v>0.12833692812352757</v>
      </c>
      <c r="K34" s="1">
        <f t="shared" si="8"/>
        <v>3.1215684512726855E-2</v>
      </c>
      <c r="L34" s="1">
        <f t="shared" si="8"/>
        <v>5.694496746837697E-3</v>
      </c>
      <c r="M34" s="1">
        <f t="shared" si="8"/>
        <v>8.3105127966101274E-4</v>
      </c>
      <c r="O34" s="1">
        <f t="shared" si="9"/>
        <v>0.3467167106451714</v>
      </c>
      <c r="P34" s="1">
        <f t="shared" si="9"/>
        <v>0.36725871475726096</v>
      </c>
      <c r="Q34" s="1">
        <f t="shared" si="9"/>
        <v>0.19450888783839121</v>
      </c>
      <c r="R34" s="1">
        <f t="shared" si="9"/>
        <v>6.8677666774377269E-2</v>
      </c>
      <c r="S34" s="1">
        <f t="shared" si="9"/>
        <v>1.8186657044270516E-2</v>
      </c>
      <c r="T34" s="1">
        <f t="shared" si="9"/>
        <v>3.8528332132484705E-3</v>
      </c>
      <c r="W34" s="1">
        <f t="shared" si="10"/>
        <v>0.16713655788809367</v>
      </c>
      <c r="X34" s="1">
        <f t="shared" si="11"/>
        <v>0.17703893569108156</v>
      </c>
      <c r="Y34" s="1">
        <f t="shared" si="12"/>
        <v>9.376400096625323E-2</v>
      </c>
      <c r="Z34" s="1">
        <f t="shared" si="13"/>
        <v>3.3106419379370554E-2</v>
      </c>
      <c r="AA34" s="1">
        <f t="shared" si="14"/>
        <v>8.7669707416594585E-3</v>
      </c>
      <c r="AB34" s="1">
        <f t="shared" si="15"/>
        <v>1.8572778917434075E-3</v>
      </c>
      <c r="AC34" s="1">
        <f t="shared" si="16"/>
        <v>0.12195902156601585</v>
      </c>
      <c r="AD34" s="1">
        <f t="shared" si="17"/>
        <v>0.12918475556035861</v>
      </c>
      <c r="AE34" s="1">
        <f t="shared" si="18"/>
        <v>6.8419297133160778E-2</v>
      </c>
      <c r="AF34" s="1">
        <f t="shared" si="19"/>
        <v>2.4157650283581956E-2</v>
      </c>
      <c r="AG34" s="1">
        <f t="shared" si="20"/>
        <v>6.3972310262998613E-3</v>
      </c>
      <c r="AH34" s="1">
        <f t="shared" si="21"/>
        <v>1.3552498466845278E-3</v>
      </c>
      <c r="AI34" s="1">
        <f t="shared" si="22"/>
        <v>4.4496557573295265E-2</v>
      </c>
      <c r="AJ34" s="1">
        <f t="shared" si="23"/>
        <v>4.7132855278541712E-2</v>
      </c>
      <c r="AK34" s="1">
        <f t="shared" si="24"/>
        <v>2.4962673157902897E-2</v>
      </c>
      <c r="AL34" s="1">
        <f t="shared" si="25"/>
        <v>8.8138807845148329E-3</v>
      </c>
      <c r="AM34" s="1">
        <f t="shared" si="26"/>
        <v>2.3340196978977918E-3</v>
      </c>
      <c r="AN34" s="1">
        <f t="shared" si="27"/>
        <v>4.9446077916060871E-4</v>
      </c>
      <c r="AO34" s="1">
        <f t="shared" si="28"/>
        <v>1.0822999454790075E-2</v>
      </c>
      <c r="AP34" s="1">
        <f t="shared" si="29"/>
        <v>1.1464232174412201E-2</v>
      </c>
      <c r="AQ34" s="1">
        <f t="shared" si="30"/>
        <v>6.0717280776845933E-3</v>
      </c>
      <c r="AR34" s="1">
        <f t="shared" si="31"/>
        <v>2.1438203790991443E-3</v>
      </c>
      <c r="AS34" s="1">
        <f t="shared" si="32"/>
        <v>5.6770894863510991E-4</v>
      </c>
      <c r="AT34" s="1">
        <f t="shared" si="33"/>
        <v>1.2026882606491993E-4</v>
      </c>
      <c r="AU34" s="1">
        <f t="shared" si="34"/>
        <v>1.9743771808431957E-3</v>
      </c>
      <c r="AV34" s="1">
        <f t="shared" si="35"/>
        <v>2.0913535564330162E-3</v>
      </c>
      <c r="AW34" s="1">
        <f t="shared" si="36"/>
        <v>1.1076302290267373E-3</v>
      </c>
      <c r="AX34" s="1">
        <f t="shared" si="37"/>
        <v>3.9108475002709472E-4</v>
      </c>
      <c r="AY34" s="1">
        <f t="shared" si="38"/>
        <v>1.0356385937445135E-4</v>
      </c>
      <c r="AZ34" s="1">
        <f t="shared" si="39"/>
        <v>2.1939946198951646E-5</v>
      </c>
      <c r="BA34" s="1">
        <f t="shared" si="40"/>
        <v>2.8813936606152677E-4</v>
      </c>
      <c r="BB34" s="1">
        <f t="shared" si="41"/>
        <v>3.0521082486568057E-4</v>
      </c>
      <c r="BC34" s="1">
        <f t="shared" si="42"/>
        <v>1.6164686014353541E-4</v>
      </c>
      <c r="BD34" s="1">
        <f t="shared" si="43"/>
        <v>5.7074662856978849E-5</v>
      </c>
      <c r="BE34" s="1">
        <f t="shared" si="44"/>
        <v>1.5114044609396985E-5</v>
      </c>
      <c r="BF34" s="1">
        <f t="shared" si="45"/>
        <v>3.2019019721905932E-6</v>
      </c>
    </row>
    <row r="35" spans="2:58" x14ac:dyDescent="0.35">
      <c r="B35" s="1" t="s">
        <v>12</v>
      </c>
      <c r="C35" s="1" t="s">
        <v>7</v>
      </c>
      <c r="E35" s="1">
        <f>'PL Table'!R37</f>
        <v>0.87833881356695664</v>
      </c>
      <c r="F35" s="1">
        <f>'PL Table'!S37</f>
        <v>1.5818091942659418</v>
      </c>
      <c r="H35" s="1">
        <f t="shared" si="8"/>
        <v>0.41547251604925234</v>
      </c>
      <c r="I35" s="1">
        <f t="shared" si="8"/>
        <v>0.36492563681637863</v>
      </c>
      <c r="J35" s="1">
        <f t="shared" si="8"/>
        <v>0.16026417544073204</v>
      </c>
      <c r="K35" s="1">
        <f t="shared" si="8"/>
        <v>4.692208190463306E-2</v>
      </c>
      <c r="L35" s="1">
        <f t="shared" si="8"/>
        <v>1.0303371437551738E-2</v>
      </c>
      <c r="M35" s="1">
        <f t="shared" si="8"/>
        <v>1.8099702088397735E-3</v>
      </c>
      <c r="O35" s="1">
        <f t="shared" si="9"/>
        <v>0.20560278613227168</v>
      </c>
      <c r="P35" s="1">
        <f t="shared" si="9"/>
        <v>0.32522437747072142</v>
      </c>
      <c r="Q35" s="1">
        <f t="shared" si="9"/>
        <v>0.25722145524130224</v>
      </c>
      <c r="R35" s="1">
        <f t="shared" si="9"/>
        <v>0.13562508762105238</v>
      </c>
      <c r="S35" s="1">
        <f t="shared" si="9"/>
        <v>5.3633252643026194E-2</v>
      </c>
      <c r="T35" s="1">
        <f t="shared" si="9"/>
        <v>1.6967514429825362E-2</v>
      </c>
      <c r="W35" s="1">
        <f t="shared" si="10"/>
        <v>8.5422306861111241E-2</v>
      </c>
      <c r="X35" s="1">
        <f t="shared" si="11"/>
        <v>0.1351217903883124</v>
      </c>
      <c r="Y35" s="1">
        <f t="shared" si="12"/>
        <v>0.106868445190954</v>
      </c>
      <c r="Z35" s="1">
        <f t="shared" si="13"/>
        <v>5.6348496393318938E-2</v>
      </c>
      <c r="AA35" s="1">
        <f t="shared" si="14"/>
        <v>2.2283142419503306E-2</v>
      </c>
      <c r="AB35" s="1">
        <f t="shared" si="15"/>
        <v>7.0495359112615385E-3</v>
      </c>
      <c r="AC35" s="1">
        <f t="shared" si="16"/>
        <v>7.5029727660540946E-2</v>
      </c>
      <c r="AD35" s="1">
        <f t="shared" si="17"/>
        <v>0.11868271305671331</v>
      </c>
      <c r="AE35" s="1">
        <f t="shared" si="18"/>
        <v>9.3866703356767847E-2</v>
      </c>
      <c r="AF35" s="1">
        <f t="shared" si="19"/>
        <v>4.9493071468389688E-2</v>
      </c>
      <c r="AG35" s="1">
        <f t="shared" si="20"/>
        <v>1.9572148875290057E-2</v>
      </c>
      <c r="AH35" s="1">
        <f t="shared" si="21"/>
        <v>6.1918810084951141E-3</v>
      </c>
      <c r="AI35" s="1">
        <f t="shared" si="22"/>
        <v>3.2950760987805694E-2</v>
      </c>
      <c r="AJ35" s="1">
        <f t="shared" si="23"/>
        <v>5.2121816688570556E-2</v>
      </c>
      <c r="AK35" s="1">
        <f t="shared" si="24"/>
        <v>4.1223384429912469E-2</v>
      </c>
      <c r="AL35" s="1">
        <f t="shared" si="25"/>
        <v>2.1735842836664996E-2</v>
      </c>
      <c r="AM35" s="1">
        <f t="shared" si="26"/>
        <v>8.5954890110390546E-3</v>
      </c>
      <c r="AN35" s="1">
        <f t="shared" si="27"/>
        <v>2.7192847093746842E-3</v>
      </c>
      <c r="AO35" s="1">
        <f t="shared" si="28"/>
        <v>9.6473107707192064E-3</v>
      </c>
      <c r="AP35" s="1">
        <f t="shared" si="29"/>
        <v>1.526020487706449E-2</v>
      </c>
      <c r="AQ35" s="1">
        <f t="shared" si="30"/>
        <v>1.2069366190461291E-2</v>
      </c>
      <c r="AR35" s="1">
        <f t="shared" si="31"/>
        <v>6.3638114696780556E-3</v>
      </c>
      <c r="AS35" s="1">
        <f t="shared" si="32"/>
        <v>2.5165838733279527E-3</v>
      </c>
      <c r="AT35" s="1">
        <f t="shared" si="33"/>
        <v>7.9615110179430892E-4</v>
      </c>
      <c r="AU35" s="1">
        <f t="shared" si="34"/>
        <v>2.1184018741163065E-3</v>
      </c>
      <c r="AV35" s="1">
        <f t="shared" si="35"/>
        <v>3.3509075616273759E-3</v>
      </c>
      <c r="AW35" s="1">
        <f t="shared" si="36"/>
        <v>2.6502481950587266E-3</v>
      </c>
      <c r="AX35" s="1">
        <f t="shared" si="37"/>
        <v>1.397395654010203E-3</v>
      </c>
      <c r="AY35" s="1">
        <f t="shared" si="38"/>
        <v>5.5260332338515235E-4</v>
      </c>
      <c r="AZ35" s="1">
        <f t="shared" si="39"/>
        <v>1.748226035425096E-4</v>
      </c>
      <c r="BA35" s="1">
        <f t="shared" si="40"/>
        <v>3.7213491775386708E-4</v>
      </c>
      <c r="BB35" s="1">
        <f t="shared" si="41"/>
        <v>5.8864643441046698E-4</v>
      </c>
      <c r="BC35" s="1">
        <f t="shared" si="42"/>
        <v>4.6556317106117028E-4</v>
      </c>
      <c r="BD35" s="1">
        <f t="shared" si="43"/>
        <v>2.4547736816538877E-4</v>
      </c>
      <c r="BE35" s="1">
        <f t="shared" si="44"/>
        <v>9.7074589487054452E-5</v>
      </c>
      <c r="BF35" s="1">
        <f t="shared" si="45"/>
        <v>3.0710695636042885E-5</v>
      </c>
    </row>
    <row r="36" spans="2:58" x14ac:dyDescent="0.35">
      <c r="B36" s="1" t="s">
        <v>2</v>
      </c>
      <c r="C36" s="1" t="s">
        <v>11</v>
      </c>
      <c r="E36" s="1">
        <f>'PL Table'!R38</f>
        <v>0.85469123012476922</v>
      </c>
      <c r="F36" s="1">
        <f>'PL Table'!S38</f>
        <v>1.4564649389167437</v>
      </c>
      <c r="H36" s="1">
        <f t="shared" si="8"/>
        <v>0.42541452599521123</v>
      </c>
      <c r="I36" s="1">
        <f t="shared" si="8"/>
        <v>0.36359806453579269</v>
      </c>
      <c r="J36" s="1">
        <f t="shared" si="8"/>
        <v>0.15538203852454094</v>
      </c>
      <c r="K36" s="1">
        <f t="shared" si="8"/>
        <v>4.4267888548611398E-2</v>
      </c>
      <c r="L36" s="1">
        <f t="shared" si="8"/>
        <v>9.4588440296597132E-3</v>
      </c>
      <c r="M36" s="1">
        <f t="shared" si="8"/>
        <v>1.6168782078536384E-3</v>
      </c>
      <c r="O36" s="1">
        <f t="shared" si="9"/>
        <v>0.23305869694660231</v>
      </c>
      <c r="P36" s="1">
        <f t="shared" si="9"/>
        <v>0.33944182081234897</v>
      </c>
      <c r="Q36" s="1">
        <f t="shared" si="9"/>
        <v>0.24719255540762308</v>
      </c>
      <c r="R36" s="1">
        <f t="shared" si="9"/>
        <v>0.12000909670414583</v>
      </c>
      <c r="S36" s="1">
        <f t="shared" si="9"/>
        <v>4.3697260425164329E-2</v>
      </c>
      <c r="T36" s="1">
        <f t="shared" si="9"/>
        <v>1.2728705547193199E-2</v>
      </c>
      <c r="W36" s="1">
        <f t="shared" si="10"/>
        <v>9.91465550906004E-2</v>
      </c>
      <c r="X36" s="1">
        <f t="shared" si="11"/>
        <v>0.14440348130383687</v>
      </c>
      <c r="Y36" s="1">
        <f t="shared" si="12"/>
        <v>0.10515930378827897</v>
      </c>
      <c r="Z36" s="1">
        <f t="shared" si="13"/>
        <v>5.1053612989507668E-2</v>
      </c>
      <c r="AA36" s="1">
        <f t="shared" si="14"/>
        <v>1.8589449331060586E-2</v>
      </c>
      <c r="AB36" s="1">
        <f t="shared" si="15"/>
        <v>5.4149762368918102E-3</v>
      </c>
      <c r="AC36" s="1">
        <f t="shared" si="16"/>
        <v>8.4739691133018449E-2</v>
      </c>
      <c r="AD36" s="1">
        <f t="shared" si="17"/>
        <v>0.12342038906987544</v>
      </c>
      <c r="AE36" s="1">
        <f t="shared" si="18"/>
        <v>8.9878734713868452E-2</v>
      </c>
      <c r="AF36" s="1">
        <f t="shared" si="19"/>
        <v>4.36350752883162E-2</v>
      </c>
      <c r="AG36" s="1">
        <f t="shared" si="20"/>
        <v>1.588823931610624E-2</v>
      </c>
      <c r="AH36" s="1">
        <f t="shared" si="21"/>
        <v>4.6281327010054552E-3</v>
      </c>
      <c r="AI36" s="1">
        <f t="shared" si="22"/>
        <v>3.6213135427436274E-2</v>
      </c>
      <c r="AJ36" s="1">
        <f t="shared" si="23"/>
        <v>5.2743162078304727E-2</v>
      </c>
      <c r="AK36" s="1">
        <f t="shared" si="24"/>
        <v>3.8409283167327009E-2</v>
      </c>
      <c r="AL36" s="1">
        <f t="shared" si="25"/>
        <v>1.8647258087378948E-2</v>
      </c>
      <c r="AM36" s="1">
        <f t="shared" si="26"/>
        <v>6.7897694027997816E-3</v>
      </c>
      <c r="AN36" s="1">
        <f t="shared" si="27"/>
        <v>1.9778122157015116E-3</v>
      </c>
      <c r="AO36" s="1">
        <f t="shared" si="28"/>
        <v>1.031701642171679E-2</v>
      </c>
      <c r="AP36" s="1">
        <f t="shared" si="29"/>
        <v>1.5026372692458784E-2</v>
      </c>
      <c r="AQ36" s="1">
        <f t="shared" si="30"/>
        <v>1.0942692492831106E-2</v>
      </c>
      <c r="AR36" s="1">
        <f t="shared" si="31"/>
        <v>5.3125493177186549E-3</v>
      </c>
      <c r="AS36" s="1">
        <f t="shared" si="32"/>
        <v>1.9343854543808221E-3</v>
      </c>
      <c r="AT36" s="1">
        <f t="shared" si="33"/>
        <v>5.6347291853124019E-4</v>
      </c>
      <c r="AU36" s="1">
        <f t="shared" si="34"/>
        <v>2.2044658641736416E-3</v>
      </c>
      <c r="AV36" s="1">
        <f t="shared" si="35"/>
        <v>3.2107272402077092E-3</v>
      </c>
      <c r="AW36" s="1">
        <f t="shared" si="36"/>
        <v>2.3381558268937234E-3</v>
      </c>
      <c r="AX36" s="1">
        <f t="shared" si="37"/>
        <v>1.135147327864865E-3</v>
      </c>
      <c r="AY36" s="1">
        <f t="shared" si="38"/>
        <v>4.1332557088505129E-4</v>
      </c>
      <c r="AZ36" s="1">
        <f t="shared" si="39"/>
        <v>1.2039884047036486E-4</v>
      </c>
      <c r="BA36" s="1">
        <f t="shared" si="40"/>
        <v>3.7682752824372658E-4</v>
      </c>
      <c r="BB36" s="1">
        <f t="shared" si="41"/>
        <v>5.4883608290564668E-4</v>
      </c>
      <c r="BC36" s="1">
        <f t="shared" si="42"/>
        <v>3.9968025598223879E-4</v>
      </c>
      <c r="BD36" s="1">
        <f t="shared" si="43"/>
        <v>1.9404009320513329E-4</v>
      </c>
      <c r="BE36" s="1">
        <f t="shared" si="44"/>
        <v>7.0653148124353416E-5</v>
      </c>
      <c r="BF36" s="1">
        <f t="shared" si="45"/>
        <v>2.0580766613442404E-5</v>
      </c>
    </row>
    <row r="37" spans="2:58" x14ac:dyDescent="0.35">
      <c r="B37" s="1" t="s">
        <v>13</v>
      </c>
      <c r="C37" s="1" t="s">
        <v>6</v>
      </c>
      <c r="E37" s="1">
        <f>'PL Table'!R39</f>
        <v>0.9627944687176252</v>
      </c>
      <c r="F37" s="1">
        <f>'PL Table'!S39</f>
        <v>0.59317844784972817</v>
      </c>
      <c r="H37" s="1">
        <f t="shared" si="8"/>
        <v>0.38182439740731605</v>
      </c>
      <c r="I37" s="1">
        <f t="shared" si="8"/>
        <v>0.36761841784520422</v>
      </c>
      <c r="J37" s="1">
        <f t="shared" si="8"/>
        <v>0.17697048965004367</v>
      </c>
      <c r="K37" s="1">
        <f t="shared" si="8"/>
        <v>5.6795402853770598E-2</v>
      </c>
      <c r="L37" s="1">
        <f t="shared" si="8"/>
        <v>1.3670574929049887E-2</v>
      </c>
      <c r="M37" s="1">
        <f t="shared" si="8"/>
        <v>2.6323907851758151E-3</v>
      </c>
      <c r="O37" s="1">
        <f t="shared" si="9"/>
        <v>0.55256818145825926</v>
      </c>
      <c r="P37" s="1">
        <f t="shared" si="9"/>
        <v>0.32777153620855709</v>
      </c>
      <c r="Q37" s="1">
        <f t="shared" si="9"/>
        <v>9.7213505548756435E-2</v>
      </c>
      <c r="R37" s="1">
        <f t="shared" si="9"/>
        <v>1.9221652110480762E-2</v>
      </c>
      <c r="S37" s="1">
        <f t="shared" si="9"/>
        <v>2.8504674410006069E-3</v>
      </c>
      <c r="T37" s="1">
        <f t="shared" si="9"/>
        <v>3.381671704597855E-4</v>
      </c>
      <c r="W37" s="1">
        <f t="shared" si="10"/>
        <v>0.21098401291175631</v>
      </c>
      <c r="X37" s="1">
        <f t="shared" si="11"/>
        <v>0.12515116930010259</v>
      </c>
      <c r="Y37" s="1">
        <f t="shared" si="12"/>
        <v>3.71184881760067E-2</v>
      </c>
      <c r="Z37" s="1">
        <f t="shared" si="13"/>
        <v>7.3392957342573815E-3</v>
      </c>
      <c r="AA37" s="1">
        <f t="shared" si="14"/>
        <v>1.0883780129892309E-3</v>
      </c>
      <c r="AB37" s="1">
        <f t="shared" si="15"/>
        <v>1.2912047608374473E-4</v>
      </c>
      <c r="AC37" s="1">
        <f t="shared" si="16"/>
        <v>0.20313424061928698</v>
      </c>
      <c r="AD37" s="1">
        <f t="shared" si="17"/>
        <v>0.12049485355568182</v>
      </c>
      <c r="AE37" s="1">
        <f t="shared" si="18"/>
        <v>3.573747510301982E-2</v>
      </c>
      <c r="AF37" s="1">
        <f t="shared" si="19"/>
        <v>7.0662333372258686E-3</v>
      </c>
      <c r="AG37" s="1">
        <f t="shared" si="20"/>
        <v>1.0478843307799111E-3</v>
      </c>
      <c r="AH37" s="1">
        <f t="shared" si="21"/>
        <v>1.2431648017161581E-4</v>
      </c>
      <c r="AI37" s="1">
        <f t="shared" si="22"/>
        <v>9.7788261637702323E-2</v>
      </c>
      <c r="AJ37" s="1">
        <f t="shared" si="23"/>
        <v>5.8005889256175364E-2</v>
      </c>
      <c r="AK37" s="1">
        <f t="shared" si="24"/>
        <v>1.7203921677560664E-2</v>
      </c>
      <c r="AL37" s="1">
        <f t="shared" si="25"/>
        <v>3.4016651858745756E-3</v>
      </c>
      <c r="AM37" s="1">
        <f t="shared" si="26"/>
        <v>5.0444861876538431E-4</v>
      </c>
      <c r="AN37" s="1">
        <f t="shared" si="27"/>
        <v>5.984560973983802E-5</v>
      </c>
      <c r="AO37" s="1">
        <f t="shared" si="28"/>
        <v>3.1383332470097246E-2</v>
      </c>
      <c r="AP37" s="1">
        <f t="shared" si="29"/>
        <v>1.8615916442964255E-2</v>
      </c>
      <c r="AQ37" s="1">
        <f t="shared" si="30"/>
        <v>5.5212802104688853E-3</v>
      </c>
      <c r="AR37" s="1">
        <f t="shared" si="31"/>
        <v>1.0917014751297847E-3</v>
      </c>
      <c r="AS37" s="1">
        <f t="shared" si="32"/>
        <v>1.6189344663318603E-4</v>
      </c>
      <c r="AT37" s="1">
        <f t="shared" si="33"/>
        <v>1.920634067818323E-5</v>
      </c>
      <c r="AU37" s="1">
        <f t="shared" si="34"/>
        <v>7.5539247280339674E-3</v>
      </c>
      <c r="AV37" s="1">
        <f t="shared" si="35"/>
        <v>4.4808253453488675E-3</v>
      </c>
      <c r="AW37" s="1">
        <f t="shared" si="36"/>
        <v>1.3289645117198817E-3</v>
      </c>
      <c r="AX37" s="1">
        <f t="shared" si="37"/>
        <v>2.6277103543645718E-4</v>
      </c>
      <c r="AY37" s="1">
        <f t="shared" si="38"/>
        <v>3.8967528735015882E-5</v>
      </c>
      <c r="AZ37" s="1">
        <f t="shared" si="39"/>
        <v>4.6229396423152833E-6</v>
      </c>
      <c r="BA37" s="1">
        <f t="shared" si="40"/>
        <v>1.4545753890520792E-3</v>
      </c>
      <c r="BB37" s="1">
        <f t="shared" si="41"/>
        <v>8.6282277155832674E-4</v>
      </c>
      <c r="BC37" s="1">
        <f t="shared" si="42"/>
        <v>2.5590393620118443E-4</v>
      </c>
      <c r="BD37" s="1">
        <f t="shared" si="43"/>
        <v>5.0598899891484814E-5</v>
      </c>
      <c r="BE37" s="1">
        <f t="shared" si="44"/>
        <v>7.5035442251336839E-6</v>
      </c>
      <c r="BF37" s="1">
        <f t="shared" si="45"/>
        <v>8.9018814336731842E-7</v>
      </c>
    </row>
    <row r="38" spans="2:58" x14ac:dyDescent="0.35">
      <c r="B38" s="1" t="s">
        <v>9</v>
      </c>
      <c r="C38" s="1" t="s">
        <v>4</v>
      </c>
      <c r="E38" s="1">
        <f>'PL Table'!R40</f>
        <v>1.9762623305256521</v>
      </c>
      <c r="F38" s="1">
        <f>'PL Table'!S40</f>
        <v>0.5508085587176047</v>
      </c>
      <c r="H38" s="1">
        <f t="shared" si="8"/>
        <v>0.13858626011280031</v>
      </c>
      <c r="I38" s="1">
        <f t="shared" si="8"/>
        <v>0.273882805389357</v>
      </c>
      <c r="J38" s="1">
        <f t="shared" si="8"/>
        <v>0.27063213563483718</v>
      </c>
      <c r="K38" s="1">
        <f t="shared" si="8"/>
        <v>0.17828003169494594</v>
      </c>
      <c r="L38" s="1">
        <f t="shared" si="8"/>
        <v>8.8082027730910242E-2</v>
      </c>
      <c r="M38" s="1">
        <f t="shared" si="8"/>
        <v>3.4814638680182725E-2</v>
      </c>
      <c r="O38" s="1">
        <f t="shared" si="9"/>
        <v>0.57648350112629432</v>
      </c>
      <c r="P38" s="1">
        <f t="shared" si="9"/>
        <v>0.31753204637985277</v>
      </c>
      <c r="Q38" s="1">
        <f t="shared" si="9"/>
        <v>8.7449684406569153E-2</v>
      </c>
      <c r="R38" s="1">
        <f t="shared" si="9"/>
        <v>1.6056011542763919E-2</v>
      </c>
      <c r="S38" s="1">
        <f t="shared" si="9"/>
        <v>2.2109471441557542E-3</v>
      </c>
      <c r="T38" s="1">
        <f t="shared" si="9"/>
        <v>2.4356172197464711E-4</v>
      </c>
      <c r="W38" s="1">
        <f t="shared" si="10"/>
        <v>7.9892692437826443E-2</v>
      </c>
      <c r="X38" s="1">
        <f t="shared" si="11"/>
        <v>4.4005578773748048E-2</v>
      </c>
      <c r="Y38" s="1">
        <f t="shared" si="12"/>
        <v>1.211932470995109E-2</v>
      </c>
      <c r="Z38" s="1">
        <f t="shared" si="13"/>
        <v>2.2251425920396047E-3</v>
      </c>
      <c r="AA38" s="1">
        <f t="shared" si="14"/>
        <v>3.0640689601562238E-4</v>
      </c>
      <c r="AB38" s="1">
        <f t="shared" si="15"/>
        <v>3.3754308155099998E-5</v>
      </c>
      <c r="AC38" s="1">
        <f t="shared" si="16"/>
        <v>0.15788891854914802</v>
      </c>
      <c r="AD38" s="1">
        <f t="shared" si="17"/>
        <v>8.6966567663537497E-2</v>
      </c>
      <c r="AE38" s="1">
        <f t="shared" si="18"/>
        <v>2.3950964895685066E-2</v>
      </c>
      <c r="AF38" s="1">
        <f t="shared" si="19"/>
        <v>4.3974654846960799E-3</v>
      </c>
      <c r="AG38" s="1">
        <f t="shared" si="20"/>
        <v>6.0554040640896508E-4</v>
      </c>
      <c r="AH38" s="1">
        <f t="shared" si="21"/>
        <v>6.6707367699878951E-5</v>
      </c>
      <c r="AI38" s="1">
        <f t="shared" si="22"/>
        <v>0.1560149610680571</v>
      </c>
      <c r="AJ38" s="1">
        <f t="shared" si="23"/>
        <v>8.5934375844279723E-2</v>
      </c>
      <c r="AK38" s="1">
        <f t="shared" si="24"/>
        <v>2.3666694851542328E-2</v>
      </c>
      <c r="AL38" s="1">
        <f t="shared" si="25"/>
        <v>4.3452726935957961E-3</v>
      </c>
      <c r="AM38" s="1">
        <f t="shared" si="26"/>
        <v>5.9835334739861599E-4</v>
      </c>
      <c r="AN38" s="1">
        <f t="shared" si="27"/>
        <v>6.5915628976897199E-5</v>
      </c>
      <c r="AO38" s="1">
        <f t="shared" si="28"/>
        <v>0.10277549685240915</v>
      </c>
      <c r="AP38" s="1">
        <f t="shared" si="29"/>
        <v>5.6609623292761195E-2</v>
      </c>
      <c r="AQ38" s="1">
        <f t="shared" si="30"/>
        <v>1.5590532507716168E-2</v>
      </c>
      <c r="AR38" s="1">
        <f t="shared" si="31"/>
        <v>2.8624662467383695E-3</v>
      </c>
      <c r="AS38" s="1">
        <f t="shared" si="32"/>
        <v>3.9416772693593805E-4</v>
      </c>
      <c r="AT38" s="1">
        <f t="shared" si="33"/>
        <v>4.3422191513315696E-5</v>
      </c>
      <c r="AU38" s="1">
        <f t="shared" si="34"/>
        <v>5.077783573261848E-2</v>
      </c>
      <c r="AV38" s="1">
        <f t="shared" si="35"/>
        <v>2.7968866514682868E-2</v>
      </c>
      <c r="AW38" s="1">
        <f t="shared" si="36"/>
        <v>7.702745526958773E-3</v>
      </c>
      <c r="AX38" s="1">
        <f t="shared" si="37"/>
        <v>1.4142460539575464E-3</v>
      </c>
      <c r="AY38" s="1">
        <f t="shared" si="38"/>
        <v>1.9474470766310396E-4</v>
      </c>
      <c r="AZ38" s="1">
        <f t="shared" si="39"/>
        <v>2.1453410349159118E-5</v>
      </c>
      <c r="BA38" s="1">
        <f t="shared" si="40"/>
        <v>2.0070064796798646E-2</v>
      </c>
      <c r="BB38" s="1">
        <f t="shared" si="41"/>
        <v>1.1054763464093597E-2</v>
      </c>
      <c r="BC38" s="1">
        <f t="shared" si="42"/>
        <v>3.0445291653107146E-3</v>
      </c>
      <c r="BD38" s="1">
        <f t="shared" si="43"/>
        <v>5.5898424050616902E-4</v>
      </c>
      <c r="BE38" s="1">
        <f t="shared" si="44"/>
        <v>7.6973325964764454E-5</v>
      </c>
      <c r="BF38" s="1">
        <f t="shared" si="45"/>
        <v>8.4795133468704591E-6</v>
      </c>
    </row>
    <row r="39" spans="2:58" x14ac:dyDescent="0.35">
      <c r="B39" s="1" t="s">
        <v>7</v>
      </c>
      <c r="C39" s="1" t="s">
        <v>20</v>
      </c>
      <c r="E39" s="1">
        <f>'PL Table'!R41</f>
        <v>0.74884014233593077</v>
      </c>
      <c r="F39" s="1">
        <f>'PL Table'!S41</f>
        <v>0.73088058752912932</v>
      </c>
      <c r="H39" s="1">
        <f t="shared" si="8"/>
        <v>0.47291474856056676</v>
      </c>
      <c r="I39" s="1">
        <f t="shared" si="8"/>
        <v>0.35413754762485572</v>
      </c>
      <c r="J39" s="1">
        <f t="shared" si="8"/>
        <v>0.13259620578494719</v>
      </c>
      <c r="K39" s="1">
        <f t="shared" si="8"/>
        <v>3.3097787204401416E-2</v>
      </c>
      <c r="L39" s="1">
        <f t="shared" si="8"/>
        <v>6.1962379202870751E-3</v>
      </c>
      <c r="M39" s="1">
        <f t="shared" si="8"/>
        <v>9.2799833723501333E-4</v>
      </c>
      <c r="O39" s="1">
        <f t="shared" si="9"/>
        <v>0.48148481383292491</v>
      </c>
      <c r="P39" s="1">
        <f t="shared" si="9"/>
        <v>0.35190790362056162</v>
      </c>
      <c r="Q39" s="1">
        <f t="shared" si="9"/>
        <v>0.12860132767717014</v>
      </c>
      <c r="R39" s="1">
        <f t="shared" si="9"/>
        <v>3.1330737976572071E-2</v>
      </c>
      <c r="S39" s="1">
        <f t="shared" si="9"/>
        <v>5.7247570450095486E-3</v>
      </c>
      <c r="T39" s="1">
        <f t="shared" si="9"/>
        <v>8.3682275850362046E-4</v>
      </c>
      <c r="W39" s="1">
        <f t="shared" si="10"/>
        <v>0.22770126966952897</v>
      </c>
      <c r="X39" s="1">
        <f t="shared" si="11"/>
        <v>0.16642243775719406</v>
      </c>
      <c r="Y39" s="1">
        <f t="shared" si="12"/>
        <v>6.081746454300397E-2</v>
      </c>
      <c r="Z39" s="1">
        <f t="shared" si="13"/>
        <v>1.4816768072407581E-2</v>
      </c>
      <c r="AA39" s="1">
        <f t="shared" si="14"/>
        <v>2.7073220385110237E-3</v>
      </c>
      <c r="AB39" s="1">
        <f t="shared" si="15"/>
        <v>3.9574582442749955E-4</v>
      </c>
      <c r="AC39" s="1">
        <f t="shared" si="16"/>
        <v>0.17051185118940224</v>
      </c>
      <c r="AD39" s="1">
        <f t="shared" si="17"/>
        <v>0.12462380197798978</v>
      </c>
      <c r="AE39" s="1">
        <f t="shared" si="18"/>
        <v>4.5542558804893517E-2</v>
      </c>
      <c r="AF39" s="1">
        <f t="shared" si="19"/>
        <v>1.1095390712300167E-2</v>
      </c>
      <c r="AG39" s="1">
        <f t="shared" si="20"/>
        <v>2.0273514206677972E-3</v>
      </c>
      <c r="AH39" s="1">
        <f t="shared" si="21"/>
        <v>2.9635035949313905E-4</v>
      </c>
      <c r="AI39" s="1">
        <f t="shared" si="22"/>
        <v>6.3843059457317497E-2</v>
      </c>
      <c r="AJ39" s="1">
        <f t="shared" si="23"/>
        <v>4.6661652805821352E-2</v>
      </c>
      <c r="AK39" s="1">
        <f t="shared" si="24"/>
        <v>1.7052048108899476E-2</v>
      </c>
      <c r="AL39" s="1">
        <f t="shared" si="25"/>
        <v>4.15433698013581E-3</v>
      </c>
      <c r="AM39" s="1">
        <f t="shared" si="26"/>
        <v>7.5908106320891227E-4</v>
      </c>
      <c r="AN39" s="1">
        <f t="shared" si="27"/>
        <v>1.1095952269207322E-4</v>
      </c>
      <c r="AO39" s="1">
        <f t="shared" si="28"/>
        <v>1.5936081910392981E-2</v>
      </c>
      <c r="AP39" s="1">
        <f t="shared" si="29"/>
        <v>1.1647372909580352E-2</v>
      </c>
      <c r="AQ39" s="1">
        <f t="shared" si="30"/>
        <v>4.2564193776624759E-3</v>
      </c>
      <c r="AR39" s="1">
        <f t="shared" si="31"/>
        <v>1.0369780985054406E-3</v>
      </c>
      <c r="AS39" s="1">
        <f t="shared" si="32"/>
        <v>1.8947679047262391E-4</v>
      </c>
      <c r="AT39" s="1">
        <f t="shared" si="33"/>
        <v>2.7696981588753026E-5</v>
      </c>
      <c r="AU39" s="1">
        <f t="shared" si="34"/>
        <v>2.983394461513932E-3</v>
      </c>
      <c r="AV39" s="1">
        <f t="shared" si="35"/>
        <v>2.1805050968624531E-3</v>
      </c>
      <c r="AW39" s="1">
        <f t="shared" si="36"/>
        <v>7.9684442315254534E-4</v>
      </c>
      <c r="AX39" s="1">
        <f t="shared" si="37"/>
        <v>1.9413270672101422E-4</v>
      </c>
      <c r="AY39" s="1">
        <f t="shared" si="38"/>
        <v>3.547195668671875E-5</v>
      </c>
      <c r="AZ39" s="1">
        <f t="shared" si="39"/>
        <v>5.1851529087993668E-6</v>
      </c>
      <c r="BA39" s="1">
        <f t="shared" si="40"/>
        <v>4.4681710664086423E-4</v>
      </c>
      <c r="BB39" s="1">
        <f t="shared" si="41"/>
        <v>3.2656994941974049E-4</v>
      </c>
      <c r="BC39" s="1">
        <f t="shared" si="42"/>
        <v>1.1934181825062899E-4</v>
      </c>
      <c r="BD39" s="1">
        <f t="shared" si="43"/>
        <v>2.9074872746604769E-5</v>
      </c>
      <c r="BE39" s="1">
        <f t="shared" si="44"/>
        <v>5.3125650188432896E-6</v>
      </c>
      <c r="BF39" s="1">
        <f t="shared" si="45"/>
        <v>7.7657012845177695E-7</v>
      </c>
    </row>
    <row r="40" spans="2:58" x14ac:dyDescent="0.35">
      <c r="B40" s="1" t="s">
        <v>15</v>
      </c>
      <c r="C40" s="1" t="s">
        <v>8</v>
      </c>
      <c r="E40" s="1">
        <f>'PL Table'!R42</f>
        <v>1.5202017927120401</v>
      </c>
      <c r="F40" s="1">
        <f>'PL Table'!S42</f>
        <v>0.44488383588729619</v>
      </c>
      <c r="H40" s="1">
        <f t="shared" si="8"/>
        <v>0.21866775694009841</v>
      </c>
      <c r="I40" s="1">
        <f t="shared" si="8"/>
        <v>0.33241911610865826</v>
      </c>
      <c r="J40" s="1">
        <f t="shared" si="8"/>
        <v>0.25267206812006709</v>
      </c>
      <c r="K40" s="1">
        <f t="shared" si="8"/>
        <v>0.12803751030812824</v>
      </c>
      <c r="L40" s="1">
        <f t="shared" si="8"/>
        <v>4.8660713176200715E-2</v>
      </c>
      <c r="M40" s="1">
        <f t="shared" si="8"/>
        <v>1.4794820681021351E-2</v>
      </c>
      <c r="O40" s="1">
        <f t="shared" si="9"/>
        <v>0.64089872113958435</v>
      </c>
      <c r="P40" s="1">
        <f t="shared" si="9"/>
        <v>0.28512548147584083</v>
      </c>
      <c r="Q40" s="1">
        <f t="shared" si="9"/>
        <v>6.3423858954092138E-2</v>
      </c>
      <c r="R40" s="1">
        <f t="shared" si="9"/>
        <v>9.4054165527571159E-3</v>
      </c>
      <c r="S40" s="1">
        <f t="shared" si="9"/>
        <v>1.0460794485271138E-3</v>
      </c>
      <c r="T40" s="1">
        <f t="shared" si="9"/>
        <v>9.3076767540721994E-5</v>
      </c>
      <c r="W40" s="1">
        <f t="shared" si="10"/>
        <v>0.14014388577737055</v>
      </c>
      <c r="X40" s="1">
        <f t="shared" si="11"/>
        <v>6.2347749480787695E-2</v>
      </c>
      <c r="Y40" s="1">
        <f t="shared" si="12"/>
        <v>1.3868752973976503E-2</v>
      </c>
      <c r="Z40" s="1">
        <f t="shared" si="13"/>
        <v>2.0566613406786715E-3</v>
      </c>
      <c r="AA40" s="1">
        <f t="shared" si="14"/>
        <v>2.2874384659055911E-4</v>
      </c>
      <c r="AB40" s="1">
        <f t="shared" si="15"/>
        <v>2.0352887981364638E-5</v>
      </c>
      <c r="AC40" s="1">
        <f t="shared" si="16"/>
        <v>0.21304698639639008</v>
      </c>
      <c r="AD40" s="1">
        <f t="shared" si="17"/>
        <v>9.4781160532254619E-2</v>
      </c>
      <c r="AE40" s="1">
        <f t="shared" si="18"/>
        <v>2.1083303133719519E-2</v>
      </c>
      <c r="AF40" s="1">
        <f t="shared" si="19"/>
        <v>3.126540257101264E-3</v>
      </c>
      <c r="AG40" s="1">
        <f t="shared" si="20"/>
        <v>3.4773680565881583E-4</v>
      </c>
      <c r="AH40" s="1">
        <f t="shared" si="21"/>
        <v>3.0940496796137857E-5</v>
      </c>
      <c r="AI40" s="1">
        <f t="shared" si="22"/>
        <v>0.16193720532584494</v>
      </c>
      <c r="AJ40" s="1">
        <f t="shared" si="23"/>
        <v>7.2043245078230581E-2</v>
      </c>
      <c r="AK40" s="1">
        <f t="shared" si="24"/>
        <v>1.6025437610085895E-2</v>
      </c>
      <c r="AL40" s="1">
        <f t="shared" si="25"/>
        <v>2.3764860519158528E-3</v>
      </c>
      <c r="AM40" s="1">
        <f t="shared" si="26"/>
        <v>2.6431505767724513E-4</v>
      </c>
      <c r="AN40" s="1">
        <f t="shared" si="27"/>
        <v>2.3517899348444958E-5</v>
      </c>
      <c r="AO40" s="1">
        <f t="shared" si="28"/>
        <v>8.2059076614375739E-2</v>
      </c>
      <c r="AP40" s="1">
        <f t="shared" si="29"/>
        <v>3.6506756773572999E-2</v>
      </c>
      <c r="AQ40" s="1">
        <f t="shared" si="30"/>
        <v>8.1206329946158437E-3</v>
      </c>
      <c r="AR40" s="1">
        <f t="shared" si="31"/>
        <v>1.2042461188258792E-3</v>
      </c>
      <c r="AS40" s="1">
        <f t="shared" si="32"/>
        <v>1.3393740817391143E-4</v>
      </c>
      <c r="AT40" s="1">
        <f t="shared" si="33"/>
        <v>1.1917317583442449E-5</v>
      </c>
      <c r="AU40" s="1">
        <f t="shared" si="34"/>
        <v>3.1186588844367161E-2</v>
      </c>
      <c r="AV40" s="1">
        <f t="shared" si="35"/>
        <v>1.387440927332202E-2</v>
      </c>
      <c r="AW40" s="1">
        <f t="shared" si="36"/>
        <v>3.0862502090928871E-3</v>
      </c>
      <c r="AX40" s="1">
        <f t="shared" si="37"/>
        <v>4.5767427717640448E-4</v>
      </c>
      <c r="AY40" s="1">
        <f t="shared" si="38"/>
        <v>5.0902972004296104E-5</v>
      </c>
      <c r="AZ40" s="1">
        <f t="shared" si="39"/>
        <v>4.5291818886669818E-6</v>
      </c>
      <c r="BA40" s="1">
        <f t="shared" si="40"/>
        <v>9.4819816539560581E-3</v>
      </c>
      <c r="BB40" s="1">
        <f t="shared" si="41"/>
        <v>4.2183803700249402E-3</v>
      </c>
      <c r="BC40" s="1">
        <f t="shared" si="42"/>
        <v>9.3834462012418358E-4</v>
      </c>
      <c r="BD40" s="1">
        <f t="shared" si="43"/>
        <v>1.3915145132835152E-4</v>
      </c>
      <c r="BE40" s="1">
        <f t="shared" si="44"/>
        <v>1.5476557859060354E-5</v>
      </c>
      <c r="BF40" s="1">
        <f t="shared" si="45"/>
        <v>1.3770540853340904E-6</v>
      </c>
    </row>
    <row r="41" spans="2:58" x14ac:dyDescent="0.35">
      <c r="B41" s="1" t="s">
        <v>3</v>
      </c>
      <c r="C41" s="1" t="s">
        <v>18</v>
      </c>
      <c r="E41" s="1">
        <f>'PL Table'!R43</f>
        <v>0.32430971577856849</v>
      </c>
      <c r="F41" s="1">
        <f>'PL Table'!S43</f>
        <v>1.2004801920768309</v>
      </c>
      <c r="H41" s="1">
        <f t="shared" si="8"/>
        <v>0.7230262750528218</v>
      </c>
      <c r="I41" s="1">
        <f t="shared" si="8"/>
        <v>0.23448444576281771</v>
      </c>
      <c r="J41" s="1">
        <f t="shared" si="8"/>
        <v>3.8022791979917279E-2</v>
      </c>
      <c r="K41" s="1">
        <f t="shared" si="8"/>
        <v>4.110386953371536E-3</v>
      </c>
      <c r="L41" s="1">
        <f t="shared" si="8"/>
        <v>3.3325960614696468E-4</v>
      </c>
      <c r="M41" s="1">
        <f t="shared" si="8"/>
        <v>2.1615865629999957E-5</v>
      </c>
      <c r="O41" s="1">
        <f t="shared" si="9"/>
        <v>0.30104961555784487</v>
      </c>
      <c r="P41" s="1">
        <f t="shared" si="9"/>
        <v>0.36140410030953768</v>
      </c>
      <c r="Q41" s="1">
        <f t="shared" si="9"/>
        <v>0.2169292318784741</v>
      </c>
      <c r="R41" s="1">
        <f t="shared" si="9"/>
        <v>8.6806415317516677E-2</v>
      </c>
      <c r="S41" s="1">
        <f t="shared" si="9"/>
        <v>2.6052345533468389E-2</v>
      </c>
      <c r="T41" s="1">
        <f t="shared" si="9"/>
        <v>6.2550649540140182E-3</v>
      </c>
      <c r="W41" s="1">
        <f t="shared" si="10"/>
        <v>0.21766678214287261</v>
      </c>
      <c r="X41" s="1">
        <f t="shared" si="11"/>
        <v>0.26130466043562139</v>
      </c>
      <c r="Y41" s="1">
        <f t="shared" si="12"/>
        <v>0.15684553447516297</v>
      </c>
      <c r="Z41" s="1">
        <f t="shared" si="13"/>
        <v>6.2763319117712296E-2</v>
      </c>
      <c r="AA41" s="1">
        <f t="shared" si="14"/>
        <v>1.8836530347452668E-2</v>
      </c>
      <c r="AB41" s="1">
        <f t="shared" si="15"/>
        <v>4.5225763139142058E-3</v>
      </c>
      <c r="AC41" s="1">
        <f t="shared" si="16"/>
        <v>7.0591452251190595E-2</v>
      </c>
      <c r="AD41" s="1">
        <f t="shared" si="17"/>
        <v>8.4743640157491723E-2</v>
      </c>
      <c r="AE41" s="1">
        <f t="shared" si="18"/>
        <v>5.0866530706777768E-2</v>
      </c>
      <c r="AF41" s="1">
        <f t="shared" si="19"/>
        <v>2.0354754184384868E-2</v>
      </c>
      <c r="AG41" s="1">
        <f t="shared" si="20"/>
        <v>6.1088698032367543E-3</v>
      </c>
      <c r="AH41" s="1">
        <f t="shared" si="21"/>
        <v>1.4667154389524019E-3</v>
      </c>
      <c r="AI41" s="1">
        <f t="shared" si="22"/>
        <v>1.1446746907990005E-2</v>
      </c>
      <c r="AJ41" s="1">
        <f t="shared" si="23"/>
        <v>1.374159292675871E-2</v>
      </c>
      <c r="AK41" s="1">
        <f t="shared" si="24"/>
        <v>8.2482550580784617E-3</v>
      </c>
      <c r="AL41" s="1">
        <f t="shared" si="25"/>
        <v>3.3006222721402418E-3</v>
      </c>
      <c r="AM41" s="1">
        <f t="shared" si="26"/>
        <v>9.9058291480799568E-4</v>
      </c>
      <c r="AN41" s="1">
        <f t="shared" si="27"/>
        <v>2.3783503356734586E-4</v>
      </c>
      <c r="AO41" s="1">
        <f t="shared" si="28"/>
        <v>1.2374304121064821E-3</v>
      </c>
      <c r="AP41" s="1">
        <f t="shared" si="29"/>
        <v>1.4855106988073015E-3</v>
      </c>
      <c r="AQ41" s="1">
        <f t="shared" si="30"/>
        <v>8.9166308451818868E-4</v>
      </c>
      <c r="AR41" s="1">
        <f t="shared" si="31"/>
        <v>3.5680795699007161E-4</v>
      </c>
      <c r="AS41" s="1">
        <f t="shared" si="32"/>
        <v>1.0708522118549567E-4</v>
      </c>
      <c r="AT41" s="1">
        <f t="shared" si="33"/>
        <v>2.5710737379470746E-5</v>
      </c>
      <c r="AU41" s="1">
        <f t="shared" si="34"/>
        <v>1.0032767631150252E-4</v>
      </c>
      <c r="AV41" s="1">
        <f t="shared" si="35"/>
        <v>1.2044138812905465E-4</v>
      </c>
      <c r="AW41" s="1">
        <f t="shared" si="36"/>
        <v>7.2293750377583848E-5</v>
      </c>
      <c r="AX41" s="1">
        <f t="shared" si="37"/>
        <v>2.8929071779745451E-5</v>
      </c>
      <c r="AY41" s="1">
        <f t="shared" si="38"/>
        <v>8.6821944116883089E-6</v>
      </c>
      <c r="AZ41" s="1">
        <f t="shared" si="39"/>
        <v>2.0845604829983934E-6</v>
      </c>
      <c r="BA41" s="1">
        <f t="shared" si="40"/>
        <v>6.5074480378615191E-6</v>
      </c>
      <c r="BB41" s="1">
        <f t="shared" si="41"/>
        <v>7.8120624704219924E-6</v>
      </c>
      <c r="BC41" s="1">
        <f t="shared" si="42"/>
        <v>4.6891131275041993E-6</v>
      </c>
      <c r="BD41" s="1">
        <f t="shared" si="43"/>
        <v>1.8763958093254105E-6</v>
      </c>
      <c r="BE41" s="1">
        <f t="shared" si="44"/>
        <v>5.6314400039778224E-7</v>
      </c>
      <c r="BF41" s="1">
        <f t="shared" si="45"/>
        <v>1.3520864355288888E-7</v>
      </c>
    </row>
    <row r="42" spans="2:58" x14ac:dyDescent="0.35">
      <c r="B42" s="1" t="s">
        <v>17</v>
      </c>
      <c r="C42" s="1" t="s">
        <v>10</v>
      </c>
      <c r="E42" s="1">
        <f>'PL Table'!R44</f>
        <v>1.4762848520336922</v>
      </c>
      <c r="F42" s="1">
        <f>'PL Table'!S44</f>
        <v>0.38132900218911092</v>
      </c>
      <c r="H42" s="1">
        <f t="shared" si="8"/>
        <v>0.22848496899074214</v>
      </c>
      <c r="I42" s="1">
        <f t="shared" si="8"/>
        <v>0.33730889863842051</v>
      </c>
      <c r="J42" s="1">
        <f t="shared" si="8"/>
        <v>0.2489820087580342</v>
      </c>
      <c r="K42" s="1">
        <f t="shared" si="8"/>
        <v>0.12252278931946864</v>
      </c>
      <c r="L42" s="1">
        <f t="shared" si="8"/>
        <v>4.521963447531175E-2</v>
      </c>
      <c r="M42" s="1">
        <f t="shared" si="8"/>
        <v>1.3351412278080656E-2</v>
      </c>
      <c r="O42" s="1">
        <f t="shared" si="9"/>
        <v>0.68295315956902902</v>
      </c>
      <c r="P42" s="1">
        <f t="shared" si="9"/>
        <v>0.26042984688035847</v>
      </c>
      <c r="Q42" s="1">
        <f t="shared" si="9"/>
        <v>4.9654726825575021E-2</v>
      </c>
      <c r="R42" s="1">
        <f t="shared" si="9"/>
        <v>6.3115958114564677E-3</v>
      </c>
      <c r="S42" s="1">
        <f t="shared" si="9"/>
        <v>6.0169863325091667E-4</v>
      </c>
      <c r="T42" s="1">
        <f t="shared" si="9"/>
        <v>4.5889027887224777E-5</v>
      </c>
      <c r="W42" s="1">
        <f t="shared" si="10"/>
        <v>0.15604453148625896</v>
      </c>
      <c r="X42" s="1">
        <f t="shared" si="11"/>
        <v>5.9504305488722431E-2</v>
      </c>
      <c r="Y42" s="1">
        <f t="shared" si="12"/>
        <v>1.1345358718985281E-2</v>
      </c>
      <c r="Z42" s="1">
        <f t="shared" si="13"/>
        <v>1.4421047732627291E-3</v>
      </c>
      <c r="AA42" s="1">
        <f t="shared" si="14"/>
        <v>1.3747909356010761E-4</v>
      </c>
      <c r="AB42" s="1">
        <f t="shared" si="15"/>
        <v>1.0484953113827854E-5</v>
      </c>
      <c r="AC42" s="1">
        <f t="shared" si="16"/>
        <v>0.23036617807585863</v>
      </c>
      <c r="AD42" s="1">
        <f t="shared" si="17"/>
        <v>8.7845304823786205E-2</v>
      </c>
      <c r="AE42" s="1">
        <f t="shared" si="18"/>
        <v>1.6748981217726343E-2</v>
      </c>
      <c r="AF42" s="1">
        <f t="shared" si="19"/>
        <v>2.1289574318132491E-3</v>
      </c>
      <c r="AG42" s="1">
        <f t="shared" si="20"/>
        <v>2.029583032941096E-4</v>
      </c>
      <c r="AH42" s="1">
        <f t="shared" si="21"/>
        <v>1.5478777456227553E-5</v>
      </c>
      <c r="AI42" s="1">
        <f t="shared" si="22"/>
        <v>0.17004304955714311</v>
      </c>
      <c r="AJ42" s="1">
        <f t="shared" si="23"/>
        <v>6.4842346416818922E-2</v>
      </c>
      <c r="AK42" s="1">
        <f t="shared" si="24"/>
        <v>1.2363133629363116E-2</v>
      </c>
      <c r="AL42" s="1">
        <f t="shared" si="25"/>
        <v>1.5714738036052261E-3</v>
      </c>
      <c r="AM42" s="1">
        <f t="shared" si="26"/>
        <v>1.4981213437377695E-4</v>
      </c>
      <c r="AN42" s="1">
        <f t="shared" si="27"/>
        <v>1.1425542343314675E-5</v>
      </c>
      <c r="AO42" s="1">
        <f t="shared" si="28"/>
        <v>8.3677326084941592E-2</v>
      </c>
      <c r="AP42" s="1">
        <f t="shared" si="29"/>
        <v>3.1908591261823639E-2</v>
      </c>
      <c r="AQ42" s="1">
        <f t="shared" si="30"/>
        <v>6.0838356335656965E-3</v>
      </c>
      <c r="AR42" s="1">
        <f t="shared" si="31"/>
        <v>7.7331432387672155E-4</v>
      </c>
      <c r="AS42" s="1">
        <f t="shared" si="32"/>
        <v>7.3721794875614285E-5</v>
      </c>
      <c r="AT42" s="1">
        <f t="shared" si="33"/>
        <v>5.6224516959016621E-6</v>
      </c>
      <c r="AU42" s="1">
        <f t="shared" si="34"/>
        <v>3.0882892239470751E-2</v>
      </c>
      <c r="AV42" s="1">
        <f t="shared" si="35"/>
        <v>1.1776542482391218E-2</v>
      </c>
      <c r="AW42" s="1">
        <f t="shared" si="36"/>
        <v>2.2453685970239595E-3</v>
      </c>
      <c r="AX42" s="1">
        <f t="shared" si="37"/>
        <v>2.8540805554997013E-4</v>
      </c>
      <c r="AY42" s="1">
        <f t="shared" si="38"/>
        <v>2.7208592259901113E-5</v>
      </c>
      <c r="AZ42" s="1">
        <f t="shared" si="39"/>
        <v>2.0750850674876919E-6</v>
      </c>
      <c r="BA42" s="1">
        <f t="shared" si="40"/>
        <v>9.1183892000239117E-3</v>
      </c>
      <c r="BB42" s="1">
        <f t="shared" si="41"/>
        <v>3.4771062552170834E-3</v>
      </c>
      <c r="BC42" s="1">
        <f t="shared" si="42"/>
        <v>6.6296072940372327E-4</v>
      </c>
      <c r="BD42" s="1">
        <f t="shared" si="43"/>
        <v>8.4268717811362325E-5</v>
      </c>
      <c r="BE42" s="1">
        <f t="shared" si="44"/>
        <v>8.0335265196906389E-6</v>
      </c>
      <c r="BF42" s="1">
        <f t="shared" si="45"/>
        <v>6.126833303626785E-7</v>
      </c>
    </row>
    <row r="43" spans="2:58" x14ac:dyDescent="0.35">
      <c r="B43" s="1" t="s">
        <v>19</v>
      </c>
      <c r="C43" s="1" t="s">
        <v>14</v>
      </c>
      <c r="E43" s="1">
        <f>'PL Table'!R45</f>
        <v>0.90086032160713481</v>
      </c>
      <c r="F43" s="1">
        <f>'PL Table'!S45</f>
        <v>0.90565638019913852</v>
      </c>
      <c r="H43" s="1">
        <f t="shared" si="8"/>
        <v>0.40622002949631064</v>
      </c>
      <c r="I43" s="1">
        <f t="shared" si="8"/>
        <v>0.36594750641530616</v>
      </c>
      <c r="J43" s="1">
        <f t="shared" si="8"/>
        <v>0.16483379416031088</v>
      </c>
      <c r="K43" s="1">
        <f t="shared" si="8"/>
        <v>4.9497408272993981E-2</v>
      </c>
      <c r="L43" s="1">
        <f t="shared" si="8"/>
        <v>1.1147562783882249E-2</v>
      </c>
      <c r="M43" s="1">
        <f t="shared" si="8"/>
        <v>2.0084793989247787E-3</v>
      </c>
      <c r="O43" s="1">
        <f t="shared" si="9"/>
        <v>0.40427643894624593</v>
      </c>
      <c r="P43" s="1">
        <f t="shared" si="9"/>
        <v>0.3661355362958551</v>
      </c>
      <c r="Q43" s="1">
        <f t="shared" si="9"/>
        <v>0.1657964922319872</v>
      </c>
      <c r="R43" s="1">
        <f t="shared" si="9"/>
        <v>5.0051550334845374E-2</v>
      </c>
      <c r="S43" s="1">
        <f t="shared" si="9"/>
        <v>1.1332376474902759E-2</v>
      </c>
      <c r="T43" s="1">
        <f t="shared" si="9"/>
        <v>2.0526478114628616E-3</v>
      </c>
      <c r="W43" s="1">
        <f t="shared" si="10"/>
        <v>0.16422518695340746</v>
      </c>
      <c r="X43" s="1">
        <f t="shared" si="11"/>
        <v>0.14873158835374978</v>
      </c>
      <c r="Y43" s="1">
        <f t="shared" si="12"/>
        <v>6.7349855964862676E-2</v>
      </c>
      <c r="Z43" s="1">
        <f t="shared" si="13"/>
        <v>2.0331942253356966E-2</v>
      </c>
      <c r="AA43" s="1">
        <f t="shared" si="14"/>
        <v>4.6034383058982959E-3</v>
      </c>
      <c r="AB43" s="1">
        <f t="shared" si="15"/>
        <v>8.3382665451798112E-4</v>
      </c>
      <c r="AC43" s="1">
        <f t="shared" si="16"/>
        <v>0.14794395473483846</v>
      </c>
      <c r="AD43" s="1">
        <f t="shared" si="17"/>
        <v>0.133986386517499</v>
      </c>
      <c r="AE43" s="1">
        <f t="shared" si="18"/>
        <v>6.0672812904700391E-2</v>
      </c>
      <c r="AF43" s="1">
        <f t="shared" si="19"/>
        <v>1.8316240037256848E-2</v>
      </c>
      <c r="AG43" s="1">
        <f t="shared" si="20"/>
        <v>4.1470549127501418E-3</v>
      </c>
      <c r="AH43" s="1">
        <f t="shared" si="21"/>
        <v>7.5116134815366971E-4</v>
      </c>
      <c r="AI43" s="1">
        <f t="shared" si="22"/>
        <v>6.6638419321128989E-2</v>
      </c>
      <c r="AJ43" s="1">
        <f t="shared" si="23"/>
        <v>6.0351509624566015E-2</v>
      </c>
      <c r="AK43" s="1">
        <f t="shared" si="24"/>
        <v>2.7328864873068959E-2</v>
      </c>
      <c r="AL43" s="1">
        <f t="shared" si="25"/>
        <v>8.250186945298341E-3</v>
      </c>
      <c r="AM43" s="1">
        <f t="shared" si="26"/>
        <v>1.8679586112112709E-3</v>
      </c>
      <c r="AN43" s="1">
        <f t="shared" si="27"/>
        <v>3.3834572683828193E-4</v>
      </c>
      <c r="AO43" s="1">
        <f t="shared" si="28"/>
        <v>2.0010635953674461E-2</v>
      </c>
      <c r="AP43" s="1">
        <f t="shared" si="29"/>
        <v>1.8122760123287545E-2</v>
      </c>
      <c r="AQ43" s="1">
        <f t="shared" si="30"/>
        <v>8.2064966662369447E-3</v>
      </c>
      <c r="AR43" s="1">
        <f t="shared" si="31"/>
        <v>2.4774220216201501E-3</v>
      </c>
      <c r="AS43" s="1">
        <f t="shared" si="32"/>
        <v>5.6092326508153426E-4</v>
      </c>
      <c r="AT43" s="1">
        <f t="shared" si="33"/>
        <v>1.0160074676464483E-4</v>
      </c>
      <c r="AU43" s="1">
        <f t="shared" si="34"/>
        <v>4.5066969851976155E-3</v>
      </c>
      <c r="AV43" s="1">
        <f t="shared" si="35"/>
        <v>4.0815188782684425E-3</v>
      </c>
      <c r="AW43" s="1">
        <f t="shared" si="36"/>
        <v>1.8482268065035229E-3</v>
      </c>
      <c r="AX43" s="1">
        <f t="shared" si="37"/>
        <v>5.5795279978833139E-4</v>
      </c>
      <c r="AY43" s="1">
        <f t="shared" si="38"/>
        <v>1.2632837824456871E-4</v>
      </c>
      <c r="AZ43" s="1">
        <f t="shared" si="39"/>
        <v>2.2882020351480743E-5</v>
      </c>
      <c r="BA43" s="1">
        <f t="shared" si="40"/>
        <v>8.11980899094206E-4</v>
      </c>
      <c r="BB43" s="1">
        <f t="shared" si="41"/>
        <v>7.3537568186450054E-4</v>
      </c>
      <c r="BC43" s="1">
        <f t="shared" si="42"/>
        <v>3.329988390619384E-4</v>
      </c>
      <c r="BD43" s="1">
        <f t="shared" si="43"/>
        <v>1.0052750773178355E-4</v>
      </c>
      <c r="BE43" s="1">
        <f t="shared" si="44"/>
        <v>2.2760844690701996E-5</v>
      </c>
      <c r="BF43" s="1">
        <f t="shared" si="45"/>
        <v>4.1227008425711905E-6</v>
      </c>
    </row>
    <row r="44" spans="2:58" x14ac:dyDescent="0.35">
      <c r="B44" s="1" t="s">
        <v>21</v>
      </c>
      <c r="C44" s="1" t="s">
        <v>2</v>
      </c>
      <c r="E44" s="1">
        <f>'PL Table'!R46</f>
        <v>0.78374847979820728</v>
      </c>
      <c r="F44" s="1">
        <f>'PL Table'!S46</f>
        <v>1.8077819363039336</v>
      </c>
      <c r="H44" s="1">
        <f t="shared" si="8"/>
        <v>0.45669090216671165</v>
      </c>
      <c r="I44" s="1">
        <f t="shared" si="8"/>
        <v>0.35793080031083208</v>
      </c>
      <c r="J44" s="1">
        <f t="shared" si="8"/>
        <v>0.14026386030828514</v>
      </c>
      <c r="K44" s="1">
        <f t="shared" si="8"/>
        <v>3.66438624290822E-2</v>
      </c>
      <c r="L44" s="1">
        <f t="shared" si="8"/>
        <v>7.1798928681819536E-3</v>
      </c>
      <c r="M44" s="1">
        <f t="shared" si="8"/>
        <v>1.1254460241103196E-3</v>
      </c>
      <c r="O44" s="1">
        <f t="shared" si="9"/>
        <v>0.16401753497341467</v>
      </c>
      <c r="P44" s="1">
        <f t="shared" si="9"/>
        <v>0.2965079369620377</v>
      </c>
      <c r="Q44" s="1">
        <f t="shared" si="9"/>
        <v>0.2680108462053587</v>
      </c>
      <c r="R44" s="1">
        <f t="shared" si="9"/>
        <v>0.16150172216785968</v>
      </c>
      <c r="S44" s="1">
        <f t="shared" si="9"/>
        <v>7.2989974004258329E-2</v>
      </c>
      <c r="T44" s="1">
        <f t="shared" si="9"/>
        <v>2.6389991307238365E-2</v>
      </c>
      <c r="W44" s="1">
        <f t="shared" si="10"/>
        <v>7.4905316018168924E-2</v>
      </c>
      <c r="X44" s="1">
        <f t="shared" si="11"/>
        <v>0.13541247723078348</v>
      </c>
      <c r="Y44" s="1">
        <f t="shared" si="12"/>
        <v>0.12239811514398907</v>
      </c>
      <c r="Z44" s="1">
        <f t="shared" si="13"/>
        <v>7.3756367198317449E-2</v>
      </c>
      <c r="AA44" s="1">
        <f t="shared" si="14"/>
        <v>3.3333857077129568E-2</v>
      </c>
      <c r="AB44" s="1">
        <f t="shared" si="15"/>
        <v>1.2052068938274367E-2</v>
      </c>
      <c r="AC44" s="1">
        <f t="shared" si="16"/>
        <v>5.8706927558044207E-2</v>
      </c>
      <c r="AD44" s="1">
        <f t="shared" si="17"/>
        <v>0.1061293231753359</v>
      </c>
      <c r="AE44" s="1">
        <f t="shared" si="18"/>
        <v>9.5929336674267368E-2</v>
      </c>
      <c r="AF44" s="1">
        <f t="shared" si="19"/>
        <v>5.7806440667119666E-2</v>
      </c>
      <c r="AG44" s="1">
        <f t="shared" si="20"/>
        <v>2.6125359810011014E-2</v>
      </c>
      <c r="AH44" s="1">
        <f t="shared" si="21"/>
        <v>9.4457907087957295E-3</v>
      </c>
      <c r="AI44" s="1">
        <f t="shared" si="22"/>
        <v>2.3005732613620308E-2</v>
      </c>
      <c r="AJ44" s="1">
        <f t="shared" si="23"/>
        <v>4.1589347850341074E-2</v>
      </c>
      <c r="AK44" s="1">
        <f t="shared" si="24"/>
        <v>3.7592235893253723E-2</v>
      </c>
      <c r="AL44" s="1">
        <f t="shared" si="25"/>
        <v>2.2652854997700148E-2</v>
      </c>
      <c r="AM44" s="1">
        <f t="shared" si="26"/>
        <v>1.0237855517638653E-2</v>
      </c>
      <c r="AN44" s="1">
        <f t="shared" si="27"/>
        <v>3.7015620542553409E-3</v>
      </c>
      <c r="AO44" s="1">
        <f t="shared" si="28"/>
        <v>6.0102359875229853E-3</v>
      </c>
      <c r="AP44" s="1">
        <f t="shared" si="29"/>
        <v>1.0865196051167886E-2</v>
      </c>
      <c r="AQ44" s="1">
        <f t="shared" si="30"/>
        <v>9.8209525778510717E-3</v>
      </c>
      <c r="AR44" s="1">
        <f t="shared" si="31"/>
        <v>5.9180468891789056E-3</v>
      </c>
      <c r="AS44" s="1">
        <f t="shared" si="32"/>
        <v>2.6746345661143281E-3</v>
      </c>
      <c r="AT44" s="1">
        <f t="shared" si="33"/>
        <v>9.6703121096711772E-4</v>
      </c>
      <c r="AU44" s="1">
        <f t="shared" si="34"/>
        <v>1.1776283296124042E-3</v>
      </c>
      <c r="AV44" s="1">
        <f t="shared" si="35"/>
        <v>2.1288952219530788E-3</v>
      </c>
      <c r="AW44" s="1">
        <f t="shared" si="36"/>
        <v>1.9242891632652653E-3</v>
      </c>
      <c r="AX44" s="1">
        <f t="shared" si="37"/>
        <v>1.1595650631921191E-3</v>
      </c>
      <c r="AY44" s="1">
        <f t="shared" si="38"/>
        <v>5.2406019380196061E-4</v>
      </c>
      <c r="AZ44" s="1">
        <f t="shared" si="39"/>
        <v>1.8947731037822449E-4</v>
      </c>
      <c r="BA44" s="1">
        <f t="shared" si="40"/>
        <v>1.8459288262020484E-4</v>
      </c>
      <c r="BB44" s="1">
        <f t="shared" si="41"/>
        <v>3.337036787710786E-4</v>
      </c>
      <c r="BC44" s="1">
        <f t="shared" si="42"/>
        <v>3.0163174128026331E-4</v>
      </c>
      <c r="BD44" s="1">
        <f t="shared" si="43"/>
        <v>1.8176147110078716E-4</v>
      </c>
      <c r="BE44" s="1">
        <f t="shared" si="44"/>
        <v>8.2146276043008123E-5</v>
      </c>
      <c r="BF44" s="1">
        <f t="shared" si="45"/>
        <v>2.9700510793037313E-5</v>
      </c>
    </row>
    <row r="45" spans="2:58" x14ac:dyDescent="0.35">
      <c r="B45" s="1" t="s">
        <v>5</v>
      </c>
      <c r="C45" s="1" t="s">
        <v>16</v>
      </c>
      <c r="E45" s="1">
        <f>'PL Table'!R47</f>
        <v>0.82766542047655522</v>
      </c>
      <c r="F45" s="1">
        <f>'PL Table'!S47</f>
        <v>2.0796553915683922</v>
      </c>
      <c r="H45" s="1">
        <f t="shared" si="8"/>
        <v>0.43706846727318455</v>
      </c>
      <c r="I45" s="1">
        <f t="shared" si="8"/>
        <v>0.36174645674270378</v>
      </c>
      <c r="J45" s="1">
        <f t="shared" si="8"/>
        <v>0.14970251661292697</v>
      </c>
      <c r="K45" s="1">
        <f t="shared" si="8"/>
        <v>4.13011987862789E-2</v>
      </c>
      <c r="L45" s="1">
        <f t="shared" si="8"/>
        <v>8.5458935149078288E-3</v>
      </c>
      <c r="M45" s="1">
        <f t="shared" si="8"/>
        <v>1.4146281098728114E-3</v>
      </c>
      <c r="O45" s="1">
        <f t="shared" si="9"/>
        <v>0.12497327162196266</v>
      </c>
      <c r="P45" s="1">
        <f t="shared" si="9"/>
        <v>0.25990133813055577</v>
      </c>
      <c r="Q45" s="1">
        <f t="shared" si="9"/>
        <v>0.27025260955952513</v>
      </c>
      <c r="R45" s="1">
        <f t="shared" si="9"/>
        <v>0.18734409885196465</v>
      </c>
      <c r="S45" s="1">
        <f t="shared" si="9"/>
        <v>9.7402791314002507E-2</v>
      </c>
      <c r="T45" s="1">
        <f t="shared" si="9"/>
        <v>4.0512848021995271E-2</v>
      </c>
      <c r="W45" s="1">
        <f t="shared" si="10"/>
        <v>5.4621876277926591E-2</v>
      </c>
      <c r="X45" s="1">
        <f t="shared" si="11"/>
        <v>0.11359467949897169</v>
      </c>
      <c r="Y45" s="1">
        <f t="shared" si="12"/>
        <v>0.11811889383676002</v>
      </c>
      <c r="Z45" s="1">
        <f t="shared" si="13"/>
        <v>8.1882198137904164E-2</v>
      </c>
      <c r="AA45" s="1">
        <f t="shared" si="14"/>
        <v>4.2571688707740932E-2</v>
      </c>
      <c r="AB45" s="1">
        <f t="shared" si="15"/>
        <v>1.7706888389844938E-2</v>
      </c>
      <c r="AC45" s="1">
        <f t="shared" si="16"/>
        <v>4.5208638196788484E-2</v>
      </c>
      <c r="AD45" s="1">
        <f t="shared" si="17"/>
        <v>9.4018388171415918E-2</v>
      </c>
      <c r="AE45" s="1">
        <f t="shared" si="18"/>
        <v>9.7762923933627566E-2</v>
      </c>
      <c r="AF45" s="1">
        <f t="shared" si="19"/>
        <v>6.7771063951353058E-2</v>
      </c>
      <c r="AG45" s="1">
        <f t="shared" si="20"/>
        <v>3.523511463468941E-2</v>
      </c>
      <c r="AH45" s="1">
        <f t="shared" si="21"/>
        <v>1.4655379224512445E-2</v>
      </c>
      <c r="AI45" s="1">
        <f t="shared" si="22"/>
        <v>1.8708813271158701E-2</v>
      </c>
      <c r="AJ45" s="1">
        <f t="shared" si="23"/>
        <v>3.8907884389211472E-2</v>
      </c>
      <c r="AK45" s="1">
        <f t="shared" si="24"/>
        <v>4.0457495772271673E-2</v>
      </c>
      <c r="AL45" s="1">
        <f t="shared" si="25"/>
        <v>2.8045883070720069E-2</v>
      </c>
      <c r="AM45" s="1">
        <f t="shared" si="26"/>
        <v>1.4581442984829919E-2</v>
      </c>
      <c r="AN45" s="1">
        <f t="shared" si="27"/>
        <v>6.0648753040497324E-3</v>
      </c>
      <c r="AO45" s="1">
        <f t="shared" si="28"/>
        <v>5.1615459342303077E-3</v>
      </c>
      <c r="AP45" s="1">
        <f t="shared" si="29"/>
        <v>1.0734236830949971E-2</v>
      </c>
      <c r="AQ45" s="1">
        <f t="shared" si="30"/>
        <v>1.1161756749928564E-2</v>
      </c>
      <c r="AR45" s="1">
        <f t="shared" si="31"/>
        <v>7.7375358681212765E-3</v>
      </c>
      <c r="AS45" s="1">
        <f t="shared" si="32"/>
        <v>4.0228520463980576E-3</v>
      </c>
      <c r="AT45" s="1">
        <f t="shared" si="33"/>
        <v>1.6732291895547326E-3</v>
      </c>
      <c r="AU45" s="1">
        <f t="shared" si="34"/>
        <v>1.0680082714909452E-3</v>
      </c>
      <c r="AV45" s="1">
        <f t="shared" si="35"/>
        <v>2.2210891600457834E-3</v>
      </c>
      <c r="AW45" s="1">
        <f t="shared" si="36"/>
        <v>2.3095500234216631E-3</v>
      </c>
      <c r="AX45" s="1">
        <f t="shared" si="37"/>
        <v>1.6010227194352558E-3</v>
      </c>
      <c r="AY45" s="1">
        <f t="shared" si="38"/>
        <v>8.3239388262425456E-4</v>
      </c>
      <c r="AZ45" s="1">
        <f t="shared" si="39"/>
        <v>3.4621848518161583E-4</v>
      </c>
      <c r="BA45" s="1">
        <f t="shared" si="40"/>
        <v>1.7679070301919849E-4</v>
      </c>
      <c r="BB45" s="1">
        <f t="shared" si="41"/>
        <v>3.6766373871304257E-4</v>
      </c>
      <c r="BC45" s="1">
        <f t="shared" si="42"/>
        <v>3.8230693824938591E-4</v>
      </c>
      <c r="BD45" s="1">
        <f t="shared" si="43"/>
        <v>2.650222284547799E-4</v>
      </c>
      <c r="BE45" s="1">
        <f t="shared" si="44"/>
        <v>1.3778872657286325E-4</v>
      </c>
      <c r="BF45" s="1">
        <f t="shared" si="45"/>
        <v>5.7310613622919632E-5</v>
      </c>
    </row>
    <row r="46" spans="2:58" x14ac:dyDescent="0.35">
      <c r="B46" s="1" t="s">
        <v>12</v>
      </c>
      <c r="C46" s="1" t="s">
        <v>11</v>
      </c>
      <c r="E46" s="1">
        <f>'PL Table'!R48</f>
        <v>0.67339309040133333</v>
      </c>
      <c r="F46" s="1">
        <f>'PL Table'!S48</f>
        <v>1.6312407315867525</v>
      </c>
      <c r="H46" s="1">
        <f t="shared" si="8"/>
        <v>0.50997524666057348</v>
      </c>
      <c r="I46" s="1">
        <f t="shared" si="8"/>
        <v>0.34341380737694582</v>
      </c>
      <c r="J46" s="1">
        <f t="shared" si="8"/>
        <v>0.11562624251802485</v>
      </c>
      <c r="K46" s="1">
        <f t="shared" si="8"/>
        <v>2.5953970926902267E-2</v>
      </c>
      <c r="L46" s="1">
        <f t="shared" si="8"/>
        <v>4.3693061726632681E-3</v>
      </c>
      <c r="M46" s="1">
        <f t="shared" si="8"/>
        <v>5.8845211730386806E-4</v>
      </c>
      <c r="O46" s="1">
        <f t="shared" si="9"/>
        <v>0.19568662886160951</v>
      </c>
      <c r="P46" s="1">
        <f t="shared" si="9"/>
        <v>0.3192119996259572</v>
      </c>
      <c r="Q46" s="1">
        <f t="shared" si="9"/>
        <v>0.26035580790055834</v>
      </c>
      <c r="R46" s="1">
        <f t="shared" si="9"/>
        <v>0.14156766618418892</v>
      </c>
      <c r="S46" s="1">
        <f t="shared" si="9"/>
        <v>5.7732735838831394E-2</v>
      </c>
      <c r="T46" s="1">
        <f t="shared" si="9"/>
        <v>1.8835198049247995E-2</v>
      </c>
      <c r="W46" s="1">
        <f t="shared" si="10"/>
        <v>9.9795336821875399E-2</v>
      </c>
      <c r="X46" s="1">
        <f t="shared" si="11"/>
        <v>0.16279021824626241</v>
      </c>
      <c r="Y46" s="1">
        <f t="shared" si="12"/>
        <v>0.13277501735360012</v>
      </c>
      <c r="Z46" s="1">
        <f t="shared" si="13"/>
        <v>7.2196005481443476E-2</v>
      </c>
      <c r="AA46" s="1">
        <f t="shared" si="14"/>
        <v>2.944226619979777E-2</v>
      </c>
      <c r="AB46" s="1">
        <f t="shared" si="15"/>
        <v>9.6054847710659984E-3</v>
      </c>
      <c r="AC46" s="1">
        <f t="shared" si="16"/>
        <v>6.7201490270124661E-2</v>
      </c>
      <c r="AD46" s="1">
        <f t="shared" si="17"/>
        <v>0.10962180815195817</v>
      </c>
      <c r="AE46" s="1">
        <f t="shared" si="18"/>
        <v>8.9409779263831451E-2</v>
      </c>
      <c r="AF46" s="1">
        <f t="shared" si="19"/>
        <v>4.8616291245780818E-2</v>
      </c>
      <c r="AG46" s="1">
        <f t="shared" si="20"/>
        <v>1.9826218624700541E-2</v>
      </c>
      <c r="AH46" s="1">
        <f t="shared" si="21"/>
        <v>6.4682670747910767E-3</v>
      </c>
      <c r="AI46" s="1">
        <f t="shared" si="22"/>
        <v>2.2626509606287183E-2</v>
      </c>
      <c r="AJ46" s="1">
        <f t="shared" si="23"/>
        <v>3.6909284083414581E-2</v>
      </c>
      <c r="AK46" s="1">
        <f t="shared" si="24"/>
        <v>3.010396378528625E-2</v>
      </c>
      <c r="AL46" s="1">
        <f t="shared" si="25"/>
        <v>1.6368937302923815E-2</v>
      </c>
      <c r="AM46" s="1">
        <f t="shared" si="26"/>
        <v>6.6754193153297833E-3</v>
      </c>
      <c r="AN46" s="1">
        <f t="shared" si="27"/>
        <v>2.1778431775173772E-3</v>
      </c>
      <c r="AO46" s="1">
        <f t="shared" si="28"/>
        <v>5.0788450762577269E-3</v>
      </c>
      <c r="AP46" s="1">
        <f t="shared" si="29"/>
        <v>8.284818957810431E-3</v>
      </c>
      <c r="AQ46" s="1">
        <f t="shared" si="30"/>
        <v>6.7572670689012423E-3</v>
      </c>
      <c r="AR46" s="1">
        <f t="shared" si="31"/>
        <v>3.6742430923338443E-3</v>
      </c>
      <c r="AS46" s="1">
        <f t="shared" si="32"/>
        <v>1.4983937474915584E-3</v>
      </c>
      <c r="AT46" s="1">
        <f t="shared" si="33"/>
        <v>4.8884818257262873E-4</v>
      </c>
      <c r="AU46" s="1">
        <f t="shared" si="34"/>
        <v>8.5501479539269645E-4</v>
      </c>
      <c r="AV46" s="1">
        <f t="shared" si="35"/>
        <v>1.3947349603538797E-3</v>
      </c>
      <c r="AW46" s="1">
        <f t="shared" si="36"/>
        <v>1.1375742385486417E-3</v>
      </c>
      <c r="AX46" s="1">
        <f t="shared" si="37"/>
        <v>6.1855247770810969E-4</v>
      </c>
      <c r="AY46" s="1">
        <f t="shared" si="38"/>
        <v>2.522519990653439E-4</v>
      </c>
      <c r="AZ46" s="1">
        <f t="shared" si="39"/>
        <v>8.2296747099914417E-5</v>
      </c>
      <c r="BA46" s="1">
        <f t="shared" si="40"/>
        <v>1.1515221108167033E-4</v>
      </c>
      <c r="BB46" s="1">
        <f t="shared" si="41"/>
        <v>1.8784097704869606E-4</v>
      </c>
      <c r="BC46" s="1">
        <f t="shared" si="42"/>
        <v>1.532069264114427E-4</v>
      </c>
      <c r="BD46" s="1">
        <f t="shared" si="43"/>
        <v>8.3305792907853175E-5</v>
      </c>
      <c r="BE46" s="1">
        <f t="shared" si="44"/>
        <v>3.3972950642105236E-5</v>
      </c>
      <c r="BF46" s="1">
        <f t="shared" si="45"/>
        <v>1.1083612171917669E-5</v>
      </c>
    </row>
    <row r="47" spans="2:58" x14ac:dyDescent="0.35">
      <c r="B47" s="1" t="s">
        <v>4</v>
      </c>
      <c r="C47" s="1" t="s">
        <v>3</v>
      </c>
      <c r="E47" s="1">
        <f>'PL Table'!R49</f>
        <v>0.94590333768749157</v>
      </c>
      <c r="F47" s="1">
        <f>'PL Table'!S49</f>
        <v>1.191653131840972</v>
      </c>
      <c r="H47" s="1">
        <f t="shared" si="8"/>
        <v>0.3883286205342113</v>
      </c>
      <c r="I47" s="1">
        <f t="shared" si="8"/>
        <v>0.36732133828288982</v>
      </c>
      <c r="J47" s="1">
        <f t="shared" si="8"/>
        <v>0.17372523994281081</v>
      </c>
      <c r="K47" s="1">
        <f t="shared" si="8"/>
        <v>5.4775761434155038E-2</v>
      </c>
      <c r="L47" s="1">
        <f t="shared" si="8"/>
        <v>1.2953143891235256E-2</v>
      </c>
      <c r="M47" s="1">
        <f t="shared" si="8"/>
        <v>2.4504844080531544E-3</v>
      </c>
      <c r="O47" s="1">
        <f t="shared" si="9"/>
        <v>0.30371876167416567</v>
      </c>
      <c r="P47" s="1">
        <f t="shared" si="9"/>
        <v>0.36192741354788133</v>
      </c>
      <c r="Q47" s="1">
        <f t="shared" si="9"/>
        <v>0.21564596792671778</v>
      </c>
      <c r="R47" s="1">
        <f t="shared" si="9"/>
        <v>8.5658397682917026E-2</v>
      </c>
      <c r="S47" s="1">
        <f t="shared" si="9"/>
        <v>2.551877446683189E-2</v>
      </c>
      <c r="T47" s="1">
        <f t="shared" si="9"/>
        <v>6.0819055028287225E-3</v>
      </c>
      <c r="W47" s="1">
        <f t="shared" si="10"/>
        <v>0.11794268775128763</v>
      </c>
      <c r="X47" s="1">
        <f t="shared" si="11"/>
        <v>0.14054677323656378</v>
      </c>
      <c r="Y47" s="1">
        <f t="shared" si="12"/>
        <v>8.3741501248747088E-2</v>
      </c>
      <c r="Z47" s="1">
        <f t="shared" si="13"/>
        <v>3.3263607409378053E-2</v>
      </c>
      <c r="AA47" s="1">
        <f t="shared" si="14"/>
        <v>9.9096704864284815E-3</v>
      </c>
      <c r="AB47" s="1">
        <f t="shared" si="15"/>
        <v>2.3617779741329065E-3</v>
      </c>
      <c r="AC47" s="1">
        <f t="shared" si="16"/>
        <v>0.1115623819997766</v>
      </c>
      <c r="AD47" s="1">
        <f t="shared" si="17"/>
        <v>0.13294366190567267</v>
      </c>
      <c r="AE47" s="1">
        <f t="shared" si="18"/>
        <v>7.9211365534151104E-2</v>
      </c>
      <c r="AF47" s="1">
        <f t="shared" si="19"/>
        <v>3.1464157272057071E-2</v>
      </c>
      <c r="AG47" s="1">
        <f t="shared" si="20"/>
        <v>9.3735903884959275E-3</v>
      </c>
      <c r="AH47" s="1">
        <f t="shared" si="21"/>
        <v>2.2340136686091181E-3</v>
      </c>
      <c r="AI47" s="1">
        <f t="shared" si="22"/>
        <v>5.2763614746977799E-2</v>
      </c>
      <c r="AJ47" s="1">
        <f t="shared" si="23"/>
        <v>6.2875926760486603E-2</v>
      </c>
      <c r="AK47" s="1">
        <f t="shared" si="24"/>
        <v>3.7463147520768729E-2</v>
      </c>
      <c r="AL47" s="1">
        <f t="shared" si="25"/>
        <v>1.488102569058147E-2</v>
      </c>
      <c r="AM47" s="1">
        <f t="shared" si="26"/>
        <v>4.4332552172968442E-3</v>
      </c>
      <c r="AN47" s="1">
        <f t="shared" si="27"/>
        <v>1.0565804927884213E-3</v>
      </c>
      <c r="AO47" s="1">
        <f t="shared" si="28"/>
        <v>1.6636426432541089E-2</v>
      </c>
      <c r="AP47" s="1">
        <f t="shared" si="29"/>
        <v>1.982484966097952E-2</v>
      </c>
      <c r="AQ47" s="1">
        <f t="shared" si="30"/>
        <v>1.1812172093391343E-2</v>
      </c>
      <c r="AR47" s="1">
        <f t="shared" si="31"/>
        <v>4.6920039563114416E-3</v>
      </c>
      <c r="AS47" s="1">
        <f t="shared" si="32"/>
        <v>1.3978103022871905E-3</v>
      </c>
      <c r="AT47" s="1">
        <f t="shared" si="33"/>
        <v>3.3314100488802083E-4</v>
      </c>
      <c r="AU47" s="1">
        <f t="shared" si="34"/>
        <v>3.9341128224332561E-3</v>
      </c>
      <c r="AV47" s="1">
        <f t="shared" si="35"/>
        <v>4.688097865868315E-3</v>
      </c>
      <c r="AW47" s="1">
        <f t="shared" si="36"/>
        <v>2.7932932521194782E-3</v>
      </c>
      <c r="AX47" s="1">
        <f t="shared" si="37"/>
        <v>1.1095455506794768E-3</v>
      </c>
      <c r="AY47" s="1">
        <f t="shared" si="38"/>
        <v>3.3054835759685372E-4</v>
      </c>
      <c r="AZ47" s="1">
        <f t="shared" si="39"/>
        <v>7.8779797111035949E-5</v>
      </c>
      <c r="BA47" s="1">
        <f t="shared" si="40"/>
        <v>7.4425808991575488E-4</v>
      </c>
      <c r="BB47" s="1">
        <f t="shared" si="41"/>
        <v>8.8689748374608918E-4</v>
      </c>
      <c r="BC47" s="1">
        <f t="shared" si="42"/>
        <v>5.2843708206395251E-4</v>
      </c>
      <c r="BD47" s="1">
        <f t="shared" si="43"/>
        <v>2.0990456794080462E-4</v>
      </c>
      <c r="BE47" s="1">
        <f t="shared" si="44"/>
        <v>6.2533358943596491E-5</v>
      </c>
      <c r="BF47" s="1">
        <f t="shared" si="45"/>
        <v>1.4903614605934464E-5</v>
      </c>
    </row>
    <row r="48" spans="2:58" x14ac:dyDescent="0.35">
      <c r="B48" s="1" t="s">
        <v>9</v>
      </c>
      <c r="C48" s="1" t="s">
        <v>5</v>
      </c>
      <c r="E48" s="1">
        <f>'PL Table'!R50</f>
        <v>1.3614251610287826</v>
      </c>
      <c r="F48" s="1">
        <f>'PL Table'!S50</f>
        <v>0.27540427935880235</v>
      </c>
      <c r="H48" s="1">
        <f t="shared" si="8"/>
        <v>0.25629525454263941</v>
      </c>
      <c r="I48" s="1">
        <f t="shared" si="8"/>
        <v>0.34892680818662569</v>
      </c>
      <c r="J48" s="1">
        <f t="shared" si="8"/>
        <v>0.23751886801136807</v>
      </c>
      <c r="K48" s="1">
        <f t="shared" si="8"/>
        <v>0.10778805437658368</v>
      </c>
      <c r="L48" s="1">
        <f t="shared" si="8"/>
        <v>3.668634232165488E-2</v>
      </c>
      <c r="M48" s="1">
        <f t="shared" si="8"/>
        <v>9.9891419005632056E-3</v>
      </c>
      <c r="O48" s="1">
        <f t="shared" si="9"/>
        <v>0.75926510595858032</v>
      </c>
      <c r="P48" s="1">
        <f t="shared" si="9"/>
        <v>0.20910485934880754</v>
      </c>
      <c r="Q48" s="1">
        <f t="shared" si="9"/>
        <v>2.8794186549691032E-2</v>
      </c>
      <c r="R48" s="1">
        <f t="shared" si="9"/>
        <v>2.6433473988135272E-3</v>
      </c>
      <c r="S48" s="1">
        <f t="shared" si="9"/>
        <v>1.8199729636630098E-4</v>
      </c>
      <c r="T48" s="1">
        <f t="shared" si="9"/>
        <v>1.0024566850202301E-5</v>
      </c>
      <c r="W48" s="1">
        <f t="shared" si="10"/>
        <v>0.19459604359699842</v>
      </c>
      <c r="X48" s="1">
        <f t="shared" si="11"/>
        <v>5.3592583152905438E-2</v>
      </c>
      <c r="Y48" s="1">
        <f t="shared" si="12"/>
        <v>7.3798133711013066E-3</v>
      </c>
      <c r="Z48" s="1">
        <f t="shared" si="13"/>
        <v>6.774773944235367E-4</v>
      </c>
      <c r="AA48" s="1">
        <f t="shared" si="14"/>
        <v>4.6645043398273288E-5</v>
      </c>
      <c r="AB48" s="1">
        <f t="shared" si="15"/>
        <v>2.5692489125523039E-6</v>
      </c>
      <c r="AC48" s="1">
        <f t="shared" si="16"/>
        <v>0.26492794998960761</v>
      </c>
      <c r="AD48" s="1">
        <f t="shared" si="17"/>
        <v>7.2962291148892716E-2</v>
      </c>
      <c r="AE48" s="1">
        <f t="shared" si="18"/>
        <v>1.004706360711396E-2</v>
      </c>
      <c r="AF48" s="1">
        <f t="shared" si="19"/>
        <v>9.2233477079642356E-4</v>
      </c>
      <c r="AG48" s="1">
        <f t="shared" si="20"/>
        <v>6.3503735719688776E-5</v>
      </c>
      <c r="AH48" s="1">
        <f t="shared" si="21"/>
        <v>3.4978401144945451E-6</v>
      </c>
      <c r="AI48" s="1">
        <f t="shared" si="22"/>
        <v>0.18033978848781343</v>
      </c>
      <c r="AJ48" s="1">
        <f t="shared" si="23"/>
        <v>4.96663494882051E-2</v>
      </c>
      <c r="AK48" s="1">
        <f t="shared" si="24"/>
        <v>6.8391625945907735E-3</v>
      </c>
      <c r="AL48" s="1">
        <f t="shared" si="25"/>
        <v>6.2784488192698328E-4</v>
      </c>
      <c r="AM48" s="1">
        <f t="shared" si="26"/>
        <v>4.3227791814053281E-5</v>
      </c>
      <c r="AN48" s="1">
        <f t="shared" si="27"/>
        <v>2.3810237705643363E-6</v>
      </c>
      <c r="AO48" s="1">
        <f t="shared" si="28"/>
        <v>8.1839708527306015E-2</v>
      </c>
      <c r="AP48" s="1">
        <f t="shared" si="29"/>
        <v>2.2539005949897148E-2</v>
      </c>
      <c r="AQ48" s="1">
        <f t="shared" si="30"/>
        <v>3.1036693455475913E-3</v>
      </c>
      <c r="AR48" s="1">
        <f t="shared" si="31"/>
        <v>2.849212731595135E-4</v>
      </c>
      <c r="AS48" s="1">
        <f t="shared" si="32"/>
        <v>1.9617134477122064E-5</v>
      </c>
      <c r="AT48" s="1">
        <f t="shared" si="33"/>
        <v>1.0805285567513037E-6</v>
      </c>
      <c r="AU48" s="1">
        <f t="shared" si="34"/>
        <v>2.7854659590084041E-2</v>
      </c>
      <c r="AV48" s="1">
        <f t="shared" si="35"/>
        <v>7.6712924511918492E-3</v>
      </c>
      <c r="AW48" s="1">
        <f t="shared" si="36"/>
        <v>1.0563533846355557E-3</v>
      </c>
      <c r="AX48" s="1">
        <f t="shared" si="37"/>
        <v>9.6974747547929046E-5</v>
      </c>
      <c r="AY48" s="1">
        <f t="shared" si="38"/>
        <v>6.6768151161097936E-6</v>
      </c>
      <c r="AZ48" s="1">
        <f t="shared" si="39"/>
        <v>3.6776469109283526E-7</v>
      </c>
      <c r="BA48" s="1">
        <f t="shared" si="40"/>
        <v>7.5844068835664163E-3</v>
      </c>
      <c r="BB48" s="1">
        <f t="shared" si="41"/>
        <v>2.0887781121325492E-3</v>
      </c>
      <c r="BC48" s="1">
        <f t="shared" si="42"/>
        <v>2.8762921535615215E-4</v>
      </c>
      <c r="BD48" s="1">
        <f t="shared" si="43"/>
        <v>2.6404772259232965E-5</v>
      </c>
      <c r="BE48" s="1">
        <f t="shared" si="44"/>
        <v>1.8179968189218369E-6</v>
      </c>
      <c r="BF48" s="1">
        <f t="shared" si="45"/>
        <v>1.0013682075835273E-7</v>
      </c>
    </row>
    <row r="49" spans="2:58" x14ac:dyDescent="0.35">
      <c r="B49" s="1" t="s">
        <v>8</v>
      </c>
      <c r="C49" s="1" t="s">
        <v>7</v>
      </c>
      <c r="E49" s="1">
        <f>'PL Table'!R51</f>
        <v>0.33782262060267554</v>
      </c>
      <c r="F49" s="1">
        <f>'PL Table'!S51</f>
        <v>1.7512887507944357</v>
      </c>
      <c r="H49" s="1">
        <f t="shared" si="8"/>
        <v>0.71332180526908007</v>
      </c>
      <c r="I49" s="1">
        <f t="shared" si="8"/>
        <v>0.24097624158903205</v>
      </c>
      <c r="J49" s="1">
        <f t="shared" si="8"/>
        <v>4.0703612718295125E-2</v>
      </c>
      <c r="K49" s="1">
        <f t="shared" si="8"/>
        <v>4.5835337054969524E-3</v>
      </c>
      <c r="L49" s="1">
        <f t="shared" si="8"/>
        <v>3.8710534200291807E-4</v>
      </c>
      <c r="M49" s="1">
        <f t="shared" si="8"/>
        <v>2.6154588216944158E-5</v>
      </c>
      <c r="O49" s="1">
        <f t="shared" si="9"/>
        <v>0.17355013638951131</v>
      </c>
      <c r="P49" s="1">
        <f t="shared" si="9"/>
        <v>0.30393640155779117</v>
      </c>
      <c r="Q49" s="1">
        <f t="shared" si="9"/>
        <v>0.26614020050255011</v>
      </c>
      <c r="R49" s="1">
        <f t="shared" si="9"/>
        <v>0.15536277975809717</v>
      </c>
      <c r="S49" s="1">
        <f t="shared" si="9"/>
        <v>6.8021272120627252E-2</v>
      </c>
      <c r="T49" s="1">
        <f t="shared" si="9"/>
        <v>2.3824977735916329E-2</v>
      </c>
      <c r="W49" s="1">
        <f t="shared" si="10"/>
        <v>0.12379709659406127</v>
      </c>
      <c r="X49" s="1">
        <f t="shared" si="11"/>
        <v>0.21680446264619163</v>
      </c>
      <c r="Y49" s="1">
        <f t="shared" si="12"/>
        <v>0.18984360827715396</v>
      </c>
      <c r="Z49" s="1">
        <f t="shared" si="13"/>
        <v>0.11082365852866836</v>
      </c>
      <c r="AA49" s="1">
        <f t="shared" si="14"/>
        <v>4.8521056625785181E-2</v>
      </c>
      <c r="AB49" s="1">
        <f t="shared" si="15"/>
        <v>1.6994876129079475E-2</v>
      </c>
      <c r="AC49" s="1">
        <f t="shared" si="16"/>
        <v>4.182145959440834E-2</v>
      </c>
      <c r="AD49" s="1">
        <f t="shared" si="17"/>
        <v>7.3241451729491341E-2</v>
      </c>
      <c r="AE49" s="1">
        <f t="shared" si="18"/>
        <v>6.4133465252855945E-2</v>
      </c>
      <c r="AF49" s="1">
        <f t="shared" si="19"/>
        <v>3.7438738748930805E-2</v>
      </c>
      <c r="AG49" s="1">
        <f t="shared" si="20"/>
        <v>1.6391510503733563E-2</v>
      </c>
      <c r="AH49" s="1">
        <f t="shared" si="21"/>
        <v>5.7412535907434828E-3</v>
      </c>
      <c r="AI49" s="1">
        <f t="shared" si="22"/>
        <v>7.064117538805966E-3</v>
      </c>
      <c r="AJ49" s="1">
        <f t="shared" si="23"/>
        <v>1.2371309580000564E-2</v>
      </c>
      <c r="AK49" s="1">
        <f t="shared" si="24"/>
        <v>1.0832867650025214E-2</v>
      </c>
      <c r="AL49" s="1">
        <f t="shared" si="25"/>
        <v>6.3238264181113687E-3</v>
      </c>
      <c r="AM49" s="1">
        <f t="shared" si="26"/>
        <v>2.7687115170037771E-3</v>
      </c>
      <c r="AN49" s="1">
        <f t="shared" si="27"/>
        <v>9.697626667847421E-4</v>
      </c>
      <c r="AO49" s="1">
        <f t="shared" si="28"/>
        <v>7.9547289973491827E-4</v>
      </c>
      <c r="AP49" s="1">
        <f t="shared" si="29"/>
        <v>1.3931027408675923E-3</v>
      </c>
      <c r="AQ49" s="1">
        <f t="shared" si="30"/>
        <v>1.2198625793911554E-3</v>
      </c>
      <c r="AR49" s="1">
        <f t="shared" si="31"/>
        <v>7.1211053760093801E-4</v>
      </c>
      <c r="AS49" s="1">
        <f t="shared" si="32"/>
        <v>3.1177779345567519E-4</v>
      </c>
      <c r="AT49" s="1">
        <f t="shared" si="33"/>
        <v>1.0920258848528697E-4</v>
      </c>
      <c r="AU49" s="1">
        <f t="shared" si="34"/>
        <v>6.7182184901714851E-5</v>
      </c>
      <c r="AV49" s="1">
        <f t="shared" si="35"/>
        <v>1.1765540467216498E-4</v>
      </c>
      <c r="AW49" s="1">
        <f t="shared" si="36"/>
        <v>1.0302429333626485E-4</v>
      </c>
      <c r="AX49" s="1">
        <f t="shared" si="37"/>
        <v>6.0141761992782246E-5</v>
      </c>
      <c r="AY49" s="1">
        <f t="shared" si="38"/>
        <v>2.6331397807728967E-5</v>
      </c>
      <c r="AZ49" s="1">
        <f t="shared" si="39"/>
        <v>9.2227761546737983E-6</v>
      </c>
      <c r="BA49" s="1">
        <f t="shared" si="40"/>
        <v>4.5391323522621642E-6</v>
      </c>
      <c r="BB49" s="1">
        <f t="shared" si="41"/>
        <v>7.9493314268838125E-6</v>
      </c>
      <c r="BC49" s="1">
        <f t="shared" si="42"/>
        <v>6.9607873521191523E-6</v>
      </c>
      <c r="BD49" s="1">
        <f t="shared" si="43"/>
        <v>4.0634495288128188E-6</v>
      </c>
      <c r="BE49" s="1">
        <f t="shared" si="44"/>
        <v>1.7790683623077098E-6</v>
      </c>
      <c r="BF49" s="1">
        <f t="shared" si="45"/>
        <v>6.231324819607541E-7</v>
      </c>
    </row>
    <row r="50" spans="2:58" x14ac:dyDescent="0.35">
      <c r="B50" s="1" t="s">
        <v>17</v>
      </c>
      <c r="C50" s="1" t="s">
        <v>6</v>
      </c>
      <c r="E50" s="1">
        <f>'PL Table'!R52</f>
        <v>2.8883834061528759</v>
      </c>
      <c r="F50" s="1">
        <f>'PL Table'!S52</f>
        <v>0.25421933479274061</v>
      </c>
      <c r="H50" s="1">
        <f t="shared" si="8"/>
        <v>5.5666129434746671E-2</v>
      </c>
      <c r="I50" s="1">
        <f t="shared" si="8"/>
        <v>0.16078512454408045</v>
      </c>
      <c r="J50" s="1">
        <f t="shared" si="8"/>
        <v>0.23220454284467279</v>
      </c>
      <c r="K50" s="1">
        <f t="shared" ref="K50:M113" si="46">_xlfn.POISSON.DIST(K$6,$E50,FALSE)</f>
        <v>0.22356524946195577</v>
      </c>
      <c r="L50" s="1">
        <f t="shared" si="46"/>
        <v>0.16143553918458531</v>
      </c>
      <c r="M50" s="1">
        <f t="shared" si="46"/>
        <v>9.3257546508819664E-2</v>
      </c>
      <c r="O50" s="1">
        <f t="shared" si="9"/>
        <v>0.77552168450287362</v>
      </c>
      <c r="P50" s="1">
        <f t="shared" si="9"/>
        <v>0.19715260675166618</v>
      </c>
      <c r="Q50" s="1">
        <f t="shared" si="9"/>
        <v>2.5060002270531675E-2</v>
      </c>
      <c r="R50" s="1">
        <f t="shared" ref="R50:T113" si="47">_xlfn.POISSON.DIST(R$6,$F50,FALSE)</f>
        <v>2.1235790357063775E-3</v>
      </c>
      <c r="S50" s="1">
        <f t="shared" si="47"/>
        <v>1.349637124592712E-4</v>
      </c>
      <c r="T50" s="1">
        <f t="shared" si="47"/>
        <v>6.8620770405109299E-6</v>
      </c>
      <c r="W50" s="1">
        <f t="shared" si="10"/>
        <v>4.3170290468989736E-2</v>
      </c>
      <c r="X50" s="1">
        <f t="shared" si="11"/>
        <v>1.0974722525835961E-2</v>
      </c>
      <c r="Y50" s="1">
        <f t="shared" si="12"/>
        <v>1.3949933300264616E-3</v>
      </c>
      <c r="Z50" s="1">
        <f t="shared" si="13"/>
        <v>1.1821142546654574E-4</v>
      </c>
      <c r="AA50" s="1">
        <f t="shared" si="14"/>
        <v>7.5129074867517222E-6</v>
      </c>
      <c r="AB50" s="1">
        <f t="shared" si="15"/>
        <v>3.8198526872828479E-7</v>
      </c>
      <c r="AC50" s="1">
        <f t="shared" si="16"/>
        <v>0.1246923506294296</v>
      </c>
      <c r="AD50" s="1">
        <f t="shared" si="17"/>
        <v>3.1699206430756764E-2</v>
      </c>
      <c r="AE50" s="1">
        <f t="shared" si="18"/>
        <v>4.0292755861423739E-3</v>
      </c>
      <c r="AF50" s="1">
        <f t="shared" si="19"/>
        <v>3.4143991973524816E-4</v>
      </c>
      <c r="AG50" s="1">
        <f t="shared" si="20"/>
        <v>2.1700157316695382E-5</v>
      </c>
      <c r="AH50" s="1">
        <f t="shared" si="21"/>
        <v>1.1033199115896249E-6</v>
      </c>
      <c r="AI50" s="1">
        <f t="shared" si="22"/>
        <v>0.18007965821612032</v>
      </c>
      <c r="AJ50" s="1">
        <f t="shared" si="23"/>
        <v>4.5779730921406199E-2</v>
      </c>
      <c r="AK50" s="1">
        <f t="shared" si="24"/>
        <v>5.8190463709152694E-3</v>
      </c>
      <c r="AL50" s="1">
        <f t="shared" si="25"/>
        <v>4.9310469918073042E-4</v>
      </c>
      <c r="AM50" s="1">
        <f t="shared" si="26"/>
        <v>3.1339187152224937E-5</v>
      </c>
      <c r="AN50" s="1">
        <f t="shared" si="27"/>
        <v>1.5934054621567657E-6</v>
      </c>
      <c r="AO50" s="1">
        <f t="shared" si="28"/>
        <v>0.17337969885904111</v>
      </c>
      <c r="AP50" s="1">
        <f t="shared" si="29"/>
        <v>4.4076471710511114E-2</v>
      </c>
      <c r="AQ50" s="1">
        <f t="shared" si="30"/>
        <v>5.6025456591285916E-3</v>
      </c>
      <c r="AR50" s="1">
        <f t="shared" si="31"/>
        <v>4.7475847686987576E-4</v>
      </c>
      <c r="AS50" s="1">
        <f t="shared" si="32"/>
        <v>3.0173196044268635E-5</v>
      </c>
      <c r="AT50" s="1">
        <f t="shared" si="33"/>
        <v>1.5341219653889853E-6</v>
      </c>
      <c r="AU50" s="1">
        <f t="shared" si="34"/>
        <v>0.12519676128705925</v>
      </c>
      <c r="AV50" s="1">
        <f t="shared" si="35"/>
        <v>3.1827437372601741E-2</v>
      </c>
      <c r="AW50" s="1">
        <f t="shared" si="36"/>
        <v>4.0455749785102127E-3</v>
      </c>
      <c r="AX50" s="1">
        <f t="shared" si="37"/>
        <v>3.4282112663034081E-4</v>
      </c>
      <c r="AY50" s="1">
        <f t="shared" si="38"/>
        <v>2.178793969121578E-5</v>
      </c>
      <c r="AZ50" s="1">
        <f t="shared" si="39"/>
        <v>1.1077831069610454E-6</v>
      </c>
      <c r="BA50" s="1">
        <f t="shared" si="40"/>
        <v>7.2323249561124903E-2</v>
      </c>
      <c r="BB50" s="1">
        <f t="shared" si="41"/>
        <v>1.8385968393478544E-2</v>
      </c>
      <c r="BC50" s="1">
        <f t="shared" si="42"/>
        <v>2.3370343272552342E-3</v>
      </c>
      <c r="BD50" s="1">
        <f t="shared" si="43"/>
        <v>1.9803977068754192E-4</v>
      </c>
      <c r="BE50" s="1">
        <f t="shared" si="44"/>
        <v>1.2586384691673449E-5</v>
      </c>
      <c r="BF50" s="1">
        <f t="shared" si="45"/>
        <v>6.3994046875255166E-7</v>
      </c>
    </row>
    <row r="51" spans="2:58" x14ac:dyDescent="0.35">
      <c r="B51" s="1" t="s">
        <v>10</v>
      </c>
      <c r="C51" s="1" t="s">
        <v>16</v>
      </c>
      <c r="E51" s="1">
        <f>'PL Table'!R53</f>
        <v>0.94590333768749146</v>
      </c>
      <c r="F51" s="1">
        <f>'PL Table'!S53</f>
        <v>1.368194336558153</v>
      </c>
      <c r="H51" s="1">
        <f t="shared" ref="H51:M114" si="48">_xlfn.POISSON.DIST(H$6,$E51,FALSE)</f>
        <v>0.38832862053421136</v>
      </c>
      <c r="I51" s="1">
        <f t="shared" si="48"/>
        <v>0.36732133828288982</v>
      </c>
      <c r="J51" s="1">
        <f t="shared" si="48"/>
        <v>0.17372523994281081</v>
      </c>
      <c r="K51" s="1">
        <f t="shared" si="46"/>
        <v>5.4775761434155024E-2</v>
      </c>
      <c r="L51" s="1">
        <f t="shared" si="46"/>
        <v>1.2953143891235249E-2</v>
      </c>
      <c r="M51" s="1">
        <f t="shared" si="46"/>
        <v>2.4504844080531535E-3</v>
      </c>
      <c r="O51" s="1">
        <f t="shared" ref="O51:T114" si="49">_xlfn.POISSON.DIST(O$6,$F51,FALSE)</f>
        <v>0.25456620569719257</v>
      </c>
      <c r="P51" s="1">
        <f t="shared" si="49"/>
        <v>0.34829604091399674</v>
      </c>
      <c r="Q51" s="1">
        <f t="shared" si="49"/>
        <v>0.23826833531207858</v>
      </c>
      <c r="R51" s="1">
        <f t="shared" si="47"/>
        <v>0.10866579565170834</v>
      </c>
      <c r="S51" s="1">
        <f t="shared" si="47"/>
        <v>3.7168981547063204E-2</v>
      </c>
      <c r="T51" s="1">
        <f t="shared" si="47"/>
        <v>1.0170878009665272E-2</v>
      </c>
      <c r="W51" s="1">
        <f t="shared" si="10"/>
        <v>9.8855343493019082E-2</v>
      </c>
      <c r="X51" s="1">
        <f t="shared" si="11"/>
        <v>0.1352533211056596</v>
      </c>
      <c r="Y51" s="1">
        <f t="shared" si="12"/>
        <v>9.2526413968722396E-2</v>
      </c>
      <c r="Z51" s="1">
        <f t="shared" si="13"/>
        <v>4.2198038524680404E-2</v>
      </c>
      <c r="AA51" s="1">
        <f t="shared" si="14"/>
        <v>1.443377933083261E-2</v>
      </c>
      <c r="AB51" s="1">
        <f t="shared" si="15"/>
        <v>3.9496430271150603E-3</v>
      </c>
      <c r="AC51" s="1">
        <f t="shared" si="16"/>
        <v>9.3507599358290186E-2</v>
      </c>
      <c r="AD51" s="1">
        <f t="shared" si="17"/>
        <v>0.12793656786716143</v>
      </c>
      <c r="AE51" s="1">
        <f t="shared" si="18"/>
        <v>8.7521043797269035E-2</v>
      </c>
      <c r="AF51" s="1">
        <f t="shared" si="19"/>
        <v>3.9915265484360536E-2</v>
      </c>
      <c r="AG51" s="1">
        <f t="shared" si="20"/>
        <v>1.3652960044479292E-2</v>
      </c>
      <c r="AH51" s="1">
        <f t="shared" si="21"/>
        <v>3.7359805220222625E-3</v>
      </c>
      <c r="AI51" s="1">
        <f t="shared" si="22"/>
        <v>4.4224575166075711E-2</v>
      </c>
      <c r="AJ51" s="1">
        <f t="shared" si="23"/>
        <v>6.0507813278915135E-2</v>
      </c>
      <c r="AK51" s="1">
        <f t="shared" si="24"/>
        <v>4.1393223722864955E-2</v>
      </c>
      <c r="AL51" s="1">
        <f t="shared" si="25"/>
        <v>1.8877991423169479E-2</v>
      </c>
      <c r="AM51" s="1">
        <f t="shared" si="26"/>
        <v>6.4571902376934619E-3</v>
      </c>
      <c r="AN51" s="1">
        <f t="shared" si="27"/>
        <v>1.7669382226581573E-3</v>
      </c>
      <c r="AO51" s="1">
        <f t="shared" si="28"/>
        <v>1.3944057752467456E-2</v>
      </c>
      <c r="AP51" s="1">
        <f t="shared" si="29"/>
        <v>1.9078180845565784E-2</v>
      </c>
      <c r="AQ51" s="1">
        <f t="shared" si="30"/>
        <v>1.3051329492367671E-2</v>
      </c>
      <c r="AR51" s="1">
        <f t="shared" si="31"/>
        <v>5.9522516986706157E-3</v>
      </c>
      <c r="AS51" s="1">
        <f t="shared" si="32"/>
        <v>2.0359592659724445E-3</v>
      </c>
      <c r="AT51" s="1">
        <f t="shared" si="33"/>
        <v>5.5711758743331834E-4</v>
      </c>
      <c r="AU51" s="1">
        <f t="shared" si="34"/>
        <v>3.2974326922415257E-3</v>
      </c>
      <c r="AV51" s="1">
        <f t="shared" si="35"/>
        <v>4.5115287347065594E-3</v>
      </c>
      <c r="AW51" s="1">
        <f t="shared" si="36"/>
        <v>3.0863240320224425E-3</v>
      </c>
      <c r="AX51" s="1">
        <f t="shared" si="37"/>
        <v>1.4075636871321436E-3</v>
      </c>
      <c r="AY51" s="1">
        <f t="shared" si="38"/>
        <v>4.8145516626977745E-4</v>
      </c>
      <c r="AZ51" s="1">
        <f t="shared" si="39"/>
        <v>1.3174484635939464E-4</v>
      </c>
      <c r="BA51" s="1">
        <f t="shared" si="40"/>
        <v>6.2381051787822222E-4</v>
      </c>
      <c r="BB51" s="1">
        <f t="shared" si="41"/>
        <v>8.5349401764639227E-4</v>
      </c>
      <c r="BC51" s="1">
        <f t="shared" si="42"/>
        <v>5.8387284061502923E-4</v>
      </c>
      <c r="BD51" s="1">
        <f t="shared" si="43"/>
        <v>2.6628383793320142E-4</v>
      </c>
      <c r="BE51" s="1">
        <f t="shared" si="44"/>
        <v>9.1082009744293757E-5</v>
      </c>
      <c r="BF51" s="1">
        <f t="shared" si="45"/>
        <v>2.4923577978895438E-5</v>
      </c>
    </row>
    <row r="52" spans="2:58" x14ac:dyDescent="0.35">
      <c r="B52" s="1" t="s">
        <v>11</v>
      </c>
      <c r="C52" s="1" t="s">
        <v>18</v>
      </c>
      <c r="E52" s="1">
        <f>'PL Table'!R54</f>
        <v>0.45943876401963868</v>
      </c>
      <c r="F52" s="1">
        <f>'PL Table'!S54</f>
        <v>0.96038415366146468</v>
      </c>
      <c r="H52" s="1">
        <f t="shared" si="48"/>
        <v>0.63163804404390078</v>
      </c>
      <c r="I52" s="1">
        <f t="shared" si="48"/>
        <v>0.2901990022633118</v>
      </c>
      <c r="J52" s="1">
        <f t="shared" si="48"/>
        <v>6.6664335459794152E-2</v>
      </c>
      <c r="K52" s="1">
        <f t="shared" si="46"/>
        <v>1.0209393295946133E-2</v>
      </c>
      <c r="L52" s="1">
        <f t="shared" si="46"/>
        <v>1.1726477593199691E-3</v>
      </c>
      <c r="M52" s="1">
        <f t="shared" si="46"/>
        <v>1.077519674344731E-4</v>
      </c>
      <c r="O52" s="1">
        <f t="shared" si="49"/>
        <v>0.38274582451992267</v>
      </c>
      <c r="P52" s="1">
        <f t="shared" si="49"/>
        <v>0.36758302474902538</v>
      </c>
      <c r="Q52" s="1">
        <f t="shared" si="49"/>
        <v>0.17651045606195698</v>
      </c>
      <c r="R52" s="1">
        <f t="shared" si="47"/>
        <v>5.6505948319153905E-2</v>
      </c>
      <c r="S52" s="1">
        <f t="shared" si="47"/>
        <v>1.356685433833227E-2</v>
      </c>
      <c r="T52" s="1">
        <f t="shared" si="47"/>
        <v>2.6058783843135218E-3</v>
      </c>
      <c r="W52" s="1">
        <f t="shared" si="10"/>
        <v>0.24175682396573403</v>
      </c>
      <c r="X52" s="1">
        <f t="shared" si="11"/>
        <v>0.23217942277621517</v>
      </c>
      <c r="Y52" s="1">
        <f t="shared" si="12"/>
        <v>0.1114907192202714</v>
      </c>
      <c r="Z52" s="1">
        <f t="shared" si="13"/>
        <v>3.5691306673156113E-2</v>
      </c>
      <c r="AA52" s="1">
        <f t="shared" si="14"/>
        <v>8.5693413380927043E-3</v>
      </c>
      <c r="AB52" s="1">
        <f t="shared" si="15"/>
        <v>1.6459719256840732E-3</v>
      </c>
      <c r="AC52" s="1">
        <f t="shared" si="16"/>
        <v>0.11107245639613018</v>
      </c>
      <c r="AD52" s="1">
        <f t="shared" si="17"/>
        <v>0.10667222703109741</v>
      </c>
      <c r="AE52" s="1">
        <f t="shared" si="18"/>
        <v>5.1223158238222051E-2</v>
      </c>
      <c r="AF52" s="1">
        <f t="shared" si="19"/>
        <v>1.6397969824160724E-2</v>
      </c>
      <c r="AG52" s="1">
        <f t="shared" si="20"/>
        <v>3.9370875928357082E-3</v>
      </c>
      <c r="AH52" s="1">
        <f t="shared" si="21"/>
        <v>7.5622330714731506E-4</v>
      </c>
      <c r="AI52" s="1">
        <f t="shared" si="22"/>
        <v>2.5515496041631631E-2</v>
      </c>
      <c r="AJ52" s="1">
        <f t="shared" si="23"/>
        <v>2.4504678071194844E-2</v>
      </c>
      <c r="AK52" s="1">
        <f t="shared" si="24"/>
        <v>1.1766952255075557E-2</v>
      </c>
      <c r="AL52" s="1">
        <f t="shared" si="25"/>
        <v>3.7669314942218673E-3</v>
      </c>
      <c r="AM52" s="1">
        <f t="shared" si="26"/>
        <v>9.0442532874474609E-4</v>
      </c>
      <c r="AN52" s="1">
        <f t="shared" si="27"/>
        <v>1.7371915077930302E-4</v>
      </c>
      <c r="AO52" s="1">
        <f t="shared" si="28"/>
        <v>3.9076026549050734E-3</v>
      </c>
      <c r="AP52" s="1">
        <f t="shared" si="29"/>
        <v>3.7527996685763009E-3</v>
      </c>
      <c r="AQ52" s="1">
        <f t="shared" si="30"/>
        <v>1.8020646667833381E-3</v>
      </c>
      <c r="AR52" s="1">
        <f t="shared" si="31"/>
        <v>5.7689144995064852E-4</v>
      </c>
      <c r="AS52" s="1">
        <f t="shared" si="32"/>
        <v>1.3850935172884718E-4</v>
      </c>
      <c r="AT52" s="1">
        <f t="shared" si="33"/>
        <v>2.6604437306861409E-5</v>
      </c>
      <c r="AU52" s="1">
        <f t="shared" si="34"/>
        <v>4.4882603351236139E-4</v>
      </c>
      <c r="AV52" s="1">
        <f t="shared" si="35"/>
        <v>4.3104541033600136E-4</v>
      </c>
      <c r="AW52" s="1">
        <f t="shared" si="36"/>
        <v>2.0698459079759971E-4</v>
      </c>
      <c r="AX52" s="1">
        <f t="shared" si="37"/>
        <v>6.62615736847058E-5</v>
      </c>
      <c r="AY52" s="1">
        <f t="shared" si="38"/>
        <v>1.5909141340865738E-5</v>
      </c>
      <c r="AZ52" s="1">
        <f t="shared" si="39"/>
        <v>3.0557774484255925E-6</v>
      </c>
      <c r="BA52" s="1">
        <f t="shared" si="40"/>
        <v>4.1241615619351266E-5</v>
      </c>
      <c r="BB52" s="1">
        <f t="shared" si="41"/>
        <v>3.9607794112222102E-5</v>
      </c>
      <c r="BC52" s="1">
        <f t="shared" si="42"/>
        <v>1.9019348913431983E-5</v>
      </c>
      <c r="BD52" s="1">
        <f t="shared" si="43"/>
        <v>6.0886271031394913E-6</v>
      </c>
      <c r="BE52" s="1">
        <f t="shared" si="44"/>
        <v>1.4618552468522189E-6</v>
      </c>
      <c r="BF52" s="1">
        <f t="shared" si="45"/>
        <v>2.80788522804748E-7</v>
      </c>
    </row>
    <row r="53" spans="2:58" x14ac:dyDescent="0.35">
      <c r="B53" s="1" t="s">
        <v>12</v>
      </c>
      <c r="C53" s="1" t="s">
        <v>2</v>
      </c>
      <c r="E53" s="1">
        <f>'PL Table'!R55</f>
        <v>0.84906085311472468</v>
      </c>
      <c r="F53" s="1">
        <f>'PL Table'!S55</f>
        <v>1.5818091942659418</v>
      </c>
      <c r="H53" s="1">
        <f t="shared" si="48"/>
        <v>0.42781652589912328</v>
      </c>
      <c r="I53" s="1">
        <f t="shared" si="48"/>
        <v>0.36324226445648727</v>
      </c>
      <c r="J53" s="1">
        <f t="shared" si="48"/>
        <v>0.15420739347337473</v>
      </c>
      <c r="K53" s="1">
        <f t="shared" si="46"/>
        <v>4.3643820353033866E-2</v>
      </c>
      <c r="L53" s="1">
        <f t="shared" si="46"/>
        <v>9.264064835533178E-3</v>
      </c>
      <c r="M53" s="1">
        <f t="shared" si="46"/>
        <v>1.5731509585135848E-3</v>
      </c>
      <c r="O53" s="1">
        <f t="shared" si="49"/>
        <v>0.20560278613227168</v>
      </c>
      <c r="P53" s="1">
        <f t="shared" si="49"/>
        <v>0.32522437747072142</v>
      </c>
      <c r="Q53" s="1">
        <f t="shared" si="49"/>
        <v>0.25722145524130224</v>
      </c>
      <c r="R53" s="1">
        <f t="shared" si="47"/>
        <v>0.13562508762105238</v>
      </c>
      <c r="S53" s="1">
        <f t="shared" si="47"/>
        <v>5.3633252643026194E-2</v>
      </c>
      <c r="T53" s="1">
        <f t="shared" si="47"/>
        <v>1.6967514429825362E-2</v>
      </c>
      <c r="W53" s="1">
        <f t="shared" si="10"/>
        <v>8.7960269678288905E-2</v>
      </c>
      <c r="X53" s="1">
        <f t="shared" si="11"/>
        <v>0.13913636330722914</v>
      </c>
      <c r="Y53" s="1">
        <f t="shared" si="12"/>
        <v>0.11004358936805075</v>
      </c>
      <c r="Z53" s="1">
        <f t="shared" si="13"/>
        <v>5.8022653810802821E-2</v>
      </c>
      <c r="AA53" s="1">
        <f t="shared" si="14"/>
        <v>2.2945191818409438E-2</v>
      </c>
      <c r="AB53" s="1">
        <f t="shared" si="15"/>
        <v>7.25898307651113E-3</v>
      </c>
      <c r="AC53" s="1">
        <f t="shared" si="16"/>
        <v>7.4683621613249221E-2</v>
      </c>
      <c r="AD53" s="1">
        <f t="shared" si="17"/>
        <v>0.11813523932891623</v>
      </c>
      <c r="AE53" s="1">
        <f t="shared" si="18"/>
        <v>9.3433703868643608E-2</v>
      </c>
      <c r="AF53" s="1">
        <f t="shared" si="19"/>
        <v>4.926476394458057E-2</v>
      </c>
      <c r="AG53" s="1">
        <f t="shared" si="20"/>
        <v>1.9481864140219716E-2</v>
      </c>
      <c r="AH53" s="1">
        <f t="shared" si="21"/>
        <v>6.1633183636878881E-3</v>
      </c>
      <c r="AI53" s="1">
        <f t="shared" si="22"/>
        <v>3.1705469740321332E-2</v>
      </c>
      <c r="AJ53" s="1">
        <f t="shared" si="23"/>
        <v>5.0152003543760884E-2</v>
      </c>
      <c r="AK53" s="1">
        <f t="shared" si="24"/>
        <v>3.9665450158189543E-2</v>
      </c>
      <c r="AL53" s="1">
        <f t="shared" si="25"/>
        <v>2.091439125164055E-2</v>
      </c>
      <c r="AM53" s="1">
        <f t="shared" si="26"/>
        <v>8.2706440935800558E-3</v>
      </c>
      <c r="AN53" s="1">
        <f t="shared" si="27"/>
        <v>2.6165161739452429E-3</v>
      </c>
      <c r="AO53" s="1">
        <f t="shared" si="28"/>
        <v>8.973291062040107E-3</v>
      </c>
      <c r="AP53" s="1">
        <f t="shared" si="29"/>
        <v>1.4194034304759439E-2</v>
      </c>
      <c r="AQ53" s="1">
        <f t="shared" si="30"/>
        <v>1.1226126983497337E-2</v>
      </c>
      <c r="AR53" s="1">
        <f t="shared" si="31"/>
        <v>5.9191969594976877E-3</v>
      </c>
      <c r="AS53" s="1">
        <f t="shared" si="32"/>
        <v>2.3407600433011139E-3</v>
      </c>
      <c r="AT53" s="1">
        <f t="shared" si="33"/>
        <v>7.4052715161280797E-4</v>
      </c>
      <c r="AU53" s="1">
        <f t="shared" si="34"/>
        <v>1.9047175410956266E-3</v>
      </c>
      <c r="AV53" s="1">
        <f t="shared" si="35"/>
        <v>3.012899718984679E-3</v>
      </c>
      <c r="AW53" s="1">
        <f t="shared" si="36"/>
        <v>2.3829162384456193E-3</v>
      </c>
      <c r="AX53" s="1">
        <f t="shared" si="37"/>
        <v>1.2564396050462974E-3</v>
      </c>
      <c r="AY53" s="1">
        <f t="shared" si="38"/>
        <v>4.9686192982552585E-4</v>
      </c>
      <c r="AZ53" s="1">
        <f t="shared" si="39"/>
        <v>1.5718815377574691E-4</v>
      </c>
      <c r="BA53" s="1">
        <f t="shared" si="40"/>
        <v>3.234442200770468E-4</v>
      </c>
      <c r="BB53" s="1">
        <f t="shared" si="41"/>
        <v>5.1162704115004936E-4</v>
      </c>
      <c r="BC53" s="1">
        <f t="shared" si="42"/>
        <v>4.0464817886311379E-4</v>
      </c>
      <c r="BD53" s="1">
        <f t="shared" si="43"/>
        <v>2.1335873658954749E-4</v>
      </c>
      <c r="BE53" s="1">
        <f t="shared" si="44"/>
        <v>8.4373202803577913E-5</v>
      </c>
      <c r="BF53" s="1">
        <f t="shared" si="45"/>
        <v>2.6692461588872852E-5</v>
      </c>
    </row>
    <row r="54" spans="2:58" x14ac:dyDescent="0.35">
      <c r="B54" s="1" t="s">
        <v>15</v>
      </c>
      <c r="C54" s="1" t="s">
        <v>19</v>
      </c>
      <c r="E54" s="1">
        <f>'PL Table'!R56</f>
        <v>0.94590333768749157</v>
      </c>
      <c r="F54" s="1">
        <f>'PL Table'!S56</f>
        <v>0.74147305981216038</v>
      </c>
      <c r="H54" s="1">
        <f t="shared" si="48"/>
        <v>0.3883286205342113</v>
      </c>
      <c r="I54" s="1">
        <f t="shared" si="48"/>
        <v>0.36732133828288982</v>
      </c>
      <c r="J54" s="1">
        <f t="shared" si="48"/>
        <v>0.17372523994281081</v>
      </c>
      <c r="K54" s="1">
        <f t="shared" si="46"/>
        <v>5.4775761434155038E-2</v>
      </c>
      <c r="L54" s="1">
        <f t="shared" si="46"/>
        <v>1.2953143891235256E-2</v>
      </c>
      <c r="M54" s="1">
        <f t="shared" si="46"/>
        <v>2.4504844080531544E-3</v>
      </c>
      <c r="O54" s="1">
        <f t="shared" si="49"/>
        <v>0.47641161557816253</v>
      </c>
      <c r="P54" s="1">
        <f t="shared" si="49"/>
        <v>0.35324637833279487</v>
      </c>
      <c r="Q54" s="1">
        <f t="shared" si="49"/>
        <v>0.1309613365049907</v>
      </c>
      <c r="R54" s="1">
        <f t="shared" si="47"/>
        <v>3.2368100965148479E-2</v>
      </c>
      <c r="S54" s="1">
        <f t="shared" si="47"/>
        <v>6.0000187157343956E-3</v>
      </c>
      <c r="T54" s="1">
        <f t="shared" si="47"/>
        <v>8.8977044721716251E-4</v>
      </c>
      <c r="W54" s="1">
        <f t="shared" si="10"/>
        <v>0.18500426548394283</v>
      </c>
      <c r="X54" s="1">
        <f t="shared" si="11"/>
        <v>0.13717567880668033</v>
      </c>
      <c r="Y54" s="1">
        <f t="shared" si="12"/>
        <v>5.0856035148299686E-2</v>
      </c>
      <c r="Z54" s="1">
        <f t="shared" si="13"/>
        <v>1.2569459997108182E-2</v>
      </c>
      <c r="AA54" s="1">
        <f t="shared" si="14"/>
        <v>2.3299789910605881E-3</v>
      </c>
      <c r="AB54" s="1">
        <f t="shared" si="15"/>
        <v>3.4552333035994901E-4</v>
      </c>
      <c r="AC54" s="1">
        <f t="shared" si="16"/>
        <v>0.1749961522076843</v>
      </c>
      <c r="AD54" s="1">
        <f t="shared" si="17"/>
        <v>0.12975493243278624</v>
      </c>
      <c r="AE54" s="1">
        <f t="shared" si="18"/>
        <v>4.8104893388329059E-2</v>
      </c>
      <c r="AF54" s="1">
        <f t="shared" si="19"/>
        <v>1.1889494164194037E-2</v>
      </c>
      <c r="AG54" s="1">
        <f t="shared" si="20"/>
        <v>2.203934904385944E-3</v>
      </c>
      <c r="AH54" s="1">
        <f t="shared" si="21"/>
        <v>3.2683167143637349E-4</v>
      </c>
      <c r="AI54" s="1">
        <f t="shared" si="22"/>
        <v>8.2764722227858425E-2</v>
      </c>
      <c r="AJ54" s="1">
        <f t="shared" si="23"/>
        <v>6.1367811834793715E-2</v>
      </c>
      <c r="AK54" s="1">
        <f t="shared" si="24"/>
        <v>2.2751289607560697E-2</v>
      </c>
      <c r="AL54" s="1">
        <f t="shared" si="25"/>
        <v>5.6231561066635459E-3</v>
      </c>
      <c r="AM54" s="1">
        <f t="shared" si="26"/>
        <v>1.0423546910523134E-3</v>
      </c>
      <c r="AN54" s="1">
        <f t="shared" si="27"/>
        <v>1.5457558443682365E-4</v>
      </c>
      <c r="AO54" s="1">
        <f t="shared" si="28"/>
        <v>2.6095808999369811E-2</v>
      </c>
      <c r="AP54" s="1">
        <f t="shared" si="29"/>
        <v>1.9349339347036445E-2</v>
      </c>
      <c r="AQ54" s="1">
        <f t="shared" si="30"/>
        <v>7.1735069254954698E-3</v>
      </c>
      <c r="AR54" s="1">
        <f t="shared" si="31"/>
        <v>1.7729873765436166E-3</v>
      </c>
      <c r="AS54" s="1">
        <f t="shared" si="32"/>
        <v>3.2865559377353253E-4</v>
      </c>
      <c r="AT54" s="1">
        <f t="shared" si="33"/>
        <v>4.8737853747928728E-5</v>
      </c>
      <c r="AU54" s="1">
        <f t="shared" si="34"/>
        <v>6.1710282080397949E-3</v>
      </c>
      <c r="AV54" s="1">
        <f t="shared" si="35"/>
        <v>4.5756511676024198E-3</v>
      </c>
      <c r="AW54" s="1">
        <f t="shared" si="36"/>
        <v>1.696361035937625E-3</v>
      </c>
      <c r="AX54" s="1">
        <f t="shared" si="37"/>
        <v>4.1926866928759901E-4</v>
      </c>
      <c r="AY54" s="1">
        <f t="shared" si="38"/>
        <v>7.7719105775012195E-5</v>
      </c>
      <c r="AZ54" s="1">
        <f t="shared" si="39"/>
        <v>1.152532463297265E-5</v>
      </c>
      <c r="BA54" s="1">
        <f t="shared" si="40"/>
        <v>1.1674392357897006E-3</v>
      </c>
      <c r="BB54" s="1">
        <f t="shared" si="41"/>
        <v>8.6562474230575945E-4</v>
      </c>
      <c r="BC54" s="1">
        <f t="shared" si="42"/>
        <v>3.2091871316328207E-4</v>
      </c>
      <c r="BD54" s="1">
        <f t="shared" si="43"/>
        <v>7.9317526733386603E-5</v>
      </c>
      <c r="BE54" s="1">
        <f t="shared" si="44"/>
        <v>1.4702952310934248E-5</v>
      </c>
      <c r="BF54" s="1">
        <f t="shared" si="45"/>
        <v>2.1803686076521388E-6</v>
      </c>
    </row>
    <row r="55" spans="2:58" x14ac:dyDescent="0.35">
      <c r="B55" s="1" t="s">
        <v>14</v>
      </c>
      <c r="C55" s="1" t="s">
        <v>21</v>
      </c>
      <c r="E55" s="1">
        <f>'PL Table'!R57</f>
        <v>1.13508400522499</v>
      </c>
      <c r="F55" s="1">
        <f>'PL Table'!S57</f>
        <v>0.77854671280276855</v>
      </c>
      <c r="H55" s="1">
        <f t="shared" si="48"/>
        <v>0.32139512133085846</v>
      </c>
      <c r="I55" s="1">
        <f t="shared" si="48"/>
        <v>0.36481046158000247</v>
      </c>
      <c r="J55" s="1">
        <f t="shared" si="48"/>
        <v>0.20704525993910328</v>
      </c>
      <c r="K55" s="1">
        <f t="shared" si="46"/>
        <v>7.8337920971508823E-2</v>
      </c>
      <c r="L55" s="1">
        <f t="shared" si="46"/>
        <v>2.2230030274334754E-2</v>
      </c>
      <c r="M55" s="1">
        <f t="shared" si="46"/>
        <v>5.0465903600129354E-3</v>
      </c>
      <c r="O55" s="1">
        <f t="shared" si="49"/>
        <v>0.45907269121393729</v>
      </c>
      <c r="P55" s="1">
        <f t="shared" si="49"/>
        <v>0.35740953468213127</v>
      </c>
      <c r="Q55" s="1">
        <f t="shared" si="49"/>
        <v>0.1391300091755702</v>
      </c>
      <c r="R55" s="1">
        <f t="shared" si="47"/>
        <v>3.6106403765286406E-2</v>
      </c>
      <c r="S55" s="1">
        <f t="shared" si="47"/>
        <v>7.0276304906483076E-3</v>
      </c>
      <c r="T55" s="1">
        <f t="shared" si="47"/>
        <v>1.0942677234573499E-3</v>
      </c>
      <c r="W55" s="1">
        <f t="shared" si="10"/>
        <v>0.1475437232923871</v>
      </c>
      <c r="X55" s="1">
        <f t="shared" si="11"/>
        <v>0.11486968076396924</v>
      </c>
      <c r="Y55" s="1">
        <f t="shared" si="12"/>
        <v>4.471570617974583E-2</v>
      </c>
      <c r="Z55" s="1">
        <f t="shared" si="13"/>
        <v>1.1604422018965188E-2</v>
      </c>
      <c r="AA55" s="1">
        <f t="shared" si="14"/>
        <v>2.2586461542103533E-3</v>
      </c>
      <c r="AB55" s="1">
        <f t="shared" si="15"/>
        <v>3.5169230774901726E-4</v>
      </c>
      <c r="AC55" s="1">
        <f t="shared" si="16"/>
        <v>0.1674745203805304</v>
      </c>
      <c r="AD55" s="1">
        <f t="shared" si="17"/>
        <v>0.1303867373204822</v>
      </c>
      <c r="AE55" s="1">
        <f t="shared" si="18"/>
        <v>5.075608286696974E-2</v>
      </c>
      <c r="AF55" s="1">
        <f t="shared" si="19"/>
        <v>1.3171993823608072E-2</v>
      </c>
      <c r="AG55" s="1">
        <f t="shared" si="20"/>
        <v>2.5637531231071085E-3</v>
      </c>
      <c r="AH55" s="1">
        <f t="shared" si="21"/>
        <v>3.9920031328657431E-4</v>
      </c>
      <c r="AI55" s="1">
        <f t="shared" si="22"/>
        <v>9.5048824683333338E-2</v>
      </c>
      <c r="AJ55" s="1">
        <f t="shared" si="23"/>
        <v>7.399995001297581E-2</v>
      </c>
      <c r="AK55" s="1">
        <f t="shared" si="24"/>
        <v>2.8806208915085754E-2</v>
      </c>
      <c r="AL55" s="1">
        <f t="shared" si="25"/>
        <v>7.4756597530499409E-3</v>
      </c>
      <c r="AM55" s="1">
        <f t="shared" si="26"/>
        <v>1.4550375816922468E-3</v>
      </c>
      <c r="AN55" s="1">
        <f t="shared" si="27"/>
        <v>2.2656294524619781E-4</v>
      </c>
      <c r="AO55" s="1">
        <f t="shared" si="28"/>
        <v>3.5962800204495292E-2</v>
      </c>
      <c r="AP55" s="1">
        <f t="shared" si="29"/>
        <v>2.7998719882392543E-2</v>
      </c>
      <c r="AQ55" s="1">
        <f t="shared" si="30"/>
        <v>1.0899155663561115E-2</v>
      </c>
      <c r="AR55" s="1">
        <f t="shared" si="31"/>
        <v>2.828500604730395E-3</v>
      </c>
      <c r="AS55" s="1">
        <f t="shared" si="32"/>
        <v>5.5052996199337289E-4</v>
      </c>
      <c r="AT55" s="1">
        <f t="shared" si="33"/>
        <v>8.5722658441874744E-5</v>
      </c>
      <c r="AU55" s="1">
        <f t="shared" si="34"/>
        <v>1.0205199823806157E-2</v>
      </c>
      <c r="AV55" s="1">
        <f t="shared" si="35"/>
        <v>7.9452247763196759E-3</v>
      </c>
      <c r="AW55" s="1">
        <f t="shared" si="36"/>
        <v>3.0928643160413978E-3</v>
      </c>
      <c r="AX55" s="1">
        <f t="shared" si="37"/>
        <v>8.0264644879967121E-4</v>
      </c>
      <c r="AY55" s="1">
        <f t="shared" si="38"/>
        <v>1.5622443856394989E-4</v>
      </c>
      <c r="AZ55" s="1">
        <f t="shared" si="39"/>
        <v>2.432560462068426E-5</v>
      </c>
      <c r="BA55" s="1">
        <f t="shared" si="40"/>
        <v>2.3167518180254509E-3</v>
      </c>
      <c r="BB55" s="1">
        <f t="shared" si="41"/>
        <v>1.8036995123035526E-3</v>
      </c>
      <c r="BC55" s="1">
        <f t="shared" si="42"/>
        <v>7.0213216309394379E-4</v>
      </c>
      <c r="BD55" s="1">
        <f t="shared" si="43"/>
        <v>1.8221422917662913E-4</v>
      </c>
      <c r="BE55" s="1">
        <f t="shared" si="44"/>
        <v>3.5465572287838721E-5</v>
      </c>
      <c r="BF55" s="1">
        <f t="shared" si="45"/>
        <v>5.522320944473163E-6</v>
      </c>
    </row>
    <row r="56" spans="2:58" x14ac:dyDescent="0.35">
      <c r="B56" s="1" t="s">
        <v>20</v>
      </c>
      <c r="C56" s="1" t="s">
        <v>13</v>
      </c>
      <c r="E56" s="1">
        <f>'PL Table'!R58</f>
        <v>0.97292914733570568</v>
      </c>
      <c r="F56" s="1">
        <f>'PL Table'!S58</f>
        <v>0.8473977826424689</v>
      </c>
      <c r="H56" s="1">
        <f t="shared" si="48"/>
        <v>0.3779742726937082</v>
      </c>
      <c r="I56" s="1">
        <f t="shared" si="48"/>
        <v>0.367742186846723</v>
      </c>
      <c r="J56" s="1">
        <f t="shared" si="48"/>
        <v>0.17889354614407496</v>
      </c>
      <c r="K56" s="1">
        <f t="shared" si="46"/>
        <v>5.8016915104605202E-2</v>
      </c>
      <c r="L56" s="1">
        <f t="shared" si="46"/>
        <v>1.4111586935942886E-2</v>
      </c>
      <c r="M56" s="1">
        <f t="shared" si="46"/>
        <v>2.7459148490281203E-3</v>
      </c>
      <c r="O56" s="1">
        <f t="shared" si="49"/>
        <v>0.42852860688719868</v>
      </c>
      <c r="P56" s="1">
        <f t="shared" si="49"/>
        <v>0.3631341912750784</v>
      </c>
      <c r="Q56" s="1">
        <f t="shared" si="49"/>
        <v>0.15385955424408379</v>
      </c>
      <c r="R56" s="1">
        <f t="shared" si="47"/>
        <v>4.346008170159843E-2</v>
      </c>
      <c r="S56" s="1">
        <f t="shared" si="47"/>
        <v>9.2069942168487608E-3</v>
      </c>
      <c r="T56" s="1">
        <f t="shared" si="47"/>
        <v>1.5603972968319352E-3</v>
      </c>
      <c r="W56" s="1">
        <f t="shared" si="10"/>
        <v>0.16197278851663691</v>
      </c>
      <c r="X56" s="1">
        <f t="shared" si="11"/>
        <v>0.13725538183741567</v>
      </c>
      <c r="Y56" s="1">
        <f t="shared" si="12"/>
        <v>5.8154953112385714E-2</v>
      </c>
      <c r="Z56" s="1">
        <f t="shared" si="13"/>
        <v>1.6426792772370802E-2</v>
      </c>
      <c r="AA56" s="1">
        <f t="shared" si="14"/>
        <v>3.480006942808588E-3</v>
      </c>
      <c r="AB56" s="1">
        <f t="shared" si="15"/>
        <v>5.8979003338327897E-4</v>
      </c>
      <c r="AC56" s="1">
        <f t="shared" si="16"/>
        <v>0.15758804702307813</v>
      </c>
      <c r="AD56" s="1">
        <f t="shared" si="17"/>
        <v>0.13353976161831352</v>
      </c>
      <c r="AE56" s="1">
        <f t="shared" si="18"/>
        <v>5.6580648944981375E-2</v>
      </c>
      <c r="AF56" s="1">
        <f t="shared" si="19"/>
        <v>1.5982105485483056E-2</v>
      </c>
      <c r="AG56" s="1">
        <f t="shared" si="20"/>
        <v>3.3858001875890949E-3</v>
      </c>
      <c r="AH56" s="1">
        <f t="shared" si="21"/>
        <v>5.7382391428669095E-4</v>
      </c>
      <c r="AI56" s="1">
        <f t="shared" si="22"/>
        <v>7.6661002110231233E-2</v>
      </c>
      <c r="AJ56" s="1">
        <f t="shared" si="23"/>
        <v>6.4962363203359574E-2</v>
      </c>
      <c r="AK56" s="1">
        <f t="shared" si="24"/>
        <v>2.7524481266870807E-2</v>
      </c>
      <c r="AL56" s="1">
        <f t="shared" si="25"/>
        <v>7.7747281313101666E-3</v>
      </c>
      <c r="AM56" s="1">
        <f t="shared" si="26"/>
        <v>1.6470718447800651E-3</v>
      </c>
      <c r="AN56" s="1">
        <f t="shared" si="27"/>
        <v>2.7914500582389363E-4</v>
      </c>
      <c r="AO56" s="1">
        <f t="shared" si="28"/>
        <v>2.4861907805669343E-2</v>
      </c>
      <c r="AP56" s="1">
        <f t="shared" si="29"/>
        <v>2.1067925546785691E-2</v>
      </c>
      <c r="AQ56" s="1">
        <f t="shared" si="30"/>
        <v>8.9264566966114085E-3</v>
      </c>
      <c r="AR56" s="1">
        <f t="shared" si="31"/>
        <v>2.521419870520842E-3</v>
      </c>
      <c r="AS56" s="1">
        <f t="shared" si="32"/>
        <v>5.3416140184750559E-4</v>
      </c>
      <c r="AT56" s="1">
        <f t="shared" si="33"/>
        <v>9.0529437499753832E-5</v>
      </c>
      <c r="AU56" s="1">
        <f t="shared" si="34"/>
        <v>6.0472186906271978E-3</v>
      </c>
      <c r="AV56" s="1">
        <f t="shared" si="35"/>
        <v>5.1243997095915816E-3</v>
      </c>
      <c r="AW56" s="1">
        <f t="shared" si="36"/>
        <v>2.1712024756408085E-3</v>
      </c>
      <c r="AX56" s="1">
        <f t="shared" si="37"/>
        <v>6.1329072117528687E-4</v>
      </c>
      <c r="AY56" s="1">
        <f t="shared" si="38"/>
        <v>1.2992529930978467E-4</v>
      </c>
      <c r="AZ56" s="1">
        <f t="shared" si="39"/>
        <v>2.2019682108854131E-5</v>
      </c>
      <c r="BA56" s="1">
        <f t="shared" si="40"/>
        <v>1.1767030648848929E-3</v>
      </c>
      <c r="BB56" s="1">
        <f t="shared" si="41"/>
        <v>9.9713556801205548E-4</v>
      </c>
      <c r="BC56" s="1">
        <f t="shared" si="42"/>
        <v>4.2248523466367722E-4</v>
      </c>
      <c r="BD56" s="1">
        <f t="shared" si="43"/>
        <v>1.1933768368439443E-4</v>
      </c>
      <c r="BE56" s="1">
        <f t="shared" si="44"/>
        <v>2.5281622134961041E-5</v>
      </c>
      <c r="BF56" s="1">
        <f t="shared" si="45"/>
        <v>4.2847181077541502E-6</v>
      </c>
    </row>
    <row r="57" spans="2:58" x14ac:dyDescent="0.35">
      <c r="B57" s="1" t="s">
        <v>13</v>
      </c>
      <c r="C57" s="1" t="s">
        <v>11</v>
      </c>
      <c r="E57" s="1">
        <f>'PL Table'!R59</f>
        <v>0.49209495067789738</v>
      </c>
      <c r="F57" s="1">
        <f>'PL Table'!S59</f>
        <v>1.6312407315867525</v>
      </c>
      <c r="H57" s="1">
        <f t="shared" si="48"/>
        <v>0.61134431551930668</v>
      </c>
      <c r="I57" s="1">
        <f t="shared" si="48"/>
        <v>0.3008394507926862</v>
      </c>
      <c r="J57" s="1">
        <f t="shared" si="48"/>
        <v>7.4020787349896311E-2</v>
      </c>
      <c r="K57" s="1">
        <f t="shared" si="46"/>
        <v>1.2141751900028787E-2</v>
      </c>
      <c r="L57" s="1">
        <f t="shared" si="46"/>
        <v>1.493723700596983E-3</v>
      </c>
      <c r="M57" s="1">
        <f t="shared" si="46"/>
        <v>1.4701077815433577E-4</v>
      </c>
      <c r="O57" s="1">
        <f t="shared" si="49"/>
        <v>0.19568662886160951</v>
      </c>
      <c r="P57" s="1">
        <f t="shared" si="49"/>
        <v>0.3192119996259572</v>
      </c>
      <c r="Q57" s="1">
        <f t="shared" si="49"/>
        <v>0.26035580790055834</v>
      </c>
      <c r="R57" s="1">
        <f t="shared" si="47"/>
        <v>0.14156766618418892</v>
      </c>
      <c r="S57" s="1">
        <f t="shared" si="47"/>
        <v>5.7732735838831394E-2</v>
      </c>
      <c r="T57" s="1">
        <f t="shared" si="47"/>
        <v>1.8835198049247995E-2</v>
      </c>
      <c r="W57" s="1">
        <f t="shared" si="10"/>
        <v>0.11963190817768127</v>
      </c>
      <c r="X57" s="1">
        <f t="shared" si="11"/>
        <v>0.19514844141687998</v>
      </c>
      <c r="Y57" s="1">
        <f t="shared" si="12"/>
        <v>0.15916704317244293</v>
      </c>
      <c r="Z57" s="1">
        <f t="shared" si="13"/>
        <v>8.6546587983038673E-2</v>
      </c>
      <c r="AA57" s="1">
        <f t="shared" si="14"/>
        <v>3.5294579874447327E-2</v>
      </c>
      <c r="AB57" s="1">
        <f t="shared" si="15"/>
        <v>1.1514791259088096E-2</v>
      </c>
      <c r="AC57" s="1">
        <f t="shared" si="16"/>
        <v>5.8870257954198819E-2</v>
      </c>
      <c r="AD57" s="1">
        <f t="shared" si="17"/>
        <v>9.6031562653908123E-2</v>
      </c>
      <c r="AE57" s="1">
        <f t="shared" si="18"/>
        <v>7.8325298259490084E-2</v>
      </c>
      <c r="AF57" s="1">
        <f t="shared" si="19"/>
        <v>4.2589138944853729E-2</v>
      </c>
      <c r="AG57" s="1">
        <f t="shared" si="20"/>
        <v>1.7368284542513268E-2</v>
      </c>
      <c r="AH57" s="1">
        <f t="shared" si="21"/>
        <v>5.6663706367072412E-3</v>
      </c>
      <c r="AI57" s="1">
        <f t="shared" si="22"/>
        <v>1.448487834218328E-2</v>
      </c>
      <c r="AJ57" s="1">
        <f t="shared" si="23"/>
        <v>2.3628323543848157E-2</v>
      </c>
      <c r="AK57" s="1">
        <f t="shared" si="24"/>
        <v>1.9271741891917684E-2</v>
      </c>
      <c r="AL57" s="1">
        <f t="shared" si="25"/>
        <v>1.0478950114240956E-2</v>
      </c>
      <c r="AM57" s="1">
        <f t="shared" si="26"/>
        <v>4.2734225626538764E-3</v>
      </c>
      <c r="AN57" s="1">
        <f t="shared" si="27"/>
        <v>1.3941961894965676E-3</v>
      </c>
      <c r="AO57" s="1">
        <f t="shared" si="28"/>
        <v>2.3759784977906754E-3</v>
      </c>
      <c r="AP57" s="1">
        <f t="shared" si="29"/>
        <v>3.8757929029704544E-3</v>
      </c>
      <c r="AQ57" s="1">
        <f t="shared" si="30"/>
        <v>3.161175625260134E-3</v>
      </c>
      <c r="AR57" s="1">
        <f t="shared" si="31"/>
        <v>1.7188794798745168E-3</v>
      </c>
      <c r="AS57" s="1">
        <f t="shared" si="32"/>
        <v>7.0097655506499111E-4</v>
      </c>
      <c r="AT57" s="1">
        <f t="shared" si="33"/>
        <v>2.2869230170187535E-4</v>
      </c>
      <c r="AU57" s="1">
        <f t="shared" si="34"/>
        <v>2.923017554205117E-4</v>
      </c>
      <c r="AV57" s="1">
        <f t="shared" si="35"/>
        <v>4.7681452935624752E-4</v>
      </c>
      <c r="AW57" s="1">
        <f t="shared" si="36"/>
        <v>3.8889964084913922E-4</v>
      </c>
      <c r="AX57" s="1">
        <f t="shared" si="37"/>
        <v>2.1146297821752504E-4</v>
      </c>
      <c r="AY57" s="1">
        <f t="shared" si="38"/>
        <v>8.6236755822767294E-5</v>
      </c>
      <c r="AZ57" s="1">
        <f t="shared" si="39"/>
        <v>2.813458173159979E-5</v>
      </c>
      <c r="BA57" s="1">
        <f t="shared" si="40"/>
        <v>2.8768043583343914E-5</v>
      </c>
      <c r="BB57" s="1">
        <f t="shared" si="41"/>
        <v>4.6927604461213504E-5</v>
      </c>
      <c r="BC57" s="1">
        <f t="shared" si="42"/>
        <v>3.8275109916461846E-5</v>
      </c>
      <c r="BD57" s="1">
        <f t="shared" si="43"/>
        <v>2.081197276723086E-5</v>
      </c>
      <c r="BE57" s="1">
        <f t="shared" si="44"/>
        <v>8.487334420645312E-6</v>
      </c>
      <c r="BF57" s="1">
        <f t="shared" si="45"/>
        <v>2.768977121910975E-6</v>
      </c>
    </row>
    <row r="58" spans="2:58" x14ac:dyDescent="0.35">
      <c r="B58" s="1" t="s">
        <v>21</v>
      </c>
      <c r="C58" s="1" t="s">
        <v>4</v>
      </c>
      <c r="E58" s="1">
        <f>'PL Table'!R60</f>
        <v>1.2161614341696318</v>
      </c>
      <c r="F58" s="1">
        <f>'PL Table'!S60</f>
        <v>1.468822823246946</v>
      </c>
      <c r="H58" s="1">
        <f t="shared" si="48"/>
        <v>0.29636560518793958</v>
      </c>
      <c r="I58" s="1">
        <f t="shared" si="48"/>
        <v>0.36042841944391552</v>
      </c>
      <c r="J58" s="1">
        <f t="shared" si="48"/>
        <v>0.21916957175320301</v>
      </c>
      <c r="K58" s="1">
        <f t="shared" si="46"/>
        <v>8.8848526903239786E-2</v>
      </c>
      <c r="L58" s="1">
        <f t="shared" si="46"/>
        <v>2.701353797562582E-2</v>
      </c>
      <c r="M58" s="1">
        <f t="shared" si="46"/>
        <v>6.5705646172865735E-3</v>
      </c>
      <c r="O58" s="1">
        <f t="shared" si="49"/>
        <v>0.2301963074944085</v>
      </c>
      <c r="P58" s="1">
        <f t="shared" si="49"/>
        <v>0.33811759027495919</v>
      </c>
      <c r="Q58" s="1">
        <f t="shared" si="49"/>
        <v>0.2483174167685599</v>
      </c>
      <c r="R58" s="1">
        <f t="shared" si="47"/>
        <v>0.12157809638646158</v>
      </c>
      <c r="S58" s="1">
        <f t="shared" si="47"/>
        <v>4.4644170694837962E-2</v>
      </c>
      <c r="T58" s="1">
        <f t="shared" si="47"/>
        <v>1.3114875368302097E-2</v>
      </c>
      <c r="W58" s="1">
        <f t="shared" si="10"/>
        <v>6.8222267982609414E-2</v>
      </c>
      <c r="X58" s="1">
        <f t="shared" si="11"/>
        <v>0.10020642426652608</v>
      </c>
      <c r="Y58" s="1">
        <f t="shared" si="12"/>
        <v>7.3592741499320075E-2</v>
      </c>
      <c r="Z58" s="1">
        <f t="shared" si="13"/>
        <v>3.6031566113171334E-2</v>
      </c>
      <c r="AA58" s="1">
        <f t="shared" si="14"/>
        <v>1.323099666608933E-2</v>
      </c>
      <c r="AB58" s="1">
        <f t="shared" si="15"/>
        <v>3.8867979754912529E-3</v>
      </c>
      <c r="AC58" s="1">
        <f t="shared" si="16"/>
        <v>8.2969291272035214E-2</v>
      </c>
      <c r="AD58" s="1">
        <f t="shared" si="17"/>
        <v>0.12186718864898896</v>
      </c>
      <c r="AE58" s="1">
        <f t="shared" si="18"/>
        <v>8.9500654046288083E-2</v>
      </c>
      <c r="AF58" s="1">
        <f t="shared" si="19"/>
        <v>4.3820201119572362E-2</v>
      </c>
      <c r="AG58" s="1">
        <f t="shared" si="20"/>
        <v>1.6091027880924817E-2</v>
      </c>
      <c r="AH58" s="1">
        <f t="shared" si="21"/>
        <v>4.726973800201064E-3</v>
      </c>
      <c r="AI58" s="1">
        <f t="shared" si="22"/>
        <v>5.0452026132718146E-2</v>
      </c>
      <c r="AJ58" s="1">
        <f t="shared" si="23"/>
        <v>7.4105087462787766E-2</v>
      </c>
      <c r="AK58" s="1">
        <f t="shared" si="24"/>
        <v>5.4423621892026902E-2</v>
      </c>
      <c r="AL58" s="1">
        <f t="shared" si="25"/>
        <v>2.6646219319590422E-2</v>
      </c>
      <c r="AM58" s="1">
        <f t="shared" si="26"/>
        <v>9.7846437724645324E-3</v>
      </c>
      <c r="AN58" s="1">
        <f t="shared" si="27"/>
        <v>2.8743816180674011E-3</v>
      </c>
      <c r="AO58" s="1">
        <f t="shared" si="28"/>
        <v>2.0452602819443413E-2</v>
      </c>
      <c r="AP58" s="1">
        <f t="shared" si="29"/>
        <v>3.004124981600332E-2</v>
      </c>
      <c r="AQ58" s="1">
        <f t="shared" si="30"/>
        <v>2.2062636684304401E-2</v>
      </c>
      <c r="AR58" s="1">
        <f t="shared" si="31"/>
        <v>1.0802034767637211E-2</v>
      </c>
      <c r="AS58" s="1">
        <f t="shared" si="32"/>
        <v>3.9665688010531398E-3</v>
      </c>
      <c r="AT58" s="1">
        <f t="shared" si="33"/>
        <v>1.1652373569932257E-3</v>
      </c>
      <c r="AU58" s="1">
        <f t="shared" si="34"/>
        <v>6.2184166943490427E-3</v>
      </c>
      <c r="AV58" s="1">
        <f t="shared" si="35"/>
        <v>9.133752365119702E-3</v>
      </c>
      <c r="AW58" s="1">
        <f t="shared" si="36"/>
        <v>6.7079319678867962E-3</v>
      </c>
      <c r="AX58" s="1">
        <f t="shared" si="37"/>
        <v>3.2842545237399762E-3</v>
      </c>
      <c r="AY58" s="1">
        <f t="shared" si="38"/>
        <v>1.2059970004553266E-3</v>
      </c>
      <c r="AZ58" s="1">
        <f t="shared" si="39"/>
        <v>3.5427918380722838E-4</v>
      </c>
      <c r="BA58" s="1">
        <f t="shared" si="40"/>
        <v>1.5125197130527806E-3</v>
      </c>
      <c r="BB58" s="1">
        <f t="shared" si="41"/>
        <v>2.2216234751428459E-3</v>
      </c>
      <c r="BC58" s="1">
        <f t="shared" si="42"/>
        <v>1.6315856324755032E-3</v>
      </c>
      <c r="BD58" s="1">
        <f t="shared" si="43"/>
        <v>7.9883673835394106E-4</v>
      </c>
      <c r="BE58" s="1">
        <f t="shared" si="44"/>
        <v>2.9333740833560444E-4</v>
      </c>
      <c r="BF58" s="1">
        <f t="shared" si="45"/>
        <v>8.6172136055088976E-5</v>
      </c>
    </row>
    <row r="59" spans="2:58" x14ac:dyDescent="0.35">
      <c r="B59" s="1" t="s">
        <v>5</v>
      </c>
      <c r="C59" s="1" t="s">
        <v>17</v>
      </c>
      <c r="E59" s="1">
        <f>'PL Table'!R61</f>
        <v>0.26012341786406024</v>
      </c>
      <c r="F59" s="1">
        <f>'PL Table'!S61</f>
        <v>2.549254996116094</v>
      </c>
      <c r="H59" s="1">
        <f t="shared" si="48"/>
        <v>0.77095643013584159</v>
      </c>
      <c r="I59" s="1">
        <f t="shared" si="48"/>
        <v>0.20054382163120968</v>
      </c>
      <c r="J59" s="1">
        <f t="shared" si="48"/>
        <v>2.6083072157115358E-2</v>
      </c>
      <c r="K59" s="1">
        <f t="shared" si="46"/>
        <v>2.2616059593012529E-3</v>
      </c>
      <c r="L59" s="1">
        <f t="shared" si="46"/>
        <v>1.4707416799879206E-4</v>
      </c>
      <c r="M59" s="1">
        <f t="shared" si="46"/>
        <v>7.6514870518717545E-6</v>
      </c>
      <c r="O59" s="1">
        <f t="shared" si="49"/>
        <v>7.8139858819832264E-2</v>
      </c>
      <c r="P59" s="1">
        <f t="shared" si="49"/>
        <v>0.19919842549226363</v>
      </c>
      <c r="Q59" s="1">
        <f t="shared" si="49"/>
        <v>0.25390379070230629</v>
      </c>
      <c r="R59" s="1">
        <f t="shared" si="47"/>
        <v>0.21575516899355646</v>
      </c>
      <c r="S59" s="1">
        <f t="shared" si="47"/>
        <v>0.13750373562367404</v>
      </c>
      <c r="T59" s="1">
        <f t="shared" si="47"/>
        <v>7.0106417004655502E-2</v>
      </c>
      <c r="W59" s="1">
        <f t="shared" si="10"/>
        <v>6.0242426607056539E-2</v>
      </c>
      <c r="X59" s="1">
        <f t="shared" si="11"/>
        <v>0.15357330700619598</v>
      </c>
      <c r="Y59" s="1">
        <f t="shared" si="12"/>
        <v>0.19574876007780795</v>
      </c>
      <c r="Z59" s="1">
        <f t="shared" si="13"/>
        <v>0.1663378348706275</v>
      </c>
      <c r="AA59" s="1">
        <f t="shared" si="14"/>
        <v>0.10600938914677029</v>
      </c>
      <c r="AB59" s="1">
        <f t="shared" si="15"/>
        <v>5.4048992983523864E-2</v>
      </c>
      <c r="AC59" s="1">
        <f t="shared" si="16"/>
        <v>1.5670465909452348E-2</v>
      </c>
      <c r="AD59" s="1">
        <f t="shared" si="17"/>
        <v>3.9948013511138331E-2</v>
      </c>
      <c r="AE59" s="1">
        <f t="shared" si="18"/>
        <v>5.0918836514091306E-2</v>
      </c>
      <c r="AF59" s="1">
        <f t="shared" si="19"/>
        <v>4.3268366126655286E-2</v>
      </c>
      <c r="AG59" s="1">
        <f t="shared" si="20"/>
        <v>2.7575524630539101E-2</v>
      </c>
      <c r="AH59" s="1">
        <f t="shared" si="21"/>
        <v>1.4059408786984837E-2</v>
      </c>
      <c r="AI59" s="1">
        <f t="shared" si="22"/>
        <v>2.038127575944492E-3</v>
      </c>
      <c r="AJ59" s="1">
        <f t="shared" si="23"/>
        <v>5.1957069056984793E-3</v>
      </c>
      <c r="AK59" s="1">
        <f t="shared" si="24"/>
        <v>6.62259089385337E-3</v>
      </c>
      <c r="AL59" s="1">
        <f t="shared" si="25"/>
        <v>5.6275576411295514E-3</v>
      </c>
      <c r="AM59" s="1">
        <f t="shared" si="26"/>
        <v>3.5865198581452036E-3</v>
      </c>
      <c r="AN59" s="1">
        <f t="shared" si="27"/>
        <v>1.8285907334092486E-3</v>
      </c>
      <c r="AO59" s="1">
        <f t="shared" si="28"/>
        <v>1.7672157036589123E-4</v>
      </c>
      <c r="AP59" s="1">
        <f t="shared" si="29"/>
        <v>4.5050834617673004E-4</v>
      </c>
      <c r="AQ59" s="1">
        <f t="shared" si="30"/>
        <v>5.7423032614151398E-4</v>
      </c>
      <c r="AR59" s="1">
        <f t="shared" si="31"/>
        <v>4.879531759458762E-4</v>
      </c>
      <c r="AS59" s="1">
        <f t="shared" si="32"/>
        <v>3.1097926791268522E-4</v>
      </c>
      <c r="AT59" s="1">
        <f t="shared" si="33"/>
        <v>1.5855309048298758E-4</v>
      </c>
      <c r="AU59" s="1">
        <f t="shared" si="34"/>
        <v>1.1492354723469905E-5</v>
      </c>
      <c r="AV59" s="1">
        <f t="shared" si="35"/>
        <v>2.9296942695944044E-5</v>
      </c>
      <c r="AW59" s="1">
        <f t="shared" si="36"/>
        <v>3.7342688769281135E-5</v>
      </c>
      <c r="AX59" s="1">
        <f t="shared" si="37"/>
        <v>3.1732011971166097E-5</v>
      </c>
      <c r="AY59" s="1">
        <f t="shared" si="38"/>
        <v>2.0223247513577724E-5</v>
      </c>
      <c r="AZ59" s="1">
        <f t="shared" si="39"/>
        <v>1.0310842952336076E-5</v>
      </c>
      <c r="BA59" s="1">
        <f t="shared" si="40"/>
        <v>5.9788611799503349E-7</v>
      </c>
      <c r="BB59" s="1">
        <f t="shared" si="41"/>
        <v>1.5241641734072957E-6</v>
      </c>
      <c r="BC59" s="1">
        <f t="shared" si="42"/>
        <v>1.9427415669798526E-6</v>
      </c>
      <c r="BD59" s="1">
        <f t="shared" si="43"/>
        <v>1.6508478819285996E-6</v>
      </c>
      <c r="BE59" s="1">
        <f t="shared" si="44"/>
        <v>1.0521080527085389E-6</v>
      </c>
      <c r="BF59" s="1">
        <f t="shared" si="45"/>
        <v>5.3641834196424335E-7</v>
      </c>
    </row>
    <row r="60" spans="2:58" x14ac:dyDescent="0.35">
      <c r="B60" s="1" t="s">
        <v>7</v>
      </c>
      <c r="C60" s="1" t="s">
        <v>10</v>
      </c>
      <c r="E60" s="1">
        <f>'PL Table'!R62</f>
        <v>0.49209495067789738</v>
      </c>
      <c r="F60" s="1">
        <f>'PL Table'!S62</f>
        <v>0.73088058752912932</v>
      </c>
      <c r="H60" s="1">
        <f t="shared" si="48"/>
        <v>0.61134431551930668</v>
      </c>
      <c r="I60" s="1">
        <f t="shared" si="48"/>
        <v>0.3008394507926862</v>
      </c>
      <c r="J60" s="1">
        <f t="shared" si="48"/>
        <v>7.4020787349896311E-2</v>
      </c>
      <c r="K60" s="1">
        <f t="shared" si="46"/>
        <v>1.2141751900028787E-2</v>
      </c>
      <c r="L60" s="1">
        <f t="shared" si="46"/>
        <v>1.493723700596983E-3</v>
      </c>
      <c r="M60" s="1">
        <f t="shared" si="46"/>
        <v>1.4701077815433577E-4</v>
      </c>
      <c r="O60" s="1">
        <f t="shared" si="49"/>
        <v>0.48148481383292491</v>
      </c>
      <c r="P60" s="1">
        <f t="shared" si="49"/>
        <v>0.35190790362056162</v>
      </c>
      <c r="Q60" s="1">
        <f t="shared" si="49"/>
        <v>0.12860132767717014</v>
      </c>
      <c r="R60" s="1">
        <f t="shared" si="47"/>
        <v>3.1330737976572071E-2</v>
      </c>
      <c r="S60" s="1">
        <f t="shared" si="47"/>
        <v>5.7247570450095486E-3</v>
      </c>
      <c r="T60" s="1">
        <f t="shared" si="47"/>
        <v>8.3682275850362046E-4</v>
      </c>
      <c r="W60" s="1">
        <f t="shared" si="10"/>
        <v>0.2943530039456303</v>
      </c>
      <c r="X60" s="1">
        <f t="shared" si="11"/>
        <v>0.2151368964647464</v>
      </c>
      <c r="Y60" s="1">
        <f t="shared" si="12"/>
        <v>7.8619690643673648E-2</v>
      </c>
      <c r="Z60" s="1">
        <f t="shared" si="13"/>
        <v>1.9153868563002201E-2</v>
      </c>
      <c r="AA60" s="1">
        <f t="shared" si="14"/>
        <v>3.4997976771956913E-3</v>
      </c>
      <c r="AB60" s="1">
        <f t="shared" si="15"/>
        <v>5.1158683650837393E-4</v>
      </c>
      <c r="AC60" s="1">
        <f t="shared" si="16"/>
        <v>0.14484962695851589</v>
      </c>
      <c r="AD60" s="1">
        <f t="shared" si="17"/>
        <v>0.10586778045481531</v>
      </c>
      <c r="AE60" s="1">
        <f t="shared" si="18"/>
        <v>3.8688352789610143E-2</v>
      </c>
      <c r="AF60" s="1">
        <f t="shared" si="19"/>
        <v>9.4255220058014986E-3</v>
      </c>
      <c r="AG60" s="1">
        <f t="shared" si="20"/>
        <v>1.7222327653422338E-3</v>
      </c>
      <c r="AH60" s="1">
        <f t="shared" si="21"/>
        <v>2.5174929907904983E-4</v>
      </c>
      <c r="AI60" s="1">
        <f t="shared" si="22"/>
        <v>3.5639885016931348E-2</v>
      </c>
      <c r="AJ60" s="1">
        <f t="shared" si="23"/>
        <v>2.6048500100645397E-2</v>
      </c>
      <c r="AK60" s="1">
        <f t="shared" si="24"/>
        <v>9.5191715289061462E-3</v>
      </c>
      <c r="AL60" s="1">
        <f t="shared" si="25"/>
        <v>2.319125893279162E-3</v>
      </c>
      <c r="AM60" s="1">
        <f t="shared" si="26"/>
        <v>4.2375102385847259E-4</v>
      </c>
      <c r="AN60" s="1">
        <f t="shared" si="27"/>
        <v>6.1942279456750124E-5</v>
      </c>
      <c r="AO60" s="1">
        <f t="shared" si="28"/>
        <v>5.8460691531909224E-3</v>
      </c>
      <c r="AP60" s="1">
        <f t="shared" si="29"/>
        <v>4.2727784574201014E-3</v>
      </c>
      <c r="AQ60" s="1">
        <f t="shared" si="30"/>
        <v>1.5614454146705052E-3</v>
      </c>
      <c r="AR60" s="1">
        <f t="shared" si="31"/>
        <v>3.8041004735634798E-4</v>
      </c>
      <c r="AS60" s="1">
        <f t="shared" si="32"/>
        <v>6.9508579728447877E-5</v>
      </c>
      <c r="AT60" s="1">
        <f t="shared" si="33"/>
        <v>1.0160494318048665E-5</v>
      </c>
      <c r="AU60" s="1">
        <f t="shared" si="34"/>
        <v>7.1920527789976602E-4</v>
      </c>
      <c r="AV60" s="1">
        <f t="shared" si="35"/>
        <v>5.2565317606543171E-4</v>
      </c>
      <c r="AW60" s="1">
        <f t="shared" si="36"/>
        <v>1.920948510796278E-4</v>
      </c>
      <c r="AX60" s="1">
        <f t="shared" si="37"/>
        <v>4.6799465872799665E-5</v>
      </c>
      <c r="AY60" s="1">
        <f t="shared" si="38"/>
        <v>8.5512052782903123E-6</v>
      </c>
      <c r="AZ60" s="1">
        <f t="shared" si="39"/>
        <v>1.2499819875758033E-6</v>
      </c>
      <c r="BA60" s="1">
        <f t="shared" si="40"/>
        <v>7.0783457151073781E-5</v>
      </c>
      <c r="BB60" s="1">
        <f t="shared" si="41"/>
        <v>5.1734254749919757E-5</v>
      </c>
      <c r="BC60" s="1">
        <f t="shared" si="42"/>
        <v>1.89057812535015E-5</v>
      </c>
      <c r="BD60" s="1">
        <f t="shared" si="43"/>
        <v>4.6059561700854593E-6</v>
      </c>
      <c r="BE60" s="1">
        <f t="shared" si="44"/>
        <v>8.4160098793136958E-7</v>
      </c>
      <c r="BF60" s="1">
        <f t="shared" si="45"/>
        <v>1.2302196490487506E-7</v>
      </c>
    </row>
    <row r="61" spans="2:58" x14ac:dyDescent="0.35">
      <c r="B61" s="1" t="s">
        <v>6</v>
      </c>
      <c r="C61" s="1" t="s">
        <v>12</v>
      </c>
      <c r="E61" s="1">
        <f>'PL Table'!R63</f>
        <v>0.76798342417008247</v>
      </c>
      <c r="F61" s="1">
        <f>'PL Table'!S63</f>
        <v>1.6524256761528142</v>
      </c>
      <c r="H61" s="1">
        <f t="shared" si="48"/>
        <v>0.46394771134626428</v>
      </c>
      <c r="I61" s="1">
        <f t="shared" si="48"/>
        <v>0.35630415199557702</v>
      </c>
      <c r="J61" s="1">
        <f t="shared" si="48"/>
        <v>0.13681784134779038</v>
      </c>
      <c r="K61" s="1">
        <f t="shared" si="46"/>
        <v>3.502461142861172E-2</v>
      </c>
      <c r="L61" s="1">
        <f t="shared" si="46"/>
        <v>6.7245802537929571E-3</v>
      </c>
      <c r="M61" s="1">
        <f t="shared" si="46"/>
        <v>1.0328732338828878E-3</v>
      </c>
      <c r="O61" s="1">
        <f t="shared" si="49"/>
        <v>0.1915846222823919</v>
      </c>
      <c r="P61" s="1">
        <f t="shared" si="49"/>
        <v>0.31657934901546292</v>
      </c>
      <c r="Q61" s="1">
        <f t="shared" si="49"/>
        <v>0.2615619224264471</v>
      </c>
      <c r="R61" s="1">
        <f t="shared" si="47"/>
        <v>0.14407054550711726</v>
      </c>
      <c r="S61" s="1">
        <f t="shared" si="47"/>
        <v>5.9516467143325785E-2</v>
      </c>
      <c r="T61" s="1">
        <f t="shared" si="47"/>
        <v>1.9669307692307358E-2</v>
      </c>
      <c r="W61" s="1">
        <f t="shared" si="10"/>
        <v>8.8885247037054221E-2</v>
      </c>
      <c r="X61" s="1">
        <f t="shared" si="11"/>
        <v>0.14687626443521423</v>
      </c>
      <c r="Y61" s="1">
        <f t="shared" si="12"/>
        <v>0.12135105528507925</v>
      </c>
      <c r="Z61" s="1">
        <f t="shared" si="13"/>
        <v>6.6841199860434866E-2</v>
      </c>
      <c r="AA61" s="1">
        <f t="shared" si="14"/>
        <v>2.7612528718561135E-2</v>
      </c>
      <c r="AB61" s="1">
        <f t="shared" si="15"/>
        <v>9.1255302876114691E-3</v>
      </c>
      <c r="AC61" s="1">
        <f t="shared" si="16"/>
        <v>6.826239637772058E-2</v>
      </c>
      <c r="AD61" s="1">
        <f t="shared" si="17"/>
        <v>0.11279853649026633</v>
      </c>
      <c r="AE61" s="1">
        <f t="shared" si="18"/>
        <v>9.3195598964488133E-2</v>
      </c>
      <c r="AF61" s="1">
        <f t="shared" si="19"/>
        <v>5.1332933544453604E-2</v>
      </c>
      <c r="AG61" s="1">
        <f t="shared" si="20"/>
        <v>2.1205964355275317E-2</v>
      </c>
      <c r="AH61" s="1">
        <f t="shared" si="21"/>
        <v>7.0082559976476534E-3</v>
      </c>
      <c r="AI61" s="1">
        <f t="shared" si="22"/>
        <v>2.6212194456108638E-2</v>
      </c>
      <c r="AJ61" s="1">
        <f t="shared" si="23"/>
        <v>4.3313703147584363E-2</v>
      </c>
      <c r="AK61" s="1">
        <f t="shared" si="24"/>
        <v>3.5786337605164691E-2</v>
      </c>
      <c r="AL61" s="1">
        <f t="shared" si="25"/>
        <v>1.9711421038082384E-2</v>
      </c>
      <c r="AM61" s="1">
        <f t="shared" si="26"/>
        <v>8.1429145591965253E-3</v>
      </c>
      <c r="AN61" s="1">
        <f t="shared" si="27"/>
        <v>2.6911122192669807E-3</v>
      </c>
      <c r="AO61" s="1">
        <f t="shared" si="28"/>
        <v>6.7101769511381231E-3</v>
      </c>
      <c r="AP61" s="1">
        <f t="shared" si="29"/>
        <v>1.1088068685589441E-2</v>
      </c>
      <c r="AQ61" s="1">
        <f t="shared" si="30"/>
        <v>9.1611046975069912E-3</v>
      </c>
      <c r="AR61" s="1">
        <f t="shared" si="31"/>
        <v>5.0460148746949039E-3</v>
      </c>
      <c r="AS61" s="1">
        <f t="shared" si="32"/>
        <v>2.0845411352987224E-3</v>
      </c>
      <c r="AT61" s="1">
        <f t="shared" si="33"/>
        <v>6.8890985899286872E-4</v>
      </c>
      <c r="AU61" s="1">
        <f t="shared" si="34"/>
        <v>1.2883261679305547E-3</v>
      </c>
      <c r="AV61" s="1">
        <f t="shared" si="35"/>
        <v>2.1288632391480108E-3</v>
      </c>
      <c r="AW61" s="1">
        <f t="shared" si="36"/>
        <v>1.7588941386930115E-3</v>
      </c>
      <c r="AX61" s="1">
        <f t="shared" si="37"/>
        <v>9.6881394547034037E-4</v>
      </c>
      <c r="AY61" s="1">
        <f t="shared" si="38"/>
        <v>4.002232597275259E-4</v>
      </c>
      <c r="AZ61" s="1">
        <f t="shared" si="39"/>
        <v>1.3226783811346796E-4</v>
      </c>
      <c r="BA61" s="1">
        <f t="shared" si="40"/>
        <v>1.9788262837904568E-4</v>
      </c>
      <c r="BB61" s="1">
        <f t="shared" si="41"/>
        <v>3.2698633599814058E-4</v>
      </c>
      <c r="BC61" s="1">
        <f t="shared" si="42"/>
        <v>2.7016030867722948E-4</v>
      </c>
      <c r="BD61" s="1">
        <f t="shared" si="43"/>
        <v>1.4880661024520796E-4</v>
      </c>
      <c r="BE61" s="1">
        <f t="shared" si="44"/>
        <v>6.1472965887611534E-5</v>
      </c>
      <c r="BF61" s="1">
        <f t="shared" si="45"/>
        <v>2.0315901444391061E-5</v>
      </c>
    </row>
    <row r="62" spans="2:58" x14ac:dyDescent="0.35">
      <c r="B62" s="1" t="s">
        <v>3</v>
      </c>
      <c r="C62" s="1" t="s">
        <v>8</v>
      </c>
      <c r="E62" s="1">
        <f>'PL Table'!R64</f>
        <v>1.2161614341696318</v>
      </c>
      <c r="F62" s="1">
        <f>'PL Table'!S64</f>
        <v>0.42369889132123439</v>
      </c>
      <c r="H62" s="1">
        <f t="shared" si="48"/>
        <v>0.29636560518793958</v>
      </c>
      <c r="I62" s="1">
        <f t="shared" si="48"/>
        <v>0.36042841944391552</v>
      </c>
      <c r="J62" s="1">
        <f t="shared" si="48"/>
        <v>0.21916957175320301</v>
      </c>
      <c r="K62" s="1">
        <f t="shared" si="46"/>
        <v>8.8848526903239786E-2</v>
      </c>
      <c r="L62" s="1">
        <f t="shared" si="46"/>
        <v>2.701353797562582E-2</v>
      </c>
      <c r="M62" s="1">
        <f t="shared" si="46"/>
        <v>6.5705646172865735E-3</v>
      </c>
      <c r="O62" s="1">
        <f t="shared" si="49"/>
        <v>0.6546209642894113</v>
      </c>
      <c r="P62" s="1">
        <f t="shared" si="49"/>
        <v>0.27736217680506098</v>
      </c>
      <c r="Q62" s="1">
        <f t="shared" si="49"/>
        <v>5.8759023403374251E-2</v>
      </c>
      <c r="R62" s="1">
        <f t="shared" si="47"/>
        <v>8.2987110237093785E-3</v>
      </c>
      <c r="S62" s="1">
        <f t="shared" si="47"/>
        <v>8.7903866503524232E-4</v>
      </c>
      <c r="T62" s="1">
        <f t="shared" si="47"/>
        <v>7.4489541560786055E-5</v>
      </c>
      <c r="W62" s="1">
        <f t="shared" si="10"/>
        <v>0.19400713825034396</v>
      </c>
      <c r="X62" s="1">
        <f t="shared" si="11"/>
        <v>8.2200609385076201E-2</v>
      </c>
      <c r="Y62" s="1">
        <f t="shared" si="12"/>
        <v>1.7414153531193317E-2</v>
      </c>
      <c r="Z62" s="1">
        <f t="shared" si="13"/>
        <v>2.4594525148214554E-3</v>
      </c>
      <c r="AA62" s="1">
        <f t="shared" si="14"/>
        <v>2.6051682594676809E-4</v>
      </c>
      <c r="AB62" s="1">
        <f t="shared" si="15"/>
        <v>2.2076138064834535E-5</v>
      </c>
      <c r="AC62" s="1">
        <f t="shared" si="16"/>
        <v>0.23594399949368439</v>
      </c>
      <c r="AD62" s="1">
        <f t="shared" si="17"/>
        <v>9.9969210999371977E-2</v>
      </c>
      <c r="AE62" s="1">
        <f t="shared" si="18"/>
        <v>2.1178421933346223E-2</v>
      </c>
      <c r="AF62" s="1">
        <f t="shared" si="19"/>
        <v>2.9910912976973693E-3</v>
      </c>
      <c r="AG62" s="1">
        <f t="shared" si="20"/>
        <v>3.1683051666874185E-4</v>
      </c>
      <c r="AH62" s="1">
        <f t="shared" si="21"/>
        <v>2.6848147729855975E-5</v>
      </c>
      <c r="AI62" s="1">
        <f t="shared" si="22"/>
        <v>0.14347299640397906</v>
      </c>
      <c r="AJ62" s="1">
        <f t="shared" si="23"/>
        <v>6.078934951090139E-2</v>
      </c>
      <c r="AK62" s="1">
        <f t="shared" si="24"/>
        <v>1.2878189995953969E-2</v>
      </c>
      <c r="AL62" s="1">
        <f t="shared" si="25"/>
        <v>1.8188249411699694E-3</v>
      </c>
      <c r="AM62" s="1">
        <f t="shared" si="26"/>
        <v>1.9265852777028132E-4</v>
      </c>
      <c r="AN62" s="1">
        <f t="shared" si="27"/>
        <v>1.6325840923969897E-5</v>
      </c>
      <c r="AO62" s="1">
        <f t="shared" si="28"/>
        <v>5.8162108357092533E-2</v>
      </c>
      <c r="AP62" s="1">
        <f t="shared" si="29"/>
        <v>2.4643220827805609E-2</v>
      </c>
      <c r="AQ62" s="1">
        <f t="shared" si="30"/>
        <v>5.2206526716627932E-3</v>
      </c>
      <c r="AR62" s="1">
        <f t="shared" si="31"/>
        <v>7.3732824965225534E-4</v>
      </c>
      <c r="AS62" s="1">
        <f t="shared" si="32"/>
        <v>7.810129047937172E-5</v>
      </c>
      <c r="AT62" s="1">
        <f t="shared" si="33"/>
        <v>6.6182860373734982E-6</v>
      </c>
      <c r="AU62" s="1">
        <f t="shared" si="34"/>
        <v>1.7683628278472807E-2</v>
      </c>
      <c r="AV62" s="1">
        <f t="shared" si="35"/>
        <v>7.4925336961257577E-3</v>
      </c>
      <c r="AW62" s="1">
        <f t="shared" si="36"/>
        <v>1.5872891101177367E-3</v>
      </c>
      <c r="AX62" s="1">
        <f t="shared" si="37"/>
        <v>2.2417754538771792E-4</v>
      </c>
      <c r="AY62" s="1">
        <f t="shared" si="38"/>
        <v>2.3745944359972942E-5</v>
      </c>
      <c r="AZ62" s="1">
        <f t="shared" si="39"/>
        <v>2.012226059739252E-6</v>
      </c>
      <c r="BA62" s="1">
        <f t="shared" si="40"/>
        <v>4.301229345694023E-3</v>
      </c>
      <c r="BB62" s="1">
        <f t="shared" si="41"/>
        <v>1.8224261050889163E-3</v>
      </c>
      <c r="BC62" s="1">
        <f t="shared" si="42"/>
        <v>3.8607996012052454E-4</v>
      </c>
      <c r="BD62" s="1">
        <f t="shared" si="43"/>
        <v>5.4527217021470884E-5</v>
      </c>
      <c r="BE62" s="1">
        <f t="shared" si="44"/>
        <v>5.7757803497073873E-6</v>
      </c>
      <c r="BF62" s="1">
        <f t="shared" si="45"/>
        <v>4.8943834613719859E-7</v>
      </c>
    </row>
    <row r="63" spans="2:58" x14ac:dyDescent="0.35">
      <c r="B63" s="1" t="s">
        <v>18</v>
      </c>
      <c r="C63" s="1" t="s">
        <v>20</v>
      </c>
      <c r="E63" s="1">
        <f>'PL Table'!R65</f>
        <v>2.1676951488671681</v>
      </c>
      <c r="F63" s="1">
        <f>'PL Table'!S65</f>
        <v>0.31777416849092577</v>
      </c>
      <c r="H63" s="1">
        <f t="shared" si="48"/>
        <v>0.11444108282874214</v>
      </c>
      <c r="I63" s="1">
        <f t="shared" si="48"/>
        <v>0.24807338007897012</v>
      </c>
      <c r="J63" s="1">
        <f t="shared" si="48"/>
        <v>0.26887373128013242</v>
      </c>
      <c r="K63" s="1">
        <f t="shared" si="46"/>
        <v>0.19427876098458582</v>
      </c>
      <c r="L63" s="1">
        <f t="shared" si="46"/>
        <v>0.10528428192855269</v>
      </c>
      <c r="M63" s="1">
        <f t="shared" si="46"/>
        <v>4.5644845437697396E-2</v>
      </c>
      <c r="O63" s="1">
        <f t="shared" si="49"/>
        <v>0.72776712260553045</v>
      </c>
      <c r="P63" s="1">
        <f t="shared" si="49"/>
        <v>0.23126559224100607</v>
      </c>
      <c r="Q63" s="1">
        <f t="shared" si="49"/>
        <v>3.6745115637473603E-2</v>
      </c>
      <c r="R63" s="1">
        <f t="shared" si="47"/>
        <v>3.8922161892670313E-3</v>
      </c>
      <c r="S63" s="1">
        <f t="shared" si="47"/>
        <v>3.0921144078281264E-4</v>
      </c>
      <c r="T63" s="1">
        <f t="shared" si="47"/>
        <v>1.9651881696527887E-5</v>
      </c>
      <c r="W63" s="1">
        <f t="shared" si="10"/>
        <v>8.3286457558134852E-2</v>
      </c>
      <c r="X63" s="1">
        <f t="shared" si="11"/>
        <v>2.646628479709108E-2</v>
      </c>
      <c r="Y63" s="1">
        <f t="shared" si="12"/>
        <v>4.2051508222198247E-3</v>
      </c>
      <c r="Z63" s="1">
        <f t="shared" si="13"/>
        <v>4.4542943530327943E-4</v>
      </c>
      <c r="AA63" s="1">
        <f t="shared" si="14"/>
        <v>3.5386492106220556E-5</v>
      </c>
      <c r="AB63" s="1">
        <f t="shared" si="15"/>
        <v>2.2489826209729898E-6</v>
      </c>
      <c r="AC63" s="1">
        <f t="shared" si="16"/>
        <v>0.18053965001510019</v>
      </c>
      <c r="AD63" s="1">
        <f t="shared" si="17"/>
        <v>5.7370837163191218E-2</v>
      </c>
      <c r="AE63" s="1">
        <f t="shared" si="18"/>
        <v>9.1154850375806968E-3</v>
      </c>
      <c r="AF63" s="1">
        <f t="shared" si="19"/>
        <v>9.6555522606956096E-4</v>
      </c>
      <c r="AG63" s="1">
        <f t="shared" si="20"/>
        <v>7.6707127274080648E-5</v>
      </c>
      <c r="AH63" s="1">
        <f t="shared" si="21"/>
        <v>4.8751087173697183E-6</v>
      </c>
      <c r="AI63" s="1">
        <f t="shared" si="22"/>
        <v>0.19567746175795458</v>
      </c>
      <c r="AJ63" s="1">
        <f t="shared" si="23"/>
        <v>6.218124270254894E-2</v>
      </c>
      <c r="AK63" s="1">
        <f t="shared" si="24"/>
        <v>9.8797963477674691E-3</v>
      </c>
      <c r="AL63" s="1">
        <f t="shared" si="25"/>
        <v>1.0465146897571647E-3</v>
      </c>
      <c r="AM63" s="1">
        <f t="shared" si="26"/>
        <v>8.313883383778055E-5</v>
      </c>
      <c r="AN63" s="1">
        <f t="shared" si="27"/>
        <v>5.2838747584211918E-6</v>
      </c>
      <c r="AO63" s="1">
        <f t="shared" si="28"/>
        <v>0.14138969486511963</v>
      </c>
      <c r="AP63" s="1">
        <f t="shared" si="29"/>
        <v>4.4929992718949104E-2</v>
      </c>
      <c r="AQ63" s="1">
        <f t="shared" si="30"/>
        <v>7.1387955382837013E-3</v>
      </c>
      <c r="AR63" s="1">
        <f t="shared" si="31"/>
        <v>7.56174938734945E-4</v>
      </c>
      <c r="AS63" s="1">
        <f t="shared" si="32"/>
        <v>6.0073215597543472E-5</v>
      </c>
      <c r="AT63" s="1">
        <f t="shared" si="33"/>
        <v>3.8179432270170979E-6</v>
      </c>
      <c r="AU63" s="1">
        <f t="shared" si="34"/>
        <v>7.6622438914732235E-2</v>
      </c>
      <c r="AV63" s="1">
        <f t="shared" si="35"/>
        <v>2.4348631813875789E-2</v>
      </c>
      <c r="AW63" s="1">
        <f t="shared" si="36"/>
        <v>3.868683114273041E-3</v>
      </c>
      <c r="AX63" s="1">
        <f t="shared" si="37"/>
        <v>4.0978918659766709E-4</v>
      </c>
      <c r="AY63" s="1">
        <f t="shared" si="38"/>
        <v>3.2555104506911618E-5</v>
      </c>
      <c r="AZ63" s="1">
        <f t="shared" si="39"/>
        <v>2.0690342529638063E-6</v>
      </c>
      <c r="BA63" s="1">
        <f t="shared" si="40"/>
        <v>3.3218817825967209E-2</v>
      </c>
      <c r="BB63" s="1">
        <f t="shared" si="41"/>
        <v>1.0556082212898272E-2</v>
      </c>
      <c r="BC63" s="1">
        <f t="shared" si="42"/>
        <v>1.6772251238628003E-3</v>
      </c>
      <c r="BD63" s="1">
        <f t="shared" si="43"/>
        <v>1.7765960636919719E-4</v>
      </c>
      <c r="BE63" s="1">
        <f t="shared" si="44"/>
        <v>1.4113908422099204E-5</v>
      </c>
      <c r="BF63" s="1">
        <f t="shared" si="45"/>
        <v>8.9700710259792985E-7</v>
      </c>
    </row>
    <row r="64" spans="2:58" x14ac:dyDescent="0.35">
      <c r="B64" s="1" t="s">
        <v>2</v>
      </c>
      <c r="C64" s="1" t="s">
        <v>14</v>
      </c>
      <c r="E64" s="1">
        <f>'PL Table'!R66</f>
        <v>0.92901220665735784</v>
      </c>
      <c r="F64" s="1">
        <f>'PL Table'!S66</f>
        <v>0.83857072240661001</v>
      </c>
      <c r="H64" s="1">
        <f t="shared" si="48"/>
        <v>0.39494364045348473</v>
      </c>
      <c r="I64" s="1">
        <f t="shared" si="48"/>
        <v>0.36690746292298199</v>
      </c>
      <c r="J64" s="1">
        <f t="shared" si="48"/>
        <v>0.17043075588456608</v>
      </c>
      <c r="K64" s="1">
        <f t="shared" si="46"/>
        <v>5.2777417535534075E-2</v>
      </c>
      <c r="L64" s="1">
        <f t="shared" si="46"/>
        <v>1.225771628159081E-2</v>
      </c>
      <c r="M64" s="1">
        <f t="shared" si="46"/>
        <v>2.2775136102681009E-3</v>
      </c>
      <c r="O64" s="1">
        <f t="shared" si="49"/>
        <v>0.43232799877376821</v>
      </c>
      <c r="P64" s="1">
        <f t="shared" si="49"/>
        <v>0.36253760224832282</v>
      </c>
      <c r="Q64" s="1">
        <f t="shared" si="49"/>
        <v>0.15200670950846812</v>
      </c>
      <c r="R64" s="1">
        <f t="shared" si="47"/>
        <v>4.2489458734389279E-2</v>
      </c>
      <c r="S64" s="1">
        <f t="shared" si="47"/>
        <v>8.907604026390667E-3</v>
      </c>
      <c r="T64" s="1">
        <f t="shared" si="47"/>
        <v>1.4939311886644903E-3</v>
      </c>
      <c r="W64" s="1">
        <f t="shared" si="10"/>
        <v>0.1707451937056817</v>
      </c>
      <c r="X64" s="1">
        <f t="shared" si="11"/>
        <v>0.14318192043323008</v>
      </c>
      <c r="Y64" s="1">
        <f t="shared" si="12"/>
        <v>6.0034083226629731E-2</v>
      </c>
      <c r="Z64" s="1">
        <f t="shared" si="13"/>
        <v>1.6780941513457815E-2</v>
      </c>
      <c r="AA64" s="1">
        <f t="shared" si="14"/>
        <v>3.5180015619008485E-3</v>
      </c>
      <c r="AB64" s="1">
        <f t="shared" si="15"/>
        <v>5.9001862223815552E-4</v>
      </c>
      <c r="AC64" s="1">
        <f t="shared" si="16"/>
        <v>0.15862436918065337</v>
      </c>
      <c r="AD64" s="1">
        <f t="shared" si="17"/>
        <v>0.1330177518551133</v>
      </c>
      <c r="AE64" s="1">
        <f t="shared" si="18"/>
        <v>5.5772396133022761E-2</v>
      </c>
      <c r="AF64" s="1">
        <f t="shared" si="19"/>
        <v>1.5589699505205508E-2</v>
      </c>
      <c r="AG64" s="1">
        <f t="shared" si="20"/>
        <v>3.2682663940455385E-3</v>
      </c>
      <c r="AH64" s="1">
        <f t="shared" si="21"/>
        <v>5.4813450221440291E-4</v>
      </c>
      <c r="AI64" s="1">
        <f t="shared" si="22"/>
        <v>7.3681987621075071E-2</v>
      </c>
      <c r="AJ64" s="1">
        <f t="shared" si="23"/>
        <v>6.178755758775982E-2</v>
      </c>
      <c r="AK64" s="1">
        <f t="shared" si="24"/>
        <v>2.590661840105388E-2</v>
      </c>
      <c r="AL64" s="1">
        <f t="shared" si="25"/>
        <v>7.2415105692280428E-3</v>
      </c>
      <c r="AM64" s="1">
        <f t="shared" si="26"/>
        <v>1.5181296873381656E-3</v>
      </c>
      <c r="AN64" s="1">
        <f t="shared" si="27"/>
        <v>2.5461182172361739E-4</v>
      </c>
      <c r="AO64" s="1">
        <f t="shared" si="28"/>
        <v>2.2817155303585027E-2</v>
      </c>
      <c r="AP64" s="1">
        <f t="shared" si="29"/>
        <v>1.9133798406191109E-2</v>
      </c>
      <c r="AQ64" s="1">
        <f t="shared" si="30"/>
        <v>8.0225215759310593E-3</v>
      </c>
      <c r="AR64" s="1">
        <f t="shared" si="31"/>
        <v>2.2424839044837084E-3</v>
      </c>
      <c r="AS64" s="1">
        <f t="shared" si="32"/>
        <v>4.7012033694202471E-4</v>
      </c>
      <c r="AT64" s="1">
        <f t="shared" si="33"/>
        <v>7.8845830113502535E-5</v>
      </c>
      <c r="AU64" s="1">
        <f t="shared" si="34"/>
        <v>5.2993539495567905E-3</v>
      </c>
      <c r="AV64" s="1">
        <f t="shared" si="35"/>
        <v>4.44388306976816E-3</v>
      </c>
      <c r="AW64" s="1">
        <f t="shared" si="36"/>
        <v>1.8632551180529943E-3</v>
      </c>
      <c r="AX64" s="1">
        <f t="shared" si="37"/>
        <v>5.2082373012450427E-4</v>
      </c>
      <c r="AY64" s="1">
        <f t="shared" si="38"/>
        <v>1.0918688290425273E-4</v>
      </c>
      <c r="AZ64" s="1">
        <f t="shared" si="39"/>
        <v>1.8312184654869036E-5</v>
      </c>
      <c r="BA64" s="1">
        <f t="shared" si="40"/>
        <v>9.846329013072279E-4</v>
      </c>
      <c r="BB64" s="1">
        <f t="shared" si="41"/>
        <v>8.2568432335451854E-4</v>
      </c>
      <c r="BC64" s="1">
        <f t="shared" si="42"/>
        <v>3.4619734975760571E-4</v>
      </c>
      <c r="BD64" s="1">
        <f t="shared" si="43"/>
        <v>9.6770320560496425E-5</v>
      </c>
      <c r="BE64" s="1">
        <f t="shared" si="44"/>
        <v>2.0287189404983678E-5</v>
      </c>
      <c r="BF64" s="1">
        <f t="shared" si="45"/>
        <v>3.4024486149873785E-6</v>
      </c>
    </row>
    <row r="65" spans="2:58" x14ac:dyDescent="0.35">
      <c r="B65" s="1" t="s">
        <v>16</v>
      </c>
      <c r="C65" s="1" t="s">
        <v>15</v>
      </c>
      <c r="E65" s="1">
        <f>'PL Table'!R67</f>
        <v>1.1823791721093646</v>
      </c>
      <c r="F65" s="1">
        <f>'PL Table'!S67</f>
        <v>0.67791822611397501</v>
      </c>
      <c r="H65" s="1">
        <f t="shared" si="48"/>
        <v>0.30654853857665587</v>
      </c>
      <c r="I65" s="1">
        <f t="shared" si="48"/>
        <v>0.36245660725360201</v>
      </c>
      <c r="J65" s="1">
        <f t="shared" si="48"/>
        <v>0.2142805716050416</v>
      </c>
      <c r="K65" s="1">
        <f t="shared" si="46"/>
        <v>8.4453628284496832E-2</v>
      </c>
      <c r="L65" s="1">
        <f t="shared" si="46"/>
        <v>2.4964052773163846E-2</v>
      </c>
      <c r="M65" s="1">
        <f t="shared" si="46"/>
        <v>5.9033952100855892E-3</v>
      </c>
      <c r="O65" s="1">
        <f t="shared" si="49"/>
        <v>0.50767275293661973</v>
      </c>
      <c r="P65" s="1">
        <f t="shared" si="49"/>
        <v>0.34416061211719157</v>
      </c>
      <c r="Q65" s="1">
        <f t="shared" si="49"/>
        <v>0.11665637583239315</v>
      </c>
      <c r="R65" s="1">
        <f t="shared" si="47"/>
        <v>2.6361161123060382E-2</v>
      </c>
      <c r="S65" s="1">
        <f t="shared" si="47"/>
        <v>4.4676778967124436E-3</v>
      </c>
      <c r="T65" s="1">
        <f t="shared" si="47"/>
        <v>6.0574405491758303E-4</v>
      </c>
      <c r="W65" s="1">
        <f t="shared" si="10"/>
        <v>0.15562634048790847</v>
      </c>
      <c r="X65" s="1">
        <f t="shared" si="11"/>
        <v>0.1055019326801724</v>
      </c>
      <c r="Y65" s="1">
        <f t="shared" si="12"/>
        <v>3.5760841527069237E-2</v>
      </c>
      <c r="Z65" s="1">
        <f t="shared" si="13"/>
        <v>8.0809754174579161E-3</v>
      </c>
      <c r="AA65" s="1">
        <f t="shared" si="14"/>
        <v>1.3695601300684273E-3</v>
      </c>
      <c r="AB65" s="1">
        <f t="shared" si="15"/>
        <v>1.8568995478648265E-4</v>
      </c>
      <c r="AC65" s="1">
        <f t="shared" si="16"/>
        <v>0.1840093436245033</v>
      </c>
      <c r="AD65" s="1">
        <f t="shared" si="17"/>
        <v>0.12474328781832017</v>
      </c>
      <c r="AE65" s="1">
        <f t="shared" si="18"/>
        <v>4.228287419871031E-2</v>
      </c>
      <c r="AF65" s="1">
        <f t="shared" si="19"/>
        <v>9.5547770239300198E-3</v>
      </c>
      <c r="AG65" s="1">
        <f t="shared" si="20"/>
        <v>1.6193393727443009E-3</v>
      </c>
      <c r="AH65" s="1">
        <f t="shared" si="21"/>
        <v>2.1955593500946674E-4</v>
      </c>
      <c r="AI65" s="1">
        <f t="shared" si="22"/>
        <v>0.10878440768756394</v>
      </c>
      <c r="AJ65" s="1">
        <f t="shared" si="23"/>
        <v>7.3746932688412814E-2</v>
      </c>
      <c r="AK65" s="1">
        <f t="shared" si="24"/>
        <v>2.4997194894737763E-2</v>
      </c>
      <c r="AL65" s="1">
        <f t="shared" si="25"/>
        <v>5.6486846736219795E-3</v>
      </c>
      <c r="AM65" s="1">
        <f t="shared" si="26"/>
        <v>9.5733657345475247E-4</v>
      </c>
      <c r="AN65" s="1">
        <f t="shared" si="27"/>
        <v>1.2979918233409541E-4</v>
      </c>
      <c r="AO65" s="1">
        <f t="shared" si="28"/>
        <v>4.2874805966676477E-2</v>
      </c>
      <c r="AP65" s="1">
        <f t="shared" si="29"/>
        <v>2.9065612405910192E-2</v>
      </c>
      <c r="AQ65" s="1">
        <f t="shared" si="30"/>
        <v>9.8520542015654907E-3</v>
      </c>
      <c r="AR65" s="1">
        <f t="shared" si="31"/>
        <v>2.2262957026346706E-3</v>
      </c>
      <c r="AS65" s="1">
        <f t="shared" si="32"/>
        <v>3.7731160838381535E-4</v>
      </c>
      <c r="AT65" s="1">
        <f t="shared" si="33"/>
        <v>5.1157283249553395E-5</v>
      </c>
      <c r="AU65" s="1">
        <f t="shared" si="34"/>
        <v>1.2673569395807147E-2</v>
      </c>
      <c r="AV65" s="1">
        <f t="shared" si="35"/>
        <v>8.591643683337943E-3</v>
      </c>
      <c r="AW65" s="1">
        <f t="shared" si="36"/>
        <v>2.912215922605898E-3</v>
      </c>
      <c r="AX65" s="1">
        <f t="shared" si="37"/>
        <v>6.5808141743795446E-4</v>
      </c>
      <c r="AY65" s="1">
        <f t="shared" si="38"/>
        <v>1.115313467870271E-4</v>
      </c>
      <c r="AZ65" s="1">
        <f t="shared" si="39"/>
        <v>1.5121826553992801E-5</v>
      </c>
      <c r="BA65" s="1">
        <f t="shared" si="40"/>
        <v>2.9969928979770057E-3</v>
      </c>
      <c r="BB65" s="1">
        <f t="shared" si="41"/>
        <v>2.0317161090727533E-3</v>
      </c>
      <c r="BC65" s="1">
        <f t="shared" si="42"/>
        <v>6.8866869031489403E-4</v>
      </c>
      <c r="BD65" s="1">
        <f t="shared" si="43"/>
        <v>1.5562035230616911E-4</v>
      </c>
      <c r="BE65" s="1">
        <f t="shared" si="44"/>
        <v>2.63744682956575E-5</v>
      </c>
      <c r="BF65" s="1">
        <f t="shared" si="45"/>
        <v>3.5759465523382819E-6</v>
      </c>
    </row>
    <row r="66" spans="2:58" x14ac:dyDescent="0.35">
      <c r="B66" s="1" t="s">
        <v>19</v>
      </c>
      <c r="C66" s="1" t="s">
        <v>9</v>
      </c>
      <c r="E66" s="1">
        <f>'PL Table'!R68</f>
        <v>0.97292914733570568</v>
      </c>
      <c r="F66" s="1">
        <f>'PL Table'!S68</f>
        <v>1.1439870065673328</v>
      </c>
      <c r="H66" s="1">
        <f t="shared" si="48"/>
        <v>0.3779742726937082</v>
      </c>
      <c r="I66" s="1">
        <f t="shared" si="48"/>
        <v>0.367742186846723</v>
      </c>
      <c r="J66" s="1">
        <f t="shared" si="48"/>
        <v>0.17889354614407496</v>
      </c>
      <c r="K66" s="1">
        <f t="shared" si="46"/>
        <v>5.8016915104605202E-2</v>
      </c>
      <c r="L66" s="1">
        <f t="shared" si="46"/>
        <v>1.4111586935942886E-2</v>
      </c>
      <c r="M66" s="1">
        <f t="shared" si="46"/>
        <v>2.7459148490281203E-3</v>
      </c>
      <c r="O66" s="1">
        <f t="shared" si="49"/>
        <v>0.31854643985804681</v>
      </c>
      <c r="P66" s="1">
        <f t="shared" si="49"/>
        <v>0.36441298818588785</v>
      </c>
      <c r="Q66" s="1">
        <f t="shared" si="49"/>
        <v>0.20844186175451537</v>
      </c>
      <c r="R66" s="1">
        <f t="shared" si="47"/>
        <v>7.94849271572899E-2</v>
      </c>
      <c r="S66" s="1">
        <f t="shared" si="47"/>
        <v>2.2732430971472668E-2</v>
      </c>
      <c r="T66" s="1">
        <f t="shared" si="47"/>
        <v>5.2011211318107086E-3</v>
      </c>
      <c r="W66" s="1">
        <f t="shared" si="10"/>
        <v>0.12040235892451531</v>
      </c>
      <c r="X66" s="1">
        <f t="shared" si="11"/>
        <v>0.13773873416970184</v>
      </c>
      <c r="Y66" s="1">
        <f t="shared" si="12"/>
        <v>7.8785661095585421E-2</v>
      </c>
      <c r="Z66" s="1">
        <f t="shared" si="13"/>
        <v>3.0043257532389026E-2</v>
      </c>
      <c r="AA66" s="1">
        <f t="shared" si="14"/>
        <v>8.5922740630023087E-3</v>
      </c>
      <c r="AB66" s="1">
        <f t="shared" si="15"/>
        <v>1.9658899769880289E-3</v>
      </c>
      <c r="AC66" s="1">
        <f t="shared" si="16"/>
        <v>0.11714296440563626</v>
      </c>
      <c r="AD66" s="1">
        <f t="shared" si="17"/>
        <v>0.13401002919082744</v>
      </c>
      <c r="AE66" s="1">
        <f t="shared" si="18"/>
        <v>7.6652866072007803E-2</v>
      </c>
      <c r="AF66" s="1">
        <f t="shared" si="19"/>
        <v>2.9229960934174268E-2</v>
      </c>
      <c r="AG66" s="1">
        <f t="shared" si="20"/>
        <v>8.3596738777915337E-3</v>
      </c>
      <c r="AH66" s="1">
        <f t="shared" si="21"/>
        <v>1.9126716590667731E-3</v>
      </c>
      <c r="AI66" s="1">
        <f t="shared" si="22"/>
        <v>5.6985902237776297E-2</v>
      </c>
      <c r="AJ66" s="1">
        <f t="shared" si="23"/>
        <v>6.5191131717532366E-2</v>
      </c>
      <c r="AK66" s="1">
        <f t="shared" si="24"/>
        <v>3.728890381413829E-2</v>
      </c>
      <c r="AL66" s="1">
        <f t="shared" si="25"/>
        <v>1.4219340484171077E-2</v>
      </c>
      <c r="AM66" s="1">
        <f t="shared" si="26"/>
        <v>4.0666851889621441E-3</v>
      </c>
      <c r="AN66" s="1">
        <f t="shared" si="27"/>
        <v>9.3044700319450243E-4</v>
      </c>
      <c r="AO66" s="1">
        <f t="shared" si="28"/>
        <v>1.848108175811853E-2</v>
      </c>
      <c r="AP66" s="1">
        <f t="shared" si="29"/>
        <v>2.1142117398596155E-2</v>
      </c>
      <c r="AQ66" s="1">
        <f t="shared" si="30"/>
        <v>1.2093153797657573E-2</v>
      </c>
      <c r="AR66" s="1">
        <f t="shared" si="31"/>
        <v>4.6114702709802169E-3</v>
      </c>
      <c r="AS66" s="1">
        <f t="shared" si="32"/>
        <v>1.3188655177932278E-3</v>
      </c>
      <c r="AT66" s="1">
        <f t="shared" si="33"/>
        <v>3.0175300315303001E-4</v>
      </c>
      <c r="AU66" s="1">
        <f t="shared" si="34"/>
        <v>4.4951957791919302E-3</v>
      </c>
      <c r="AV66" s="1">
        <f t="shared" si="35"/>
        <v>5.1424455633718846E-3</v>
      </c>
      <c r="AW66" s="1">
        <f t="shared" si="36"/>
        <v>2.9414454532386324E-3</v>
      </c>
      <c r="AX66" s="1">
        <f t="shared" si="37"/>
        <v>1.1216584596771841E-3</v>
      </c>
      <c r="AY66" s="1">
        <f t="shared" si="38"/>
        <v>3.2079067591925714E-4</v>
      </c>
      <c r="AZ66" s="1">
        <f t="shared" si="39"/>
        <v>7.3396073015916474E-5</v>
      </c>
      <c r="BA66" s="1">
        <f t="shared" si="40"/>
        <v>8.7470139931125385E-4</v>
      </c>
      <c r="BB66" s="1">
        <f t="shared" si="41"/>
        <v>1.0006470354383384E-3</v>
      </c>
      <c r="BC66" s="1">
        <f t="shared" si="42"/>
        <v>5.7236360335079044E-4</v>
      </c>
      <c r="BD66" s="1">
        <f t="shared" si="43"/>
        <v>2.1825884175512083E-4</v>
      </c>
      <c r="BE66" s="1">
        <f t="shared" si="44"/>
        <v>6.2421319759073539E-5</v>
      </c>
      <c r="BF66" s="1">
        <f t="shared" si="45"/>
        <v>1.4281835747432967E-5</v>
      </c>
    </row>
    <row r="67" spans="2:58" x14ac:dyDescent="0.35">
      <c r="B67" s="1" t="s">
        <v>16</v>
      </c>
      <c r="C67" s="1" t="s">
        <v>12</v>
      </c>
      <c r="E67" s="1">
        <f>'PL Table'!R69</f>
        <v>1.4661501734156119</v>
      </c>
      <c r="F67" s="1">
        <f>'PL Table'!S69</f>
        <v>0.73441141162347301</v>
      </c>
      <c r="H67" s="1">
        <f t="shared" si="48"/>
        <v>0.23081236450242562</v>
      </c>
      <c r="I67" s="1">
        <f t="shared" si="48"/>
        <v>0.33840558824169875</v>
      </c>
      <c r="J67" s="1">
        <f t="shared" si="48"/>
        <v>0.24807670594268943</v>
      </c>
      <c r="K67" s="1">
        <f t="shared" si="46"/>
        <v>0.12123923514608259</v>
      </c>
      <c r="L67" s="1">
        <f t="shared" si="46"/>
        <v>4.443873140855132E-2</v>
      </c>
      <c r="M67" s="1">
        <f t="shared" si="46"/>
        <v>1.3030770752203446E-2</v>
      </c>
      <c r="O67" s="1">
        <f t="shared" si="49"/>
        <v>0.47978777338986922</v>
      </c>
      <c r="P67" s="1">
        <f t="shared" si="49"/>
        <v>0.35236161593493681</v>
      </c>
      <c r="Q67" s="1">
        <f t="shared" si="49"/>
        <v>0.1293891958803525</v>
      </c>
      <c r="R67" s="1">
        <f t="shared" si="47"/>
        <v>3.1674967331771907E-2</v>
      </c>
      <c r="S67" s="1">
        <f t="shared" si="47"/>
        <v>5.8156143678135003E-3</v>
      </c>
      <c r="T67" s="1">
        <f t="shared" si="47"/>
        <v>8.5421071146473315E-4</v>
      </c>
      <c r="W67" s="1">
        <f t="shared" si="10"/>
        <v>0.11074095043546968</v>
      </c>
      <c r="X67" s="1">
        <f t="shared" si="11"/>
        <v>8.1329417733838338E-2</v>
      </c>
      <c r="Y67" s="1">
        <f t="shared" si="12"/>
        <v>2.9864626242211669E-2</v>
      </c>
      <c r="Z67" s="1">
        <f t="shared" si="13"/>
        <v>7.3109741053833614E-3</v>
      </c>
      <c r="AA67" s="1">
        <f t="shared" si="14"/>
        <v>1.3423157032693132E-3</v>
      </c>
      <c r="AB67" s="1">
        <f t="shared" si="15"/>
        <v>1.9716239409647431E-4</v>
      </c>
      <c r="AC67" s="1">
        <f t="shared" si="16"/>
        <v>0.16236286368517355</v>
      </c>
      <c r="AD67" s="1">
        <f t="shared" si="17"/>
        <v>0.11924113991425782</v>
      </c>
      <c r="AE67" s="1">
        <f t="shared" si="18"/>
        <v>4.3786026944011069E-2</v>
      </c>
      <c r="AF67" s="1">
        <f t="shared" si="19"/>
        <v>1.0718985952444863E-2</v>
      </c>
      <c r="AG67" s="1">
        <f t="shared" si="20"/>
        <v>1.9680364011268026E-3</v>
      </c>
      <c r="AH67" s="1">
        <f t="shared" si="21"/>
        <v>2.8906967829558304E-4</v>
      </c>
      <c r="AI67" s="1">
        <f t="shared" si="22"/>
        <v>0.1190241703741363</v>
      </c>
      <c r="AJ67" s="1">
        <f t="shared" si="23"/>
        <v>8.7412708981782189E-2</v>
      </c>
      <c r="AK67" s="1">
        <f t="shared" si="24"/>
        <v>3.209844549857125E-2</v>
      </c>
      <c r="AL67" s="1">
        <f t="shared" si="25"/>
        <v>7.8578215565082727E-3</v>
      </c>
      <c r="AM67" s="1">
        <f t="shared" si="26"/>
        <v>1.4427184554001494E-3</v>
      </c>
      <c r="AN67" s="1">
        <f t="shared" si="27"/>
        <v>2.1190977948113213E-4</v>
      </c>
      <c r="AO67" s="1">
        <f t="shared" si="28"/>
        <v>5.8169102678229744E-2</v>
      </c>
      <c r="AP67" s="1">
        <f t="shared" si="29"/>
        <v>4.2720052810789444E-2</v>
      </c>
      <c r="AQ67" s="1">
        <f t="shared" si="30"/>
        <v>1.5687047144700598E-2</v>
      </c>
      <c r="AR67" s="1">
        <f t="shared" si="31"/>
        <v>3.8402488125811787E-3</v>
      </c>
      <c r="AS67" s="1">
        <f t="shared" si="32"/>
        <v>7.0508063785827745E-4</v>
      </c>
      <c r="AT67" s="1">
        <f t="shared" si="33"/>
        <v>1.0356385331157529E-4</v>
      </c>
      <c r="AU67" s="1">
        <f t="shared" si="34"/>
        <v>2.1321159994779286E-2</v>
      </c>
      <c r="AV67" s="1">
        <f t="shared" si="35"/>
        <v>1.5658503209215774E-2</v>
      </c>
      <c r="AW67" s="1">
        <f t="shared" si="36"/>
        <v>5.7498917228954198E-3</v>
      </c>
      <c r="AX67" s="1">
        <f t="shared" si="37"/>
        <v>1.4075953656312492E-3</v>
      </c>
      <c r="AY67" s="1">
        <f t="shared" si="38"/>
        <v>2.584385248669761E-4</v>
      </c>
      <c r="AZ67" s="1">
        <f t="shared" si="39"/>
        <v>3.7960040373088806E-5</v>
      </c>
      <c r="BA67" s="1">
        <f t="shared" si="40"/>
        <v>6.2520044847535223E-3</v>
      </c>
      <c r="BB67" s="1">
        <f t="shared" si="41"/>
        <v>4.5915434391241182E-3</v>
      </c>
      <c r="BC67" s="1">
        <f t="shared" si="42"/>
        <v>1.68604094932882E-3</v>
      </c>
      <c r="BD67" s="1">
        <f t="shared" si="43"/>
        <v>4.1274923788385298E-4</v>
      </c>
      <c r="BE67" s="1">
        <f t="shared" si="44"/>
        <v>7.5781937610198288E-5</v>
      </c>
      <c r="BF67" s="1">
        <f t="shared" si="45"/>
        <v>1.1131023955173542E-5</v>
      </c>
    </row>
    <row r="68" spans="2:58" x14ac:dyDescent="0.35">
      <c r="B68" s="1" t="s">
        <v>9</v>
      </c>
      <c r="C68" s="1" t="s">
        <v>18</v>
      </c>
      <c r="E68" s="1">
        <f>'PL Table'!R70</f>
        <v>0.52700328814017394</v>
      </c>
      <c r="F68" s="1">
        <f>'PL Table'!S70</f>
        <v>0.72028811524609848</v>
      </c>
      <c r="H68" s="1">
        <f t="shared" si="48"/>
        <v>0.59037149473304307</v>
      </c>
      <c r="I68" s="1">
        <f t="shared" si="48"/>
        <v>0.31112771894854307</v>
      </c>
      <c r="J68" s="1">
        <f t="shared" si="48"/>
        <v>8.1982665458717033E-2</v>
      </c>
      <c r="K68" s="1">
        <f t="shared" si="46"/>
        <v>1.440171142241325E-2</v>
      </c>
      <c r="L68" s="1">
        <f t="shared" si="46"/>
        <v>1.8974373186144205E-3</v>
      </c>
      <c r="M68" s="1">
        <f t="shared" si="46"/>
        <v>1.9999114118993494E-4</v>
      </c>
      <c r="O68" s="1">
        <f t="shared" si="49"/>
        <v>0.48661203541476516</v>
      </c>
      <c r="P68" s="1">
        <f t="shared" si="49"/>
        <v>0.35050086584496892</v>
      </c>
      <c r="Q68" s="1">
        <f t="shared" si="49"/>
        <v>0.12623080402579911</v>
      </c>
      <c r="R68" s="1">
        <f t="shared" si="47"/>
        <v>3.0307515972580832E-2</v>
      </c>
      <c r="S68" s="1">
        <f t="shared" si="47"/>
        <v>5.4575358894203172E-3</v>
      </c>
      <c r="T68" s="1">
        <f t="shared" si="47"/>
        <v>7.8619964793570022E-4</v>
      </c>
      <c r="W68" s="1">
        <f t="shared" si="10"/>
        <v>0.28728187470290339</v>
      </c>
      <c r="X68" s="1">
        <f t="shared" si="11"/>
        <v>0.20692572007412011</v>
      </c>
      <c r="Y68" s="1">
        <f t="shared" si="12"/>
        <v>7.4523068454064853E-2</v>
      </c>
      <c r="Z68" s="1">
        <f t="shared" si="13"/>
        <v>1.7892693506378125E-2</v>
      </c>
      <c r="AA68" s="1">
        <f t="shared" si="14"/>
        <v>3.2219736205963004E-3</v>
      </c>
      <c r="AB68" s="1">
        <f t="shared" si="15"/>
        <v>4.6414986131039157E-4</v>
      </c>
      <c r="AC68" s="1">
        <f t="shared" si="16"/>
        <v>0.15139849259150354</v>
      </c>
      <c r="AD68" s="1">
        <f t="shared" si="17"/>
        <v>0.10905053487983449</v>
      </c>
      <c r="AE68" s="1">
        <f t="shared" si="18"/>
        <v>3.9273902117587446E-2</v>
      </c>
      <c r="AF68" s="1">
        <f t="shared" si="19"/>
        <v>9.4295083115456084E-3</v>
      </c>
      <c r="AG68" s="1">
        <f t="shared" si="20"/>
        <v>1.6979906923551514E-3</v>
      </c>
      <c r="AH68" s="1">
        <f t="shared" si="21"/>
        <v>2.4460850310038205E-4</v>
      </c>
      <c r="AI68" s="1">
        <f t="shared" si="22"/>
        <v>3.9893751707594058E-2</v>
      </c>
      <c r="AJ68" s="1">
        <f t="shared" si="23"/>
        <v>2.8734995227558745E-2</v>
      </c>
      <c r="AK68" s="1">
        <f t="shared" si="24"/>
        <v>1.034873777703196E-2</v>
      </c>
      <c r="AL68" s="1">
        <f t="shared" si="25"/>
        <v>2.4846909428648174E-3</v>
      </c>
      <c r="AM68" s="1">
        <f t="shared" si="26"/>
        <v>4.474233390512876E-4</v>
      </c>
      <c r="AN68" s="1">
        <f t="shared" si="27"/>
        <v>6.4454742720473627E-5</v>
      </c>
      <c r="AO68" s="1">
        <f t="shared" si="28"/>
        <v>7.0080461087165839E-3</v>
      </c>
      <c r="AP68" s="1">
        <f t="shared" si="29"/>
        <v>5.0478123232052226E-3</v>
      </c>
      <c r="AQ68" s="1">
        <f t="shared" si="30"/>
        <v>1.8179396121987595E-3</v>
      </c>
      <c r="AR68" s="1">
        <f t="shared" si="31"/>
        <v>4.3648009896728938E-4</v>
      </c>
      <c r="AS68" s="1">
        <f t="shared" si="32"/>
        <v>7.859785695689483E-5</v>
      </c>
      <c r="AT68" s="1">
        <f t="shared" si="33"/>
        <v>1.1322620449972848E-5</v>
      </c>
      <c r="AU68" s="1">
        <f t="shared" si="34"/>
        <v>9.2331583568289741E-4</v>
      </c>
      <c r="AV68" s="1">
        <f t="shared" si="35"/>
        <v>6.6505342306091061E-4</v>
      </c>
      <c r="AW68" s="1">
        <f t="shared" si="36"/>
        <v>2.3951503831725468E-4</v>
      </c>
      <c r="AX68" s="1">
        <f t="shared" si="37"/>
        <v>5.7506611840877497E-5</v>
      </c>
      <c r="AY68" s="1">
        <f t="shared" si="38"/>
        <v>1.0355332264263654E-5</v>
      </c>
      <c r="AZ68" s="1">
        <f t="shared" si="39"/>
        <v>1.4917645518747164E-6</v>
      </c>
      <c r="BA68" s="1">
        <f t="shared" si="40"/>
        <v>9.7318096279355926E-5</v>
      </c>
      <c r="BB68" s="1">
        <f t="shared" si="41"/>
        <v>7.0097068148395621E-5</v>
      </c>
      <c r="BC68" s="1">
        <f t="shared" si="42"/>
        <v>2.5245042550442597E-5</v>
      </c>
      <c r="BD68" s="1">
        <f t="shared" si="43"/>
        <v>6.0612347059886218E-6</v>
      </c>
      <c r="BE68" s="1">
        <f t="shared" si="44"/>
        <v>1.0914588306101958E-6</v>
      </c>
      <c r="BF68" s="1">
        <f t="shared" si="45"/>
        <v>1.5723296479378577E-7</v>
      </c>
    </row>
    <row r="69" spans="2:58" x14ac:dyDescent="0.35">
      <c r="B69" s="1" t="s">
        <v>15</v>
      </c>
      <c r="C69" s="1" t="s">
        <v>6</v>
      </c>
      <c r="E69" s="1">
        <f>'PL Table'!R71</f>
        <v>1.5202017927120401</v>
      </c>
      <c r="F69" s="1">
        <f>'PL Table'!S71</f>
        <v>0.44488383588729619</v>
      </c>
      <c r="H69" s="1">
        <f t="shared" si="48"/>
        <v>0.21866775694009841</v>
      </c>
      <c r="I69" s="1">
        <f t="shared" si="48"/>
        <v>0.33241911610865826</v>
      </c>
      <c r="J69" s="1">
        <f t="shared" si="48"/>
        <v>0.25267206812006709</v>
      </c>
      <c r="K69" s="1">
        <f t="shared" si="46"/>
        <v>0.12803751030812824</v>
      </c>
      <c r="L69" s="1">
        <f t="shared" si="46"/>
        <v>4.8660713176200715E-2</v>
      </c>
      <c r="M69" s="1">
        <f t="shared" si="46"/>
        <v>1.4794820681021351E-2</v>
      </c>
      <c r="O69" s="1">
        <f t="shared" si="49"/>
        <v>0.64089872113958435</v>
      </c>
      <c r="P69" s="1">
        <f t="shared" si="49"/>
        <v>0.28512548147584083</v>
      </c>
      <c r="Q69" s="1">
        <f t="shared" si="49"/>
        <v>6.3423858954092138E-2</v>
      </c>
      <c r="R69" s="1">
        <f t="shared" si="47"/>
        <v>9.4054165527571159E-3</v>
      </c>
      <c r="S69" s="1">
        <f t="shared" si="47"/>
        <v>1.0460794485271138E-3</v>
      </c>
      <c r="T69" s="1">
        <f t="shared" si="47"/>
        <v>9.3076767540721994E-5</v>
      </c>
      <c r="W69" s="1">
        <f t="shared" si="10"/>
        <v>0.14014388577737055</v>
      </c>
      <c r="X69" s="1">
        <f t="shared" si="11"/>
        <v>6.2347749480787695E-2</v>
      </c>
      <c r="Y69" s="1">
        <f t="shared" si="12"/>
        <v>1.3868752973976503E-2</v>
      </c>
      <c r="Z69" s="1">
        <f t="shared" si="13"/>
        <v>2.0566613406786715E-3</v>
      </c>
      <c r="AA69" s="1">
        <f t="shared" si="14"/>
        <v>2.2874384659055911E-4</v>
      </c>
      <c r="AB69" s="1">
        <f t="shared" si="15"/>
        <v>2.0352887981364638E-5</v>
      </c>
      <c r="AC69" s="1">
        <f t="shared" si="16"/>
        <v>0.21304698639639008</v>
      </c>
      <c r="AD69" s="1">
        <f t="shared" si="17"/>
        <v>9.4781160532254619E-2</v>
      </c>
      <c r="AE69" s="1">
        <f t="shared" si="18"/>
        <v>2.1083303133719519E-2</v>
      </c>
      <c r="AF69" s="1">
        <f t="shared" si="19"/>
        <v>3.126540257101264E-3</v>
      </c>
      <c r="AG69" s="1">
        <f t="shared" si="20"/>
        <v>3.4773680565881583E-4</v>
      </c>
      <c r="AH69" s="1">
        <f t="shared" si="21"/>
        <v>3.0940496796137857E-5</v>
      </c>
      <c r="AI69" s="1">
        <f t="shared" si="22"/>
        <v>0.16193720532584494</v>
      </c>
      <c r="AJ69" s="1">
        <f t="shared" si="23"/>
        <v>7.2043245078230581E-2</v>
      </c>
      <c r="AK69" s="1">
        <f t="shared" si="24"/>
        <v>1.6025437610085895E-2</v>
      </c>
      <c r="AL69" s="1">
        <f t="shared" si="25"/>
        <v>2.3764860519158528E-3</v>
      </c>
      <c r="AM69" s="1">
        <f t="shared" si="26"/>
        <v>2.6431505767724513E-4</v>
      </c>
      <c r="AN69" s="1">
        <f t="shared" si="27"/>
        <v>2.3517899348444958E-5</v>
      </c>
      <c r="AO69" s="1">
        <f t="shared" si="28"/>
        <v>8.2059076614375739E-2</v>
      </c>
      <c r="AP69" s="1">
        <f t="shared" si="29"/>
        <v>3.6506756773572999E-2</v>
      </c>
      <c r="AQ69" s="1">
        <f t="shared" si="30"/>
        <v>8.1206329946158437E-3</v>
      </c>
      <c r="AR69" s="1">
        <f t="shared" si="31"/>
        <v>1.2042461188258792E-3</v>
      </c>
      <c r="AS69" s="1">
        <f t="shared" si="32"/>
        <v>1.3393740817391143E-4</v>
      </c>
      <c r="AT69" s="1">
        <f t="shared" si="33"/>
        <v>1.1917317583442449E-5</v>
      </c>
      <c r="AU69" s="1">
        <f t="shared" si="34"/>
        <v>3.1186588844367161E-2</v>
      </c>
      <c r="AV69" s="1">
        <f t="shared" si="35"/>
        <v>1.387440927332202E-2</v>
      </c>
      <c r="AW69" s="1">
        <f t="shared" si="36"/>
        <v>3.0862502090928871E-3</v>
      </c>
      <c r="AX69" s="1">
        <f t="shared" si="37"/>
        <v>4.5767427717640448E-4</v>
      </c>
      <c r="AY69" s="1">
        <f t="shared" si="38"/>
        <v>5.0902972004296104E-5</v>
      </c>
      <c r="AZ69" s="1">
        <f t="shared" si="39"/>
        <v>4.5291818886669818E-6</v>
      </c>
      <c r="BA69" s="1">
        <f t="shared" si="40"/>
        <v>9.4819816539560581E-3</v>
      </c>
      <c r="BB69" s="1">
        <f t="shared" si="41"/>
        <v>4.2183803700249402E-3</v>
      </c>
      <c r="BC69" s="1">
        <f t="shared" si="42"/>
        <v>9.3834462012418358E-4</v>
      </c>
      <c r="BD69" s="1">
        <f t="shared" si="43"/>
        <v>1.3915145132835152E-4</v>
      </c>
      <c r="BE69" s="1">
        <f t="shared" si="44"/>
        <v>1.5476557859060354E-5</v>
      </c>
      <c r="BF69" s="1">
        <f t="shared" si="45"/>
        <v>1.3770540853340904E-6</v>
      </c>
    </row>
    <row r="70" spans="2:58" x14ac:dyDescent="0.35">
      <c r="B70" s="1" t="s">
        <v>8</v>
      </c>
      <c r="C70" s="1" t="s">
        <v>11</v>
      </c>
      <c r="E70" s="1">
        <f>'PL Table'!R72</f>
        <v>0.25899734246205125</v>
      </c>
      <c r="F70" s="1">
        <f>'PL Table'!S72</f>
        <v>1.8060165242567618</v>
      </c>
      <c r="H70" s="1">
        <f t="shared" si="48"/>
        <v>0.77182507419540247</v>
      </c>
      <c r="I70" s="1">
        <f t="shared" si="48"/>
        <v>0.19990064306218475</v>
      </c>
      <c r="J70" s="1">
        <f t="shared" si="48"/>
        <v>2.588686765478046E-2</v>
      </c>
      <c r="K70" s="1">
        <f t="shared" si="46"/>
        <v>2.2348766424183254E-3</v>
      </c>
      <c r="L70" s="1">
        <f t="shared" si="46"/>
        <v>1.4470677777921447E-4</v>
      </c>
      <c r="M70" s="1">
        <f t="shared" si="46"/>
        <v>7.4957341762126302E-6</v>
      </c>
      <c r="O70" s="1">
        <f t="shared" si="49"/>
        <v>0.16430734925114132</v>
      </c>
      <c r="P70" s="1">
        <f t="shared" si="49"/>
        <v>0.29674178780438804</v>
      </c>
      <c r="Q70" s="1">
        <f t="shared" si="49"/>
        <v>0.26796028610610934</v>
      </c>
      <c r="R70" s="1">
        <f t="shared" si="47"/>
        <v>0.16131356818406767</v>
      </c>
      <c r="S70" s="1">
        <f t="shared" si="47"/>
        <v>7.283374243181151E-2</v>
      </c>
      <c r="T70" s="1">
        <f t="shared" si="47"/>
        <v>2.6307788471062479E-2</v>
      </c>
      <c r="W70" s="1">
        <f t="shared" si="10"/>
        <v>0.12681653202661206</v>
      </c>
      <c r="X70" s="1">
        <f t="shared" si="11"/>
        <v>0.22903275238899817</v>
      </c>
      <c r="Y70" s="1">
        <f t="shared" si="12"/>
        <v>0.2068184677052691</v>
      </c>
      <c r="Z70" s="1">
        <f t="shared" si="13"/>
        <v>0.12450585673239314</v>
      </c>
      <c r="AA70" s="1">
        <f t="shared" si="14"/>
        <v>5.6214908656361751E-2</v>
      </c>
      <c r="AB70" s="1">
        <f t="shared" si="15"/>
        <v>2.030501078859475E-2</v>
      </c>
      <c r="AC70" s="1">
        <f t="shared" si="16"/>
        <v>3.2845144775146128E-2</v>
      </c>
      <c r="AD70" s="1">
        <f t="shared" si="17"/>
        <v>5.9318874205519539E-2</v>
      </c>
      <c r="AE70" s="1">
        <f t="shared" si="18"/>
        <v>5.3565433507738264E-2</v>
      </c>
      <c r="AF70" s="1">
        <f t="shared" si="19"/>
        <v>3.2246686014650715E-2</v>
      </c>
      <c r="AG70" s="1">
        <f t="shared" si="20"/>
        <v>1.4559511948744653E-2</v>
      </c>
      <c r="AH70" s="1">
        <f t="shared" si="21"/>
        <v>5.2589438329093199E-3</v>
      </c>
      <c r="AI70" s="1">
        <f t="shared" si="22"/>
        <v>4.2534026047720865E-3</v>
      </c>
      <c r="AJ70" s="1">
        <f t="shared" si="23"/>
        <v>7.6817153885351394E-3</v>
      </c>
      <c r="AK70" s="1">
        <f t="shared" si="24"/>
        <v>6.9366524631659593E-3</v>
      </c>
      <c r="AL70" s="1">
        <f t="shared" si="25"/>
        <v>4.1759029905013637E-3</v>
      </c>
      <c r="AM70" s="1">
        <f t="shared" si="26"/>
        <v>1.8854374511346726E-3</v>
      </c>
      <c r="AN70" s="1">
        <f t="shared" si="27"/>
        <v>6.8102623844035356E-4</v>
      </c>
      <c r="AO70" s="1">
        <f t="shared" si="28"/>
        <v>3.6720665701904585E-4</v>
      </c>
      <c r="AP70" s="1">
        <f t="shared" si="29"/>
        <v>6.6318129039348193E-4</v>
      </c>
      <c r="AQ70" s="1">
        <f t="shared" si="30"/>
        <v>5.9885818451427546E-4</v>
      </c>
      <c r="AR70" s="1">
        <f t="shared" si="31"/>
        <v>3.6051592563972877E-4</v>
      </c>
      <c r="AS70" s="1">
        <f t="shared" si="32"/>
        <v>1.6277442974076803E-4</v>
      </c>
      <c r="AT70" s="1">
        <f t="shared" si="33"/>
        <v>5.8794661967659642E-5</v>
      </c>
      <c r="AU70" s="1">
        <f t="shared" si="34"/>
        <v>2.3776387075576687E-5</v>
      </c>
      <c r="AV70" s="1">
        <f t="shared" si="35"/>
        <v>4.294054794561639E-5</v>
      </c>
      <c r="AW70" s="1">
        <f t="shared" si="36"/>
        <v>3.8775669575211493E-5</v>
      </c>
      <c r="AX70" s="1">
        <f t="shared" si="37"/>
        <v>2.3343166663984042E-5</v>
      </c>
      <c r="AY70" s="1">
        <f t="shared" si="38"/>
        <v>1.0539536180908692E-5</v>
      </c>
      <c r="AZ70" s="1">
        <f t="shared" si="39"/>
        <v>3.8069153001446185E-6</v>
      </c>
      <c r="BA70" s="1">
        <f t="shared" si="40"/>
        <v>1.2316042131846847E-6</v>
      </c>
      <c r="BB70" s="1">
        <f t="shared" si="41"/>
        <v>2.2242975603557878E-6</v>
      </c>
      <c r="BC70" s="1">
        <f t="shared" si="42"/>
        <v>2.0085590744332782E-6</v>
      </c>
      <c r="BD70" s="1">
        <f t="shared" si="43"/>
        <v>1.2091636261241225E-6</v>
      </c>
      <c r="BE70" s="1">
        <f t="shared" si="44"/>
        <v>5.4594237232759752E-7</v>
      </c>
      <c r="BF70" s="1">
        <f t="shared" si="45"/>
        <v>1.9719618914311565E-7</v>
      </c>
    </row>
    <row r="71" spans="2:58" x14ac:dyDescent="0.35">
      <c r="B71" s="1" t="s">
        <v>17</v>
      </c>
      <c r="C71" s="1" t="s">
        <v>13</v>
      </c>
      <c r="E71" s="1">
        <f>'PL Table'!R73</f>
        <v>2.0539615332642676</v>
      </c>
      <c r="F71" s="1">
        <f>'PL Table'!S73</f>
        <v>0.3389591130569875</v>
      </c>
      <c r="H71" s="1">
        <f t="shared" si="48"/>
        <v>0.12822592481877945</v>
      </c>
      <c r="I71" s="1">
        <f t="shared" si="48"/>
        <v>0.26337111714500894</v>
      </c>
      <c r="J71" s="1">
        <f t="shared" si="48"/>
        <v>0.27047707179434283</v>
      </c>
      <c r="K71" s="1">
        <f t="shared" si="46"/>
        <v>0.18518316703184592</v>
      </c>
      <c r="L71" s="1">
        <f t="shared" si="46"/>
        <v>9.5089775422865813E-2</v>
      </c>
      <c r="M71" s="1">
        <f t="shared" si="46"/>
        <v>3.9062148185060888E-2</v>
      </c>
      <c r="O71" s="1">
        <f t="shared" si="49"/>
        <v>0.71251158091403666</v>
      </c>
      <c r="P71" s="1">
        <f t="shared" si="49"/>
        <v>0.24151229350945383</v>
      </c>
      <c r="Q71" s="1">
        <f t="shared" si="49"/>
        <v>4.0931396400161649E-2</v>
      </c>
      <c r="R71" s="1">
        <f t="shared" si="47"/>
        <v>4.6246899399942564E-3</v>
      </c>
      <c r="S71" s="1">
        <f t="shared" si="47"/>
        <v>3.9189520005600628E-4</v>
      </c>
      <c r="T71" s="1">
        <f t="shared" si="47"/>
        <v>2.6567289884454916E-5</v>
      </c>
      <c r="W71" s="1">
        <f t="shared" si="10"/>
        <v>9.1362456406792955E-2</v>
      </c>
      <c r="X71" s="1">
        <f t="shared" si="11"/>
        <v>3.0968137190354222E-2</v>
      </c>
      <c r="Y71" s="1">
        <f t="shared" si="12"/>
        <v>5.2484661575347875E-3</v>
      </c>
      <c r="Z71" s="1">
        <f t="shared" si="13"/>
        <v>5.9300514455586919E-4</v>
      </c>
      <c r="AA71" s="1">
        <f t="shared" si="14"/>
        <v>5.0251124459221992E-5</v>
      </c>
      <c r="AB71" s="1">
        <f t="shared" si="15"/>
        <v>3.4066153153628358E-6</v>
      </c>
      <c r="AC71" s="1">
        <f t="shared" si="16"/>
        <v>0.18765497104408627</v>
      </c>
      <c r="AD71" s="1">
        <f t="shared" si="17"/>
        <v>6.3607362545838139E-2</v>
      </c>
      <c r="AE71" s="1">
        <f t="shared" si="18"/>
        <v>1.0780147596215772E-2</v>
      </c>
      <c r="AF71" s="1">
        <f t="shared" si="19"/>
        <v>1.2180097559455717E-3</v>
      </c>
      <c r="AG71" s="1">
        <f t="shared" si="20"/>
        <v>1.0321387664251714E-4</v>
      </c>
      <c r="AH71" s="1">
        <f t="shared" si="21"/>
        <v>6.9970568163841866E-6</v>
      </c>
      <c r="AI71" s="1">
        <f t="shared" si="22"/>
        <v>0.19271804602518661</v>
      </c>
      <c r="AJ71" s="1">
        <f t="shared" si="23"/>
        <v>6.5323537950772947E-2</v>
      </c>
      <c r="AK71" s="1">
        <f t="shared" si="24"/>
        <v>1.1071004242769227E-2</v>
      </c>
      <c r="AL71" s="1">
        <f t="shared" si="25"/>
        <v>1.2508725929264014E-3</v>
      </c>
      <c r="AM71" s="1">
        <f t="shared" si="26"/>
        <v>1.0599866616140676E-4</v>
      </c>
      <c r="AN71" s="1">
        <f t="shared" si="27"/>
        <v>7.18584277345883E-6</v>
      </c>
      <c r="AO71" s="1">
        <f t="shared" si="28"/>
        <v>0.13194515110052865</v>
      </c>
      <c r="AP71" s="1">
        <f t="shared" si="29"/>
        <v>4.4724011389205384E-2</v>
      </c>
      <c r="AQ71" s="1">
        <f t="shared" si="30"/>
        <v>7.5798056164178319E-3</v>
      </c>
      <c r="AR71" s="1">
        <f t="shared" si="31"/>
        <v>8.564147296284539E-4</v>
      </c>
      <c r="AS71" s="1">
        <f t="shared" si="32"/>
        <v>7.2572394290950092E-5</v>
      </c>
      <c r="AT71" s="1">
        <f t="shared" si="33"/>
        <v>4.9198148802564855E-6</v>
      </c>
      <c r="AU71" s="1">
        <f t="shared" si="34"/>
        <v>6.7752566215306828E-2</v>
      </c>
      <c r="AV71" s="1">
        <f t="shared" si="35"/>
        <v>2.2965349751675218E-2</v>
      </c>
      <c r="AW71" s="1">
        <f t="shared" si="36"/>
        <v>3.8921572914356693E-3</v>
      </c>
      <c r="AX71" s="1">
        <f t="shared" si="37"/>
        <v>4.3976072779444063E-4</v>
      </c>
      <c r="AY71" s="1">
        <f t="shared" si="38"/>
        <v>3.7265226562624709E-5</v>
      </c>
      <c r="AZ71" s="1">
        <f t="shared" si="39"/>
        <v>2.5262776287069926E-6</v>
      </c>
      <c r="BA71" s="1">
        <f t="shared" si="40"/>
        <v>2.7832232957236101E-2</v>
      </c>
      <c r="BB71" s="1">
        <f t="shared" si="41"/>
        <v>9.433988997580205E-3</v>
      </c>
      <c r="BC71" s="1">
        <f t="shared" si="42"/>
        <v>1.5988682716045822E-3</v>
      </c>
      <c r="BD71" s="1">
        <f t="shared" si="43"/>
        <v>1.80650323746016E-4</v>
      </c>
      <c r="BE71" s="1">
        <f t="shared" si="44"/>
        <v>1.5308268377601799E-5</v>
      </c>
      <c r="BF71" s="1">
        <f t="shared" si="45"/>
        <v>1.0377754143420472E-6</v>
      </c>
    </row>
    <row r="72" spans="2:58" x14ac:dyDescent="0.35">
      <c r="B72" s="1" t="s">
        <v>10</v>
      </c>
      <c r="C72" s="1" t="s">
        <v>3</v>
      </c>
      <c r="E72" s="1">
        <f>'PL Table'!R74</f>
        <v>0.75672267014999317</v>
      </c>
      <c r="F72" s="1">
        <f>'PL Table'!S74</f>
        <v>1.191653131840972</v>
      </c>
      <c r="H72" s="1">
        <f t="shared" si="48"/>
        <v>0.46920163847404561</v>
      </c>
      <c r="I72" s="1">
        <f t="shared" si="48"/>
        <v>0.35505551670483154</v>
      </c>
      <c r="J72" s="1">
        <f t="shared" si="48"/>
        <v>0.13433927932618278</v>
      </c>
      <c r="K72" s="1">
        <f t="shared" si="46"/>
        <v>3.3885859385911613E-2</v>
      </c>
      <c r="L72" s="1">
        <f t="shared" si="46"/>
        <v>6.4105494987085595E-3</v>
      </c>
      <c r="M72" s="1">
        <f t="shared" si="46"/>
        <v>9.7020162675828857E-4</v>
      </c>
      <c r="O72" s="1">
        <f t="shared" si="49"/>
        <v>0.30371876167416567</v>
      </c>
      <c r="P72" s="1">
        <f t="shared" si="49"/>
        <v>0.36192741354788133</v>
      </c>
      <c r="Q72" s="1">
        <f t="shared" si="49"/>
        <v>0.21564596792671778</v>
      </c>
      <c r="R72" s="1">
        <f t="shared" si="47"/>
        <v>8.5658397682917026E-2</v>
      </c>
      <c r="S72" s="1">
        <f t="shared" si="47"/>
        <v>2.551877446683189E-2</v>
      </c>
      <c r="T72" s="1">
        <f t="shared" si="47"/>
        <v>6.0819055028287225E-3</v>
      </c>
      <c r="W72" s="1">
        <f t="shared" ref="W72:W135" si="50">$H72*O72</f>
        <v>0.14250534061282671</v>
      </c>
      <c r="X72" s="1">
        <f t="shared" ref="X72:X135" si="51">$H72*P72</f>
        <v>0.16981693544533941</v>
      </c>
      <c r="Y72" s="1">
        <f t="shared" ref="Y72:Y135" si="52">$H72*Q72</f>
        <v>0.10118144148153747</v>
      </c>
      <c r="Z72" s="1">
        <f t="shared" ref="Z72:Z135" si="53">$H72*R72</f>
        <v>4.0191060541886058E-2</v>
      </c>
      <c r="AA72" s="1">
        <f t="shared" ref="AA72:AA135" si="54">$H72*S72</f>
        <v>1.1973450791687162E-2</v>
      </c>
      <c r="AB72" s="1">
        <f t="shared" ref="AB72:AB135" si="55">$H72*T72</f>
        <v>2.853640026971551E-3</v>
      </c>
      <c r="AC72" s="1">
        <f t="shared" ref="AC72:AC135" si="56">$I72*O72</f>
        <v>0.10783702185917247</v>
      </c>
      <c r="AD72" s="1">
        <f t="shared" ref="AD72:AD135" si="57">$I72*P72</f>
        <v>0.12850432482688626</v>
      </c>
      <c r="AE72" s="1">
        <f t="shared" ref="AE72:AE135" si="58">$I72*Q72</f>
        <v>7.6566290567534306E-2</v>
      </c>
      <c r="AF72" s="1">
        <f t="shared" ref="AF72:AF135" si="59">$I72*R72</f>
        <v>3.0413486649416049E-2</v>
      </c>
      <c r="AG72" s="1">
        <f t="shared" ref="AG72:AG135" si="60">$I72*S72</f>
        <v>9.0605816539950593E-3</v>
      </c>
      <c r="AH72" s="1">
        <f t="shared" ref="AH72:AH135" si="61">$I72*T72</f>
        <v>2.1594141008568104E-3</v>
      </c>
      <c r="AI72" s="1">
        <f t="shared" ref="AI72:AI135" si="62">$J72*O72</f>
        <v>4.0801359561148082E-2</v>
      </c>
      <c r="AJ72" s="1">
        <f t="shared" ref="AJ72:AJ135" si="63">$J72*P72</f>
        <v>4.8621067904411702E-2</v>
      </c>
      <c r="AK72" s="1">
        <f t="shared" ref="AK72:AK135" si="64">$J72*Q72</f>
        <v>2.8969723920872392E-2</v>
      </c>
      <c r="AL72" s="1">
        <f t="shared" ref="AL72:AL135" si="65">$J72*R72</f>
        <v>1.1507287412958637E-2</v>
      </c>
      <c r="AM72" s="1">
        <f t="shared" ref="AM72:AM135" si="66">$J72*S72</f>
        <v>3.4281737711615904E-3</v>
      </c>
      <c r="AN72" s="1">
        <f t="shared" ref="AN72:AN135" si="67">$J72*T72</f>
        <v>8.1703880217995589E-4</v>
      </c>
      <c r="AO72" s="1">
        <f t="shared" ref="AO72:AO135" si="68">$K72*O72</f>
        <v>1.029177125095398E-2</v>
      </c>
      <c r="AP72" s="1">
        <f t="shared" ref="AP72:AP135" si="69">$K72*P72</f>
        <v>1.2264221443390188E-2</v>
      </c>
      <c r="AQ72" s="1">
        <f t="shared" ref="AQ72:AQ135" si="70">$K72*Q72</f>
        <v>7.3073489463035641E-3</v>
      </c>
      <c r="AR72" s="1">
        <f t="shared" ref="AR72:AR135" si="71">$K72*R72</f>
        <v>2.9026084191058235E-3</v>
      </c>
      <c r="AS72" s="1">
        <f t="shared" ref="AS72:AS135" si="72">$K72*S72</f>
        <v>8.6472560328385701E-4</v>
      </c>
      <c r="AT72" s="1">
        <f t="shared" ref="AT72:AT135" si="73">$K72*T72</f>
        <v>2.0609059466725617E-4</v>
      </c>
      <c r="AU72" s="1">
        <f t="shared" ref="AU72:AU135" si="74">$L72*O72</f>
        <v>1.9470041553987071E-3</v>
      </c>
      <c r="AV72" s="1">
        <f t="shared" ref="AV72:AV135" si="75">$L72*P72</f>
        <v>2.3201535994882561E-3</v>
      </c>
      <c r="AW72" s="1">
        <f t="shared" ref="AW72:AW135" si="76">$L72*Q72</f>
        <v>1.3824091515911427E-3</v>
      </c>
      <c r="AX72" s="1">
        <f t="shared" ref="AX72:AX135" si="77">$L72*R72</f>
        <v>5.4911739832640214E-4</v>
      </c>
      <c r="AY72" s="1">
        <f t="shared" ref="AY72:AY135" si="78">$L72*S72</f>
        <v>1.6358936686600595E-4</v>
      </c>
      <c r="AZ72" s="1">
        <f t="shared" ref="AZ72:AZ135" si="79">$L72*T72</f>
        <v>3.8988356272351498E-5</v>
      </c>
      <c r="BA72" s="1">
        <f t="shared" ref="BA72:BA135" si="80">$M72*O72</f>
        <v>2.946684366532885E-4</v>
      </c>
      <c r="BB72" s="1">
        <f t="shared" ref="BB72:BB135" si="81">$M72*P72</f>
        <v>3.5114256539257432E-4</v>
      </c>
      <c r="BC72" s="1">
        <f t="shared" ref="BC72:BC135" si="82">$M72*Q72</f>
        <v>2.0922006888636732E-4</v>
      </c>
      <c r="BD72" s="1">
        <f t="shared" ref="BD72:BD135" si="83">$M72*R72</f>
        <v>8.3105916777474517E-5</v>
      </c>
      <c r="BE72" s="1">
        <f t="shared" ref="BE72:BE135" si="84">$M72*S72</f>
        <v>2.4758356500598179E-5</v>
      </c>
      <c r="BF72" s="1">
        <f t="shared" ref="BF72:BF135" si="85">$M72*T72</f>
        <v>5.9006746126346139E-6</v>
      </c>
    </row>
    <row r="73" spans="2:58" x14ac:dyDescent="0.35">
      <c r="B73" s="1" t="s">
        <v>19</v>
      </c>
      <c r="C73" s="1" t="s">
        <v>2</v>
      </c>
      <c r="E73" s="1">
        <f>'PL Table'!R75</f>
        <v>1.0449979730642764</v>
      </c>
      <c r="F73" s="1">
        <f>'PL Table'!S75</f>
        <v>1.5253160087564439</v>
      </c>
      <c r="H73" s="1">
        <f t="shared" si="48"/>
        <v>0.35169253223550173</v>
      </c>
      <c r="I73" s="1">
        <f t="shared" si="48"/>
        <v>0.367517983327942</v>
      </c>
      <c r="J73" s="1">
        <f t="shared" si="48"/>
        <v>0.19202777382118494</v>
      </c>
      <c r="K73" s="1">
        <f t="shared" si="46"/>
        <v>6.6889544805061207E-2</v>
      </c>
      <c r="L73" s="1">
        <f t="shared" si="46"/>
        <v>1.7474859685120261E-2</v>
      </c>
      <c r="M73" s="1">
        <f t="shared" si="46"/>
        <v>3.652238590106664E-3</v>
      </c>
      <c r="O73" s="1">
        <f t="shared" si="49"/>
        <v>0.21755229757051869</v>
      </c>
      <c r="P73" s="1">
        <f t="shared" si="49"/>
        <v>0.33183600222605775</v>
      </c>
      <c r="Q73" s="1">
        <f t="shared" si="49"/>
        <v>0.25307738323857248</v>
      </c>
      <c r="R73" s="1">
        <f t="shared" si="47"/>
        <v>0.12867432803599485</v>
      </c>
      <c r="S73" s="1">
        <f t="shared" si="47"/>
        <v>4.9067253117320228E-2</v>
      </c>
      <c r="T73" s="1">
        <f t="shared" si="47"/>
        <v>1.4968613337110619E-2</v>
      </c>
      <c r="W73" s="1">
        <f t="shared" si="50"/>
        <v>7.651151842622711E-2</v>
      </c>
      <c r="X73" s="1">
        <f t="shared" si="51"/>
        <v>0.11670424390978784</v>
      </c>
      <c r="Y73" s="1">
        <f t="shared" si="52"/>
        <v>8.9005425762708076E-2</v>
      </c>
      <c r="Z73" s="1">
        <f t="shared" si="53"/>
        <v>4.5253800260680641E-2</v>
      </c>
      <c r="AA73" s="1">
        <f t="shared" si="54"/>
        <v>1.7256586498670668E-2</v>
      </c>
      <c r="AB73" s="1">
        <f t="shared" si="55"/>
        <v>5.2643495285825377E-3</v>
      </c>
      <c r="AC73" s="1">
        <f t="shared" si="56"/>
        <v>7.9954381671477365E-2</v>
      </c>
      <c r="AD73" s="1">
        <f t="shared" si="57"/>
        <v>0.12195569833372721</v>
      </c>
      <c r="AE73" s="1">
        <f t="shared" si="58"/>
        <v>9.3010489513752875E-2</v>
      </c>
      <c r="AF73" s="1">
        <f t="shared" si="59"/>
        <v>4.7290129545866894E-2</v>
      </c>
      <c r="AG73" s="1">
        <f t="shared" si="60"/>
        <v>1.8033097913119207E-2</v>
      </c>
      <c r="AH73" s="1">
        <f t="shared" si="61"/>
        <v>5.5012345868706309E-3</v>
      </c>
      <c r="AI73" s="1">
        <f t="shared" si="62"/>
        <v>4.1776083392150686E-2</v>
      </c>
      <c r="AJ73" s="1">
        <f t="shared" si="63"/>
        <v>6.3721728781191644E-2</v>
      </c>
      <c r="AK73" s="1">
        <f t="shared" si="64"/>
        <v>4.8597886507793939E-2</v>
      </c>
      <c r="AL73" s="1">
        <f t="shared" si="65"/>
        <v>2.4709044760688977E-2</v>
      </c>
      <c r="AM73" s="1">
        <f t="shared" si="66"/>
        <v>9.4222753836396E-3</v>
      </c>
      <c r="AN73" s="1">
        <f t="shared" si="67"/>
        <v>2.8743894963154503E-3</v>
      </c>
      <c r="AO73" s="1">
        <f t="shared" si="68"/>
        <v>1.4551974155787219E-2</v>
      </c>
      <c r="AP73" s="1">
        <f t="shared" si="69"/>
        <v>2.2196359138832281E-2</v>
      </c>
      <c r="AQ73" s="1">
        <f t="shared" si="70"/>
        <v>1.692823096528414E-2</v>
      </c>
      <c r="AR73" s="1">
        <f t="shared" si="71"/>
        <v>8.6069672304248217E-3</v>
      </c>
      <c r="AS73" s="1">
        <f t="shared" si="72"/>
        <v>3.2820862258522705E-3</v>
      </c>
      <c r="AT73" s="1">
        <f t="shared" si="73"/>
        <v>1.0012437324822974E-3</v>
      </c>
      <c r="AU73" s="1">
        <f t="shared" si="74"/>
        <v>3.8016958742203436E-3</v>
      </c>
      <c r="AV73" s="1">
        <f t="shared" si="75"/>
        <v>5.7987875773716138E-3</v>
      </c>
      <c r="AW73" s="1">
        <f t="shared" si="76"/>
        <v>4.4224917615714602E-3</v>
      </c>
      <c r="AX73" s="1">
        <f t="shared" si="77"/>
        <v>2.2485658275061462E-3</v>
      </c>
      <c r="AY73" s="1">
        <f t="shared" si="78"/>
        <v>8.5744336335945076E-4</v>
      </c>
      <c r="AZ73" s="1">
        <f t="shared" si="79"/>
        <v>2.6157441774682784E-4</v>
      </c>
      <c r="BA73" s="1">
        <f t="shared" si="80"/>
        <v>7.945528965534166E-4</v>
      </c>
      <c r="BB73" s="1">
        <f t="shared" si="81"/>
        <v>1.211944252916729E-3</v>
      </c>
      <c r="BC73" s="1">
        <f t="shared" si="82"/>
        <v>9.2429898534712783E-4</v>
      </c>
      <c r="BD73" s="1">
        <f t="shared" si="83"/>
        <v>4.699493464091042E-4</v>
      </c>
      <c r="BE73" s="1">
        <f t="shared" si="84"/>
        <v>1.7920531534560845E-4</v>
      </c>
      <c r="BF73" s="1">
        <f t="shared" si="85"/>
        <v>5.4668947270180697E-5</v>
      </c>
    </row>
    <row r="74" spans="2:58" x14ac:dyDescent="0.35">
      <c r="B74" s="1" t="s">
        <v>14</v>
      </c>
      <c r="C74" s="1" t="s">
        <v>20</v>
      </c>
      <c r="E74" s="1">
        <f>'PL Table'!R76</f>
        <v>1.1035538939687402</v>
      </c>
      <c r="F74" s="1">
        <f>'PL Table'!S76</f>
        <v>0.66732575383094428</v>
      </c>
      <c r="H74" s="1">
        <f t="shared" si="48"/>
        <v>0.33169019478125789</v>
      </c>
      <c r="I74" s="1">
        <f t="shared" si="48"/>
        <v>0.36603800604210701</v>
      </c>
      <c r="J74" s="1">
        <f t="shared" si="48"/>
        <v>0.20197133345416024</v>
      </c>
      <c r="K74" s="1">
        <f t="shared" si="46"/>
        <v>7.4295417167799138E-2</v>
      </c>
      <c r="L74" s="1">
        <f t="shared" si="46"/>
        <v>2.0497249229889176E-2</v>
      </c>
      <c r="M74" s="1">
        <f t="shared" si="46"/>
        <v>4.5239638406583908E-3</v>
      </c>
      <c r="O74" s="1">
        <f t="shared" si="49"/>
        <v>0.51307884388816549</v>
      </c>
      <c r="P74" s="1">
        <f t="shared" si="49"/>
        <v>0.34239072627237943</v>
      </c>
      <c r="Q74" s="1">
        <f t="shared" si="49"/>
        <v>0.11424307475722005</v>
      </c>
      <c r="R74" s="1">
        <f t="shared" si="47"/>
        <v>2.5412448660775602E-2</v>
      </c>
      <c r="S74" s="1">
        <f t="shared" si="47"/>
        <v>4.2395953648105607E-3</v>
      </c>
      <c r="T74" s="1">
        <f t="shared" si="47"/>
        <v>5.6583823455207713E-4</v>
      </c>
      <c r="W74" s="1">
        <f t="shared" si="50"/>
        <v>0.17018322166740821</v>
      </c>
      <c r="X74" s="1">
        <f t="shared" si="51"/>
        <v>0.11356764668858188</v>
      </c>
      <c r="Y74" s="1">
        <f t="shared" si="52"/>
        <v>3.7893307718632127E-2</v>
      </c>
      <c r="Z74" s="1">
        <f t="shared" si="53"/>
        <v>8.4290600461613754E-3</v>
      </c>
      <c r="AA74" s="1">
        <f t="shared" si="54"/>
        <v>1.406232212347733E-3</v>
      </c>
      <c r="AB74" s="1">
        <f t="shared" si="55"/>
        <v>1.8768299423326155E-4</v>
      </c>
      <c r="AC74" s="1">
        <f t="shared" si="56"/>
        <v>0.18780635695921361</v>
      </c>
      <c r="AD74" s="1">
        <f t="shared" si="57"/>
        <v>0.12532801873205063</v>
      </c>
      <c r="AE74" s="1">
        <f t="shared" si="58"/>
        <v>4.1817307288252198E-2</v>
      </c>
      <c r="AF74" s="1">
        <f t="shared" si="59"/>
        <v>9.3019220364377146E-3</v>
      </c>
      <c r="AG74" s="1">
        <f t="shared" si="60"/>
        <v>1.5518530337606169E-3</v>
      </c>
      <c r="AH74" s="1">
        <f t="shared" si="61"/>
        <v>2.0711829911782838E-4</v>
      </c>
      <c r="AI74" s="1">
        <f t="shared" si="62"/>
        <v>0.1036272182672117</v>
      </c>
      <c r="AJ74" s="1">
        <f t="shared" si="63"/>
        <v>6.9153111547570853E-2</v>
      </c>
      <c r="AK74" s="1">
        <f t="shared" si="64"/>
        <v>2.3073826146619049E-2</v>
      </c>
      <c r="AL74" s="1">
        <f t="shared" si="65"/>
        <v>5.1325861423522365E-3</v>
      </c>
      <c r="AM74" s="1">
        <f t="shared" si="66"/>
        <v>8.562767291368659E-4</v>
      </c>
      <c r="AN74" s="1">
        <f t="shared" si="67"/>
        <v>1.1428310275183091E-4</v>
      </c>
      <c r="AO74" s="1">
        <f t="shared" si="68"/>
        <v>3.8119406746643346E-2</v>
      </c>
      <c r="AP74" s="1">
        <f t="shared" si="69"/>
        <v>2.5438061842792153E-2</v>
      </c>
      <c r="AQ74" s="1">
        <f t="shared" si="70"/>
        <v>8.4877368976197277E-3</v>
      </c>
      <c r="AR74" s="1">
        <f t="shared" si="71"/>
        <v>1.8880284745076018E-3</v>
      </c>
      <c r="AS74" s="1">
        <f t="shared" si="72"/>
        <v>3.1498250625126817E-4</v>
      </c>
      <c r="AT74" s="1">
        <f t="shared" si="73"/>
        <v>4.2039187685537544E-5</v>
      </c>
      <c r="AU74" s="1">
        <f t="shared" si="74"/>
        <v>1.0516704937759129E-2</v>
      </c>
      <c r="AV74" s="1">
        <f t="shared" si="75"/>
        <v>7.0180680504077246E-3</v>
      </c>
      <c r="AW74" s="1">
        <f t="shared" si="76"/>
        <v>2.3416687760876003E-3</v>
      </c>
      <c r="AX74" s="1">
        <f t="shared" si="77"/>
        <v>5.2088529374168095E-4</v>
      </c>
      <c r="AY74" s="1">
        <f t="shared" si="78"/>
        <v>8.6900042826404991E-5</v>
      </c>
      <c r="AZ74" s="1">
        <f t="shared" si="79"/>
        <v>1.1598127317414413E-5</v>
      </c>
      <c r="BA74" s="1">
        <f t="shared" si="80"/>
        <v>2.3211501371568719E-3</v>
      </c>
      <c r="BB74" s="1">
        <f t="shared" si="81"/>
        <v>1.5489632650330094E-3</v>
      </c>
      <c r="BC74" s="1">
        <f t="shared" si="82"/>
        <v>5.1683153924729692E-4</v>
      </c>
      <c r="BD74" s="1">
        <f t="shared" si="83"/>
        <v>1.1496499884393656E-4</v>
      </c>
      <c r="BE74" s="1">
        <f t="shared" si="84"/>
        <v>1.9179776129425896E-5</v>
      </c>
      <c r="BF74" s="1">
        <f t="shared" si="85"/>
        <v>2.5598317127755784E-6</v>
      </c>
    </row>
    <row r="75" spans="2:58" x14ac:dyDescent="0.35">
      <c r="B75" s="1" t="s">
        <v>5</v>
      </c>
      <c r="C75" s="1" t="s">
        <v>21</v>
      </c>
      <c r="E75" s="1">
        <f>'PL Table'!R77</f>
        <v>0.85131300391874254</v>
      </c>
      <c r="F75" s="1">
        <f>'PL Table'!S77</f>
        <v>1.4087988136431047</v>
      </c>
      <c r="H75" s="1">
        <f t="shared" si="48"/>
        <v>0.4268541027341986</v>
      </c>
      <c r="I75" s="1">
        <f t="shared" si="48"/>
        <v>0.36338644843369017</v>
      </c>
      <c r="J75" s="1">
        <f t="shared" si="48"/>
        <v>0.15467780449972399</v>
      </c>
      <c r="K75" s="1">
        <f t="shared" si="46"/>
        <v>4.389307546273867E-2</v>
      </c>
      <c r="L75" s="1">
        <f t="shared" si="46"/>
        <v>9.3416864808540268E-3</v>
      </c>
      <c r="M75" s="1">
        <f t="shared" si="46"/>
        <v>1.5905398359365901E-3</v>
      </c>
      <c r="O75" s="1">
        <f t="shared" si="49"/>
        <v>0.24443672093573679</v>
      </c>
      <c r="P75" s="1">
        <f t="shared" si="49"/>
        <v>0.34436216246507662</v>
      </c>
      <c r="Q75" s="1">
        <f t="shared" si="49"/>
        <v>0.24256850297218707</v>
      </c>
      <c r="R75" s="1">
        <f t="shared" si="47"/>
        <v>0.11391007307146697</v>
      </c>
      <c r="S75" s="1">
        <f t="shared" si="47"/>
        <v>4.0119093951270501E-2</v>
      </c>
      <c r="T75" s="1">
        <f t="shared" si="47"/>
        <v>1.1303946392597224E-2</v>
      </c>
      <c r="W75" s="1">
        <f t="shared" si="50"/>
        <v>0.10433881719031363</v>
      </c>
      <c r="X75" s="1">
        <f t="shared" si="51"/>
        <v>0.14699240187463861</v>
      </c>
      <c r="Y75" s="1">
        <f t="shared" si="52"/>
        <v>0.1035413606877707</v>
      </c>
      <c r="Z75" s="1">
        <f t="shared" si="53"/>
        <v>4.8622982033308032E-2</v>
      </c>
      <c r="AA75" s="1">
        <f t="shared" si="54"/>
        <v>1.7124999851078584E-2</v>
      </c>
      <c r="AB75" s="1">
        <f t="shared" si="55"/>
        <v>4.8251358947675694E-3</v>
      </c>
      <c r="AC75" s="1">
        <f t="shared" si="56"/>
        <v>8.8824991887614432E-2</v>
      </c>
      <c r="AD75" s="1">
        <f t="shared" si="57"/>
        <v>0.12513654319312961</v>
      </c>
      <c r="AE75" s="1">
        <f t="shared" si="58"/>
        <v>8.8146106796940071E-2</v>
      </c>
      <c r="AF75" s="1">
        <f t="shared" si="59"/>
        <v>4.1393376894262514E-2</v>
      </c>
      <c r="AG75" s="1">
        <f t="shared" si="60"/>
        <v>1.4578735065329728E-2</v>
      </c>
      <c r="AH75" s="1">
        <f t="shared" si="61"/>
        <v>4.1077009328907297E-3</v>
      </c>
      <c r="AI75" s="1">
        <f t="shared" si="62"/>
        <v>3.7808935333451484E-2</v>
      </c>
      <c r="AJ75" s="1">
        <f t="shared" si="63"/>
        <v>5.3265183242875311E-2</v>
      </c>
      <c r="AK75" s="1">
        <f t="shared" si="64"/>
        <v>3.7519963480522667E-2</v>
      </c>
      <c r="AL75" s="1">
        <f t="shared" si="65"/>
        <v>1.7619360013097642E-2</v>
      </c>
      <c r="AM75" s="1">
        <f t="shared" si="66"/>
        <v>6.2055333709006774E-3</v>
      </c>
      <c r="AN75" s="1">
        <f t="shared" si="67"/>
        <v>1.7484696101895136E-3</v>
      </c>
      <c r="AO75" s="1">
        <f t="shared" si="68"/>
        <v>1.0729079437896688E-2</v>
      </c>
      <c r="AP75" s="1">
        <f t="shared" si="69"/>
        <v>1.5115114383591482E-2</v>
      </c>
      <c r="AQ75" s="1">
        <f t="shared" si="70"/>
        <v>1.0647077605841757E-2</v>
      </c>
      <c r="AR75" s="1">
        <f t="shared" si="71"/>
        <v>4.9998634332919763E-3</v>
      </c>
      <c r="AS75" s="1">
        <f t="shared" si="72"/>
        <v>1.7609504182998187E-3</v>
      </c>
      <c r="AT75" s="1">
        <f t="shared" si="73"/>
        <v>4.9616497203702249E-4</v>
      </c>
      <c r="AU75" s="1">
        <f t="shared" si="74"/>
        <v>2.2834512113896607E-3</v>
      </c>
      <c r="AV75" s="1">
        <f t="shared" si="75"/>
        <v>3.2169233576176642E-3</v>
      </c>
      <c r="AW75" s="1">
        <f t="shared" si="76"/>
        <v>2.2659989048962798E-3</v>
      </c>
      <c r="AX75" s="1">
        <f t="shared" si="77"/>
        <v>1.0641121896448173E-3</v>
      </c>
      <c r="AY75" s="1">
        <f t="shared" si="78"/>
        <v>3.7477999758869622E-4</v>
      </c>
      <c r="AZ75" s="1">
        <f t="shared" si="79"/>
        <v>1.0559792319602413E-4</v>
      </c>
      <c r="BA75" s="1">
        <f t="shared" si="80"/>
        <v>3.8878634201400486E-4</v>
      </c>
      <c r="BB75" s="1">
        <f t="shared" si="81"/>
        <v>5.4772173738997236E-4</v>
      </c>
      <c r="BC75" s="1">
        <f t="shared" si="82"/>
        <v>3.8581486692076668E-4</v>
      </c>
      <c r="BD75" s="1">
        <f t="shared" si="83"/>
        <v>1.8117850893461607E-4</v>
      </c>
      <c r="BE75" s="1">
        <f t="shared" si="84"/>
        <v>6.381101711117843E-5</v>
      </c>
      <c r="BF75" s="1">
        <f t="shared" si="85"/>
        <v>1.7979377040717599E-5</v>
      </c>
    </row>
    <row r="76" spans="2:58" x14ac:dyDescent="0.35">
      <c r="B76" s="1" t="s">
        <v>4</v>
      </c>
      <c r="C76" s="1" t="s">
        <v>7</v>
      </c>
      <c r="E76" s="1">
        <f>'PL Table'!R78</f>
        <v>1.0134678618080268</v>
      </c>
      <c r="F76" s="1">
        <f>'PL Table'!S78</f>
        <v>1.4123296377374484</v>
      </c>
      <c r="H76" s="1">
        <f t="shared" si="48"/>
        <v>0.36295810601374867</v>
      </c>
      <c r="I76" s="1">
        <f t="shared" si="48"/>
        <v>0.36784637562764499</v>
      </c>
      <c r="J76" s="1">
        <f t="shared" si="48"/>
        <v>0.18640023989059079</v>
      </c>
      <c r="K76" s="1">
        <f t="shared" si="46"/>
        <v>6.2970217520806795E-2</v>
      </c>
      <c r="L76" s="1">
        <f t="shared" si="46"/>
        <v>1.5954572927099599E-2</v>
      </c>
      <c r="M76" s="1">
        <f t="shared" si="46"/>
        <v>3.2338893820975738E-3</v>
      </c>
      <c r="O76" s="1">
        <f t="shared" si="49"/>
        <v>0.24357517974216591</v>
      </c>
      <c r="P76" s="1">
        <f t="shared" si="49"/>
        <v>0.34400844536708702</v>
      </c>
      <c r="Q76" s="1">
        <f t="shared" si="49"/>
        <v>0.24292666151196046</v>
      </c>
      <c r="R76" s="1">
        <f t="shared" si="47"/>
        <v>0.11436417461665163</v>
      </c>
      <c r="S76" s="1">
        <f t="shared" si="47"/>
        <v>4.0379978326619471E-2</v>
      </c>
      <c r="T76" s="1">
        <f t="shared" si="47"/>
        <v>1.1405968032376097E-2</v>
      </c>
      <c r="W76" s="1">
        <f t="shared" si="50"/>
        <v>8.8407585911174938E-2</v>
      </c>
      <c r="X76" s="1">
        <f t="shared" si="51"/>
        <v>0.12486065378317204</v>
      </c>
      <c r="Y76" s="1">
        <f t="shared" si="52"/>
        <v>8.8172200962624181E-2</v>
      </c>
      <c r="Z76" s="1">
        <f t="shared" si="53"/>
        <v>4.1509404214685505E-2</v>
      </c>
      <c r="AA76" s="1">
        <f t="shared" si="54"/>
        <v>1.4656240454306024E-2</v>
      </c>
      <c r="AB76" s="1">
        <f t="shared" si="55"/>
        <v>4.1398885542845917E-3</v>
      </c>
      <c r="AC76" s="1">
        <f t="shared" si="56"/>
        <v>8.9598247061007913E-2</v>
      </c>
      <c r="AD76" s="1">
        <f t="shared" si="57"/>
        <v>0.12654225981358369</v>
      </c>
      <c r="AE76" s="1">
        <f t="shared" si="58"/>
        <v>8.9359691980498382E-2</v>
      </c>
      <c r="AF76" s="1">
        <f t="shared" si="59"/>
        <v>4.2068447134382417E-2</v>
      </c>
      <c r="AG76" s="1">
        <f t="shared" si="60"/>
        <v>1.485362867536983E-2</v>
      </c>
      <c r="AH76" s="1">
        <f t="shared" si="61"/>
        <v>4.1956440012343287E-3</v>
      </c>
      <c r="AI76" s="1">
        <f t="shared" si="62"/>
        <v>4.5402471935333498E-2</v>
      </c>
      <c r="AJ76" s="1">
        <f t="shared" si="63"/>
        <v>6.4123256740814219E-2</v>
      </c>
      <c r="AK76" s="1">
        <f t="shared" si="64"/>
        <v>4.528158798164978E-2</v>
      </c>
      <c r="AL76" s="1">
        <f t="shared" si="65"/>
        <v>2.1317509583433279E-2</v>
      </c>
      <c r="AM76" s="1">
        <f t="shared" si="66"/>
        <v>7.5268376468587261E-3</v>
      </c>
      <c r="AN76" s="1">
        <f t="shared" si="67"/>
        <v>2.1260751774193143E-3</v>
      </c>
      <c r="AO76" s="1">
        <f t="shared" si="68"/>
        <v>1.53379820510338E-2</v>
      </c>
      <c r="AP76" s="1">
        <f t="shared" si="69"/>
        <v>2.1662286633760051E-2</v>
      </c>
      <c r="AQ76" s="1">
        <f t="shared" si="70"/>
        <v>1.5297144717011555E-2</v>
      </c>
      <c r="AR76" s="1">
        <f t="shared" si="71"/>
        <v>7.201536952198084E-3</v>
      </c>
      <c r="AS76" s="1">
        <f t="shared" si="72"/>
        <v>2.5427360187126923E-3</v>
      </c>
      <c r="AT76" s="1">
        <f t="shared" si="73"/>
        <v>7.182362880340915E-4</v>
      </c>
      <c r="AU76" s="1">
        <f t="shared" si="74"/>
        <v>3.886137968427779E-3</v>
      </c>
      <c r="AV76" s="1">
        <f t="shared" si="75"/>
        <v>5.4885078291473481E-3</v>
      </c>
      <c r="AW76" s="1">
        <f t="shared" si="76"/>
        <v>3.8757911370294125E-3</v>
      </c>
      <c r="AX76" s="1">
        <f t="shared" si="77"/>
        <v>1.8246315641689212E-3</v>
      </c>
      <c r="AY76" s="1">
        <f t="shared" si="78"/>
        <v>6.4424530900675161E-4</v>
      </c>
      <c r="AZ76" s="1">
        <f t="shared" si="79"/>
        <v>1.8197734877671115E-4</v>
      </c>
      <c r="BA76" s="1">
        <f t="shared" si="80"/>
        <v>7.8769518751069841E-4</v>
      </c>
      <c r="BB76" s="1">
        <f t="shared" si="81"/>
        <v>1.1124852588245159E-3</v>
      </c>
      <c r="BC76" s="1">
        <f t="shared" si="82"/>
        <v>7.8559795129194026E-4</v>
      </c>
      <c r="BD76" s="1">
        <f t="shared" si="83"/>
        <v>3.6984108998514259E-4</v>
      </c>
      <c r="BE76" s="1">
        <f t="shared" si="84"/>
        <v>1.3058438315978487E-4</v>
      </c>
      <c r="BF76" s="1">
        <f t="shared" si="85"/>
        <v>3.6885638912445414E-5</v>
      </c>
    </row>
    <row r="77" spans="2:58" x14ac:dyDescent="0.35">
      <c r="B77" s="1" t="s">
        <v>13</v>
      </c>
      <c r="C77" s="1" t="s">
        <v>19</v>
      </c>
      <c r="E77" s="1">
        <f>'PL Table'!R79</f>
        <v>0.59907211386874459</v>
      </c>
      <c r="F77" s="1">
        <f>'PL Table'!S79</f>
        <v>0.98863074641621362</v>
      </c>
      <c r="H77" s="1">
        <f t="shared" si="48"/>
        <v>0.54932110712882998</v>
      </c>
      <c r="I77" s="1">
        <f t="shared" si="48"/>
        <v>0.3290829568403873</v>
      </c>
      <c r="J77" s="1">
        <f t="shared" si="48"/>
        <v>9.8572211296273832E-2</v>
      </c>
      <c r="K77" s="1">
        <f t="shared" si="46"/>
        <v>1.9683954329991774E-2</v>
      </c>
      <c r="L77" s="1">
        <f t="shared" si="46"/>
        <v>2.9480270324409993E-3</v>
      </c>
      <c r="M77" s="1">
        <f t="shared" si="46"/>
        <v>3.532161572133264E-4</v>
      </c>
      <c r="O77" s="1">
        <f t="shared" si="49"/>
        <v>0.37208582222319442</v>
      </c>
      <c r="P77" s="1">
        <f t="shared" si="49"/>
        <v>0.3678554841554072</v>
      </c>
      <c r="Q77" s="1">
        <f t="shared" si="49"/>
        <v>0.18183662093692893</v>
      </c>
      <c r="R77" s="1">
        <f t="shared" si="47"/>
        <v>5.9923091427559388E-2</v>
      </c>
      <c r="S77" s="1">
        <f t="shared" si="47"/>
        <v>1.4810452651398761E-2</v>
      </c>
      <c r="T77" s="1">
        <f t="shared" si="47"/>
        <v>2.9284137719028697E-3</v>
      </c>
      <c r="W77" s="1">
        <f t="shared" si="50"/>
        <v>0.20439459581058617</v>
      </c>
      <c r="X77" s="1">
        <f t="shared" si="51"/>
        <v>0.20207078181966007</v>
      </c>
      <c r="Y77" s="1">
        <f t="shared" si="52"/>
        <v>9.9886693929639184E-2</v>
      </c>
      <c r="Z77" s="1">
        <f t="shared" si="53"/>
        <v>3.2917018925569023E-2</v>
      </c>
      <c r="AA77" s="1">
        <f t="shared" si="54"/>
        <v>8.135694247545483E-3</v>
      </c>
      <c r="AB77" s="1">
        <f t="shared" si="55"/>
        <v>1.6086394953129972E-3</v>
      </c>
      <c r="AC77" s="1">
        <f t="shared" si="56"/>
        <v>0.1224471025755955</v>
      </c>
      <c r="AD77" s="1">
        <f t="shared" si="57"/>
        <v>0.12105497041581365</v>
      </c>
      <c r="AE77" s="1">
        <f t="shared" si="58"/>
        <v>5.983933287978925E-2</v>
      </c>
      <c r="AF77" s="1">
        <f t="shared" si="59"/>
        <v>1.9719668109998107E-2</v>
      </c>
      <c r="AG77" s="1">
        <f t="shared" si="60"/>
        <v>4.8738675506668581E-3</v>
      </c>
      <c r="AH77" s="1">
        <f t="shared" si="61"/>
        <v>9.6369106290990789E-4</v>
      </c>
      <c r="AI77" s="1">
        <f t="shared" si="62"/>
        <v>3.6677322288532502E-2</v>
      </c>
      <c r="AJ77" s="1">
        <f t="shared" si="63"/>
        <v>3.6260328510659912E-2</v>
      </c>
      <c r="AK77" s="1">
        <f t="shared" si="64"/>
        <v>1.7924037820395408E-2</v>
      </c>
      <c r="AL77" s="1">
        <f t="shared" si="65"/>
        <v>5.9067516297233195E-3</v>
      </c>
      <c r="AM77" s="1">
        <f t="shared" si="66"/>
        <v>1.4598990681471376E-3</v>
      </c>
      <c r="AN77" s="1">
        <f t="shared" si="67"/>
        <v>2.8866022108692789E-4</v>
      </c>
      <c r="AO77" s="1">
        <f t="shared" si="68"/>
        <v>7.3241203314787966E-3</v>
      </c>
      <c r="AP77" s="1">
        <f t="shared" si="69"/>
        <v>7.2408505501520481E-3</v>
      </c>
      <c r="AQ77" s="1">
        <f t="shared" si="70"/>
        <v>3.5792637420425351E-3</v>
      </c>
      <c r="AR77" s="1">
        <f t="shared" si="71"/>
        <v>1.1795233949720004E-3</v>
      </c>
      <c r="AS77" s="1">
        <f t="shared" si="72"/>
        <v>2.9152827359663877E-4</v>
      </c>
      <c r="AT77" s="1">
        <f t="shared" si="73"/>
        <v>5.7642762945455031E-5</v>
      </c>
      <c r="AU77" s="1">
        <f t="shared" si="74"/>
        <v>1.0969190623020132E-3</v>
      </c>
      <c r="AV77" s="1">
        <f t="shared" si="75"/>
        <v>1.0844479113218122E-3</v>
      </c>
      <c r="AW77" s="1">
        <f t="shared" si="76"/>
        <v>5.3605927400979345E-4</v>
      </c>
      <c r="AX77" s="1">
        <f t="shared" si="77"/>
        <v>1.7665489339587859E-4</v>
      </c>
      <c r="AY77" s="1">
        <f t="shared" si="78"/>
        <v>4.3661614779011018E-5</v>
      </c>
      <c r="AZ77" s="1">
        <f t="shared" si="79"/>
        <v>8.6330429617421708E-6</v>
      </c>
      <c r="BA77" s="1">
        <f t="shared" si="80"/>
        <v>1.3142672427923766E-4</v>
      </c>
      <c r="BB77" s="1">
        <f t="shared" si="81"/>
        <v>1.2993250052322061E-4</v>
      </c>
      <c r="BC77" s="1">
        <f t="shared" si="82"/>
        <v>6.422763248799833E-5</v>
      </c>
      <c r="BD77" s="1">
        <f t="shared" si="83"/>
        <v>2.1165804082385349E-5</v>
      </c>
      <c r="BE77" s="1">
        <f t="shared" si="84"/>
        <v>5.2312911721169913E-6</v>
      </c>
      <c r="BF77" s="1">
        <f t="shared" si="85"/>
        <v>1.0343630592421141E-6</v>
      </c>
    </row>
    <row r="78" spans="2:58" x14ac:dyDescent="0.35">
      <c r="B78" s="1" t="s">
        <v>21</v>
      </c>
      <c r="C78" s="1" t="s">
        <v>8</v>
      </c>
      <c r="E78" s="1">
        <f>'PL Table'!R80</f>
        <v>1.2161614341696318</v>
      </c>
      <c r="F78" s="1">
        <f>'PL Table'!S80</f>
        <v>0.67791822611397501</v>
      </c>
      <c r="H78" s="1">
        <f t="shared" si="48"/>
        <v>0.29636560518793958</v>
      </c>
      <c r="I78" s="1">
        <f t="shared" si="48"/>
        <v>0.36042841944391552</v>
      </c>
      <c r="J78" s="1">
        <f t="shared" si="48"/>
        <v>0.21916957175320301</v>
      </c>
      <c r="K78" s="1">
        <f t="shared" si="46"/>
        <v>8.8848526903239786E-2</v>
      </c>
      <c r="L78" s="1">
        <f t="shared" si="46"/>
        <v>2.701353797562582E-2</v>
      </c>
      <c r="M78" s="1">
        <f t="shared" si="46"/>
        <v>6.5705646172865735E-3</v>
      </c>
      <c r="O78" s="1">
        <f t="shared" si="49"/>
        <v>0.50767275293661973</v>
      </c>
      <c r="P78" s="1">
        <f t="shared" si="49"/>
        <v>0.34416061211719157</v>
      </c>
      <c r="Q78" s="1">
        <f t="shared" si="49"/>
        <v>0.11665637583239315</v>
      </c>
      <c r="R78" s="1">
        <f t="shared" si="47"/>
        <v>2.6361161123060382E-2</v>
      </c>
      <c r="S78" s="1">
        <f t="shared" si="47"/>
        <v>4.4676778967124436E-3</v>
      </c>
      <c r="T78" s="1">
        <f t="shared" si="47"/>
        <v>6.0574405491758303E-4</v>
      </c>
      <c r="W78" s="1">
        <f t="shared" si="50"/>
        <v>0.15045674266148865</v>
      </c>
      <c r="X78" s="1">
        <f t="shared" si="51"/>
        <v>0.10199736809196321</v>
      </c>
      <c r="Y78" s="1">
        <f t="shared" si="52"/>
        <v>3.4572937422598926E-2</v>
      </c>
      <c r="Z78" s="1">
        <f t="shared" si="53"/>
        <v>7.8125414696925757E-3</v>
      </c>
      <c r="AA78" s="1">
        <f t="shared" si="54"/>
        <v>1.3240660636439645E-3</v>
      </c>
      <c r="AB78" s="1">
        <f t="shared" si="55"/>
        <v>1.7952170342464601E-4</v>
      </c>
      <c r="AC78" s="1">
        <f t="shared" si="56"/>
        <v>0.18297968793568728</v>
      </c>
      <c r="AD78" s="1">
        <f t="shared" si="57"/>
        <v>0.12404526546024984</v>
      </c>
      <c r="AE78" s="1">
        <f t="shared" si="58"/>
        <v>4.2046273159324847E-2</v>
      </c>
      <c r="AF78" s="1">
        <f t="shared" si="59"/>
        <v>9.5013116382910469E-3</v>
      </c>
      <c r="AG78" s="1">
        <f t="shared" si="60"/>
        <v>1.610278082896583E-3</v>
      </c>
      <c r="AH78" s="1">
        <f t="shared" si="61"/>
        <v>2.1832737230149282E-4</v>
      </c>
      <c r="AI78" s="1">
        <f t="shared" si="62"/>
        <v>0.11126641985188858</v>
      </c>
      <c r="AJ78" s="1">
        <f t="shared" si="63"/>
        <v>7.542953397204509E-2</v>
      </c>
      <c r="AK78" s="1">
        <f t="shared" si="64"/>
        <v>2.5567527933466307E-2</v>
      </c>
      <c r="AL78" s="1">
        <f t="shared" si="65"/>
        <v>5.777564394258328E-3</v>
      </c>
      <c r="AM78" s="1">
        <f t="shared" si="66"/>
        <v>9.7917905135371701E-4</v>
      </c>
      <c r="AN78" s="1">
        <f t="shared" si="67"/>
        <v>1.3276066510833535E-4</v>
      </c>
      <c r="AO78" s="1">
        <f t="shared" si="68"/>
        <v>4.5105976247331064E-2</v>
      </c>
      <c r="AP78" s="1">
        <f t="shared" si="69"/>
        <v>3.0578163404729769E-2</v>
      </c>
      <c r="AQ78" s="1">
        <f t="shared" si="70"/>
        <v>1.0364747146578835E-2</v>
      </c>
      <c r="AR78" s="1">
        <f t="shared" si="71"/>
        <v>2.3421503332428689E-3</v>
      </c>
      <c r="AS78" s="1">
        <f t="shared" si="72"/>
        <v>3.9694659980106528E-4</v>
      </c>
      <c r="AT78" s="1">
        <f t="shared" si="73"/>
        <v>5.3819466959822434E-5</v>
      </c>
      <c r="AU78" s="1">
        <f t="shared" si="74"/>
        <v>1.3714037190643881E-2</v>
      </c>
      <c r="AV78" s="1">
        <f t="shared" si="75"/>
        <v>9.2969957651423824E-3</v>
      </c>
      <c r="AW78" s="1">
        <f t="shared" si="76"/>
        <v>3.1513014386472305E-3</v>
      </c>
      <c r="AX78" s="1">
        <f t="shared" si="77"/>
        <v>7.1210822707938267E-4</v>
      </c>
      <c r="AY78" s="1">
        <f t="shared" si="78"/>
        <v>1.2068778652570568E-4</v>
      </c>
      <c r="AZ78" s="1">
        <f t="shared" si="79"/>
        <v>1.6363290031025701E-5</v>
      </c>
      <c r="BA78" s="1">
        <f t="shared" si="80"/>
        <v>3.3356966276058219E-3</v>
      </c>
      <c r="BB78" s="1">
        <f t="shared" si="81"/>
        <v>2.2613295406409078E-3</v>
      </c>
      <c r="BC78" s="1">
        <f t="shared" si="82"/>
        <v>7.6649825542520692E-4</v>
      </c>
      <c r="BD78" s="1">
        <f t="shared" si="83"/>
        <v>1.7320771254577093E-4</v>
      </c>
      <c r="BE78" s="1">
        <f t="shared" si="84"/>
        <v>2.935516630957208E-5</v>
      </c>
      <c r="BF78" s="1">
        <f t="shared" si="85"/>
        <v>3.9800804543731661E-6</v>
      </c>
    </row>
    <row r="79" spans="2:58" x14ac:dyDescent="0.35">
      <c r="B79" s="1" t="s">
        <v>7</v>
      </c>
      <c r="C79" s="1" t="s">
        <v>14</v>
      </c>
      <c r="E79" s="1">
        <f>'PL Table'!R81</f>
        <v>0.53488581595423623</v>
      </c>
      <c r="F79" s="1">
        <f>'PL Table'!S81</f>
        <v>0.77148506461408106</v>
      </c>
      <c r="H79" s="1">
        <f t="shared" si="48"/>
        <v>0.58573616805194451</v>
      </c>
      <c r="I79" s="1">
        <f t="shared" si="48"/>
        <v>0.31330196818237194</v>
      </c>
      <c r="J79" s="1">
        <f t="shared" si="48"/>
        <v>8.3790389445648095E-2</v>
      </c>
      <c r="K79" s="1">
        <f t="shared" si="46"/>
        <v>1.493943027591957E-2</v>
      </c>
      <c r="L79" s="1">
        <f t="shared" si="46"/>
        <v>1.9977223382566644E-3</v>
      </c>
      <c r="M79" s="1">
        <f t="shared" si="46"/>
        <v>2.1371066858968414E-4</v>
      </c>
      <c r="O79" s="1">
        <f t="shared" si="49"/>
        <v>0.46232597430339817</v>
      </c>
      <c r="P79" s="1">
        <f t="shared" si="49"/>
        <v>0.35667758415822509</v>
      </c>
      <c r="Q79" s="1">
        <f t="shared" si="49"/>
        <v>0.13758571453035132</v>
      </c>
      <c r="R79" s="1">
        <f t="shared" si="47"/>
        <v>3.5381774621474196E-2</v>
      </c>
      <c r="S79" s="1">
        <f t="shared" si="47"/>
        <v>6.824127670002217E-3</v>
      </c>
      <c r="T79" s="1">
        <f t="shared" si="47"/>
        <v>1.0529425152852802E-3</v>
      </c>
      <c r="W79" s="1">
        <f t="shared" si="50"/>
        <v>0.27080104457935422</v>
      </c>
      <c r="X79" s="1">
        <f t="shared" si="51"/>
        <v>0.20891896137486371</v>
      </c>
      <c r="Y79" s="1">
        <f t="shared" si="52"/>
        <v>8.0588929207696725E-2</v>
      </c>
      <c r="Z79" s="1">
        <f t="shared" si="53"/>
        <v>2.0724385085659835E-2</v>
      </c>
      <c r="AA79" s="1">
        <f t="shared" si="54"/>
        <v>3.997138391724343E-3</v>
      </c>
      <c r="AB79" s="1">
        <f t="shared" si="55"/>
        <v>6.1674651408217607E-4</v>
      </c>
      <c r="AC79" s="1">
        <f t="shared" si="56"/>
        <v>0.14484763769108736</v>
      </c>
      <c r="AD79" s="1">
        <f t="shared" si="57"/>
        <v>0.11174778912330553</v>
      </c>
      <c r="AE79" s="1">
        <f t="shared" si="58"/>
        <v>4.3105875156137036E-2</v>
      </c>
      <c r="AF79" s="1">
        <f t="shared" si="59"/>
        <v>1.1085179626692964E-2</v>
      </c>
      <c r="AG79" s="1">
        <f t="shared" si="60"/>
        <v>2.1380126301394787E-3</v>
      </c>
      <c r="AH79" s="1">
        <f t="shared" si="61"/>
        <v>3.2988896242177554E-4</v>
      </c>
      <c r="AI79" s="1">
        <f t="shared" si="62"/>
        <v>3.8738473437720425E-2</v>
      </c>
      <c r="AJ79" s="1">
        <f t="shared" si="63"/>
        <v>2.9886153683150604E-2</v>
      </c>
      <c r="AK79" s="1">
        <f t="shared" si="64"/>
        <v>1.1528360602655901E-2</v>
      </c>
      <c r="AL79" s="1">
        <f t="shared" si="65"/>
        <v>2.9646526748114709E-3</v>
      </c>
      <c r="AM79" s="1">
        <f t="shared" si="66"/>
        <v>5.7179631509630892E-4</v>
      </c>
      <c r="AN79" s="1">
        <f t="shared" si="67"/>
        <v>8.8226463419633903E-5</v>
      </c>
      <c r="AO79" s="1">
        <f t="shared" si="68"/>
        <v>6.9068866578521999E-3</v>
      </c>
      <c r="AP79" s="1">
        <f t="shared" si="69"/>
        <v>5.3285598995152384E-3</v>
      </c>
      <c r="AQ79" s="1">
        <f t="shared" si="70"/>
        <v>2.0554521891887577E-3</v>
      </c>
      <c r="AR79" s="1">
        <f t="shared" si="71"/>
        <v>5.2858355499581428E-4</v>
      </c>
      <c r="AS79" s="1">
        <f t="shared" si="72"/>
        <v>1.019485795199716E-4</v>
      </c>
      <c r="AT79" s="1">
        <f t="shared" si="73"/>
        <v>1.573036129165582E-5</v>
      </c>
      <c r="AU79" s="1">
        <f t="shared" si="74"/>
        <v>9.2359892642217517E-4</v>
      </c>
      <c r="AV79" s="1">
        <f t="shared" si="75"/>
        <v>7.1254277742830764E-4</v>
      </c>
      <c r="AW79" s="1">
        <f t="shared" si="76"/>
        <v>2.7485805534228734E-4</v>
      </c>
      <c r="AX79" s="1">
        <f t="shared" si="77"/>
        <v>7.0682961528481739E-5</v>
      </c>
      <c r="AY79" s="1">
        <f t="shared" si="78"/>
        <v>1.3632712285478831E-5</v>
      </c>
      <c r="AZ79" s="1">
        <f t="shared" si="79"/>
        <v>2.1034867836855638E-6</v>
      </c>
      <c r="BA79" s="1">
        <f t="shared" si="80"/>
        <v>9.8803993074756348E-5</v>
      </c>
      <c r="BB79" s="1">
        <f t="shared" si="81"/>
        <v>7.6225804981407618E-5</v>
      </c>
      <c r="BC79" s="1">
        <f t="shared" si="82"/>
        <v>2.9403535040670802E-5</v>
      </c>
      <c r="BD79" s="1">
        <f t="shared" si="83"/>
        <v>7.5614627102447688E-6</v>
      </c>
      <c r="BE79" s="1">
        <f t="shared" si="84"/>
        <v>1.4583888868975373E-6</v>
      </c>
      <c r="BF79" s="1">
        <f t="shared" si="85"/>
        <v>2.2502504892812095E-7</v>
      </c>
    </row>
    <row r="80" spans="2:58" x14ac:dyDescent="0.35">
      <c r="B80" s="1" t="s">
        <v>3</v>
      </c>
      <c r="C80" s="1" t="s">
        <v>15</v>
      </c>
      <c r="E80" s="1">
        <f>'PL Table'!R82</f>
        <v>0.67564524120535108</v>
      </c>
      <c r="F80" s="1">
        <f>'PL Table'!S82</f>
        <v>0.84739778264246879</v>
      </c>
      <c r="H80" s="1">
        <f t="shared" si="48"/>
        <v>0.50882799787233934</v>
      </c>
      <c r="I80" s="1">
        <f t="shared" si="48"/>
        <v>0.34378721535449258</v>
      </c>
      <c r="J80" s="1">
        <f t="shared" si="48"/>
        <v>0.11613909802075104</v>
      </c>
      <c r="K80" s="1">
        <f t="shared" si="46"/>
        <v>2.6156276298534089E-2</v>
      </c>
      <c r="L80" s="1">
        <f t="shared" si="46"/>
        <v>4.4180909021892169E-3</v>
      </c>
      <c r="M80" s="1">
        <f t="shared" si="46"/>
        <v>5.9701241865536033E-4</v>
      </c>
      <c r="O80" s="1">
        <f t="shared" si="49"/>
        <v>0.42852860688719874</v>
      </c>
      <c r="P80" s="1">
        <f t="shared" si="49"/>
        <v>0.3631341912750784</v>
      </c>
      <c r="Q80" s="1">
        <f t="shared" si="49"/>
        <v>0.15385955424408376</v>
      </c>
      <c r="R80" s="1">
        <f t="shared" si="47"/>
        <v>4.3460081701598416E-2</v>
      </c>
      <c r="S80" s="1">
        <f t="shared" si="47"/>
        <v>9.2069942168487556E-3</v>
      </c>
      <c r="T80" s="1">
        <f t="shared" si="47"/>
        <v>1.5603972968319341E-3</v>
      </c>
      <c r="W80" s="1">
        <f t="shared" si="50"/>
        <v>0.21804735307343609</v>
      </c>
      <c r="X80" s="1">
        <f t="shared" si="51"/>
        <v>0.18477284350548925</v>
      </c>
      <c r="Y80" s="1">
        <f t="shared" si="52"/>
        <v>7.828804893954773E-2</v>
      </c>
      <c r="Z80" s="1">
        <f t="shared" si="53"/>
        <v>2.2113706359592613E-2</v>
      </c>
      <c r="AA80" s="1">
        <f t="shared" si="54"/>
        <v>4.6847764337813597E-3</v>
      </c>
      <c r="AB80" s="1">
        <f t="shared" si="55"/>
        <v>7.939738324324034E-4</v>
      </c>
      <c r="AC80" s="1">
        <f t="shared" si="56"/>
        <v>0.14732265646149009</v>
      </c>
      <c r="AD80" s="1">
        <f t="shared" si="57"/>
        <v>0.12484089241846488</v>
      </c>
      <c r="AE80" s="1">
        <f t="shared" si="58"/>
        <v>5.2894947709257061E-2</v>
      </c>
      <c r="AF80" s="1">
        <f t="shared" si="59"/>
        <v>1.4941020467271257E-2</v>
      </c>
      <c r="AG80" s="1">
        <f t="shared" si="60"/>
        <v>3.1652469035953509E-3</v>
      </c>
      <c r="AH80" s="1">
        <f t="shared" si="61"/>
        <v>5.3644464152452823E-4</v>
      </c>
      <c r="AI80" s="1">
        <f t="shared" si="62"/>
        <v>4.9768925879968264E-2</v>
      </c>
      <c r="AJ80" s="1">
        <f t="shared" si="63"/>
        <v>4.2174077435182485E-2</v>
      </c>
      <c r="AK80" s="1">
        <f t="shared" si="64"/>
        <v>1.7869109851782704E-2</v>
      </c>
      <c r="AL80" s="1">
        <f t="shared" si="65"/>
        <v>5.0474146887317869E-3</v>
      </c>
      <c r="AM80" s="1">
        <f t="shared" si="66"/>
        <v>1.0692920038270855E-3</v>
      </c>
      <c r="AN80" s="1">
        <f t="shared" si="67"/>
        <v>1.8122313460807894E-4</v>
      </c>
      <c r="AO80" s="1">
        <f t="shared" si="68"/>
        <v>1.1208712643567468E-2</v>
      </c>
      <c r="AP80" s="1">
        <f t="shared" si="69"/>
        <v>9.4982382404356774E-3</v>
      </c>
      <c r="AQ80" s="1">
        <f t="shared" si="70"/>
        <v>4.0243930119775485E-3</v>
      </c>
      <c r="AR80" s="1">
        <f t="shared" si="71"/>
        <v>1.1367539049438736E-3</v>
      </c>
      <c r="AS80" s="1">
        <f t="shared" si="72"/>
        <v>2.4082068461490154E-4</v>
      </c>
      <c r="AT80" s="1">
        <f t="shared" si="73"/>
        <v>4.0814182831421781E-5</v>
      </c>
      <c r="AU80" s="1">
        <f t="shared" si="74"/>
        <v>1.8932783394161521E-3</v>
      </c>
      <c r="AV80" s="1">
        <f t="shared" si="75"/>
        <v>1.6043598667462627E-3</v>
      </c>
      <c r="AW80" s="1">
        <f t="shared" si="76"/>
        <v>6.797654968206748E-4</v>
      </c>
      <c r="AX80" s="1">
        <f t="shared" si="77"/>
        <v>1.9201059157423204E-4</v>
      </c>
      <c r="AY80" s="1">
        <f t="shared" si="78"/>
        <v>4.067733738596822E-5</v>
      </c>
      <c r="AZ80" s="1">
        <f t="shared" si="79"/>
        <v>6.8939771009338148E-6</v>
      </c>
      <c r="BA80" s="1">
        <f t="shared" si="80"/>
        <v>2.5583690006073862E-4</v>
      </c>
      <c r="BB80" s="1">
        <f t="shared" si="81"/>
        <v>2.167956218295928E-4</v>
      </c>
      <c r="BC80" s="1">
        <f t="shared" si="82"/>
        <v>9.1856064612496054E-5</v>
      </c>
      <c r="BD80" s="1">
        <f t="shared" si="83"/>
        <v>2.5946208491630839E-5</v>
      </c>
      <c r="BE80" s="1">
        <f t="shared" si="84"/>
        <v>5.4966898859467904E-6</v>
      </c>
      <c r="BF80" s="1">
        <f t="shared" si="85"/>
        <v>9.3157656424491916E-7</v>
      </c>
    </row>
    <row r="81" spans="2:58" x14ac:dyDescent="0.35">
      <c r="B81" s="1" t="s">
        <v>2</v>
      </c>
      <c r="C81" s="1" t="s">
        <v>10</v>
      </c>
      <c r="E81" s="1">
        <f>'PL Table'!R83</f>
        <v>0.85469123012476922</v>
      </c>
      <c r="F81" s="1">
        <f>'PL Table'!S83</f>
        <v>0.79443542122731459</v>
      </c>
      <c r="H81" s="1">
        <f t="shared" si="48"/>
        <v>0.42541452599521123</v>
      </c>
      <c r="I81" s="1">
        <f t="shared" si="48"/>
        <v>0.36359806453579269</v>
      </c>
      <c r="J81" s="1">
        <f t="shared" si="48"/>
        <v>0.15538203852454094</v>
      </c>
      <c r="K81" s="1">
        <f t="shared" si="46"/>
        <v>4.4267888548611398E-2</v>
      </c>
      <c r="L81" s="1">
        <f t="shared" si="46"/>
        <v>9.4588440296597132E-3</v>
      </c>
      <c r="M81" s="1">
        <f t="shared" si="46"/>
        <v>1.6168782078536384E-3</v>
      </c>
      <c r="O81" s="1">
        <f t="shared" si="49"/>
        <v>0.4518362600860954</v>
      </c>
      <c r="P81" s="1">
        <f t="shared" si="49"/>
        <v>0.35895472960727165</v>
      </c>
      <c r="Q81" s="1">
        <f t="shared" si="49"/>
        <v>0.14258317590854483</v>
      </c>
      <c r="R81" s="1">
        <f t="shared" si="47"/>
        <v>3.7757708470944375E-2</v>
      </c>
      <c r="S81" s="1">
        <f t="shared" si="47"/>
        <v>7.4990152584232077E-3</v>
      </c>
      <c r="T81" s="1">
        <f t="shared" si="47"/>
        <v>1.1914966691231002E-3</v>
      </c>
      <c r="W81" s="1">
        <f t="shared" si="50"/>
        <v>0.19221770841197525</v>
      </c>
      <c r="X81" s="1">
        <f t="shared" si="51"/>
        <v>0.15270455614961667</v>
      </c>
      <c r="Y81" s="1">
        <f t="shared" si="52"/>
        <v>6.065695419402542E-2</v>
      </c>
      <c r="Z81" s="1">
        <f t="shared" si="53"/>
        <v>1.6062677651832172E-2</v>
      </c>
      <c r="AA81" s="1">
        <f t="shared" si="54"/>
        <v>3.1901900215929656E-3</v>
      </c>
      <c r="AB81" s="1">
        <f t="shared" si="55"/>
        <v>5.068799907198767E-4</v>
      </c>
      <c r="AC81" s="1">
        <f t="shared" si="56"/>
        <v>0.16428678965439533</v>
      </c>
      <c r="AD81" s="1">
        <f t="shared" si="57"/>
        <v>0.13051524494117278</v>
      </c>
      <c r="AE81" s="1">
        <f t="shared" si="58"/>
        <v>5.1842966795713361E-2</v>
      </c>
      <c r="AF81" s="1">
        <f t="shared" si="59"/>
        <v>1.3728629721342079E-2</v>
      </c>
      <c r="AG81" s="1">
        <f t="shared" si="60"/>
        <v>2.7266274338870553E-3</v>
      </c>
      <c r="AH81" s="1">
        <f t="shared" si="61"/>
        <v>4.3322588279400302E-4</v>
      </c>
      <c r="AI81" s="1">
        <f t="shared" si="62"/>
        <v>7.020723917148218E-2</v>
      </c>
      <c r="AJ81" s="1">
        <f t="shared" si="63"/>
        <v>5.5775117624403257E-2</v>
      </c>
      <c r="AK81" s="1">
        <f t="shared" si="64"/>
        <v>2.215486453197291E-2</v>
      </c>
      <c r="AL81" s="1">
        <f t="shared" si="65"/>
        <v>5.8668697122306645E-3</v>
      </c>
      <c r="AM81" s="1">
        <f t="shared" si="66"/>
        <v>1.1652122777804353E-3</v>
      </c>
      <c r="AN81" s="1">
        <f t="shared" si="67"/>
        <v>1.8513718134354778E-4</v>
      </c>
      <c r="AO81" s="1">
        <f t="shared" si="68"/>
        <v>2.0001837203712663E-2</v>
      </c>
      <c r="AP81" s="1">
        <f t="shared" si="69"/>
        <v>1.5890167964251641E-2</v>
      </c>
      <c r="AQ81" s="1">
        <f t="shared" si="70"/>
        <v>6.3118561400265158E-3</v>
      </c>
      <c r="AR81" s="1">
        <f t="shared" si="71"/>
        <v>1.671454030442726E-3</v>
      </c>
      <c r="AS81" s="1">
        <f t="shared" si="72"/>
        <v>3.3196557168421487E-4</v>
      </c>
      <c r="AT81" s="1">
        <f t="shared" si="73"/>
        <v>5.2745041754783114E-5</v>
      </c>
      <c r="AU81" s="1">
        <f t="shared" si="74"/>
        <v>4.2738487110991364E-3</v>
      </c>
      <c r="AV81" s="1">
        <f t="shared" si="75"/>
        <v>3.3952968010638579E-3</v>
      </c>
      <c r="AW81" s="1">
        <f t="shared" si="76"/>
        <v>1.3486720221724598E-3</v>
      </c>
      <c r="AX81" s="1">
        <f t="shared" si="77"/>
        <v>3.5714427534402416E-4</v>
      </c>
      <c r="AY81" s="1">
        <f t="shared" si="78"/>
        <v>7.0932015705463451E-5</v>
      </c>
      <c r="AZ81" s="1">
        <f t="shared" si="79"/>
        <v>1.1270181155094471E-5</v>
      </c>
      <c r="BA81" s="1">
        <f t="shared" si="80"/>
        <v>7.3056420245129635E-4</v>
      </c>
      <c r="BB81" s="1">
        <f t="shared" si="81"/>
        <v>5.8038607990799278E-4</v>
      </c>
      <c r="BC81" s="1">
        <f t="shared" si="82"/>
        <v>2.3053962993308802E-4</v>
      </c>
      <c r="BD81" s="1">
        <f t="shared" si="83"/>
        <v>6.1049616005160676E-5</v>
      </c>
      <c r="BE81" s="1">
        <f t="shared" si="84"/>
        <v>1.2124994351706405E-5</v>
      </c>
      <c r="BF81" s="1">
        <f t="shared" si="85"/>
        <v>1.9265049990353379E-6</v>
      </c>
    </row>
    <row r="82" spans="2:58" x14ac:dyDescent="0.35">
      <c r="B82" s="1" t="s">
        <v>11</v>
      </c>
      <c r="C82" s="1" t="s">
        <v>5</v>
      </c>
      <c r="E82" s="1">
        <f>'PL Table'!R84</f>
        <v>1.1868834737173999</v>
      </c>
      <c r="F82" s="1">
        <f>'PL Table'!S84</f>
        <v>0.3672057058117365</v>
      </c>
      <c r="H82" s="1">
        <f t="shared" si="48"/>
        <v>0.30517085657830884</v>
      </c>
      <c r="I82" s="1">
        <f t="shared" si="48"/>
        <v>0.36220224633297765</v>
      </c>
      <c r="J82" s="1">
        <f t="shared" si="48"/>
        <v>0.21494593015796495</v>
      </c>
      <c r="K82" s="1">
        <f t="shared" si="46"/>
        <v>8.5038590749101015E-2</v>
      </c>
      <c r="L82" s="1">
        <f t="shared" si="46"/>
        <v>2.5232724497081343E-2</v>
      </c>
      <c r="M82" s="1">
        <f t="shared" si="46"/>
        <v>5.9896607404900026E-3</v>
      </c>
      <c r="O82" s="1">
        <f t="shared" si="49"/>
        <v>0.69266714473105273</v>
      </c>
      <c r="P82" s="1">
        <f t="shared" si="49"/>
        <v>0.25435132777356645</v>
      </c>
      <c r="Q82" s="1">
        <f t="shared" si="49"/>
        <v>4.6699629419622406E-2</v>
      </c>
      <c r="R82" s="1">
        <f t="shared" si="47"/>
        <v>5.7161234607263278E-3</v>
      </c>
      <c r="S82" s="1">
        <f t="shared" si="47"/>
        <v>5.2474828747575914E-4</v>
      </c>
      <c r="T82" s="1">
        <f t="shared" si="47"/>
        <v>3.8538113055207227E-5</v>
      </c>
      <c r="W82" s="1">
        <f t="shared" si="50"/>
        <v>0.21138182588122678</v>
      </c>
      <c r="X82" s="1">
        <f t="shared" si="51"/>
        <v>7.7620612568489469E-2</v>
      </c>
      <c r="Y82" s="1">
        <f t="shared" si="52"/>
        <v>1.4251365911875761E-2</v>
      </c>
      <c r="Z82" s="1">
        <f t="shared" si="53"/>
        <v>1.7443942928172206E-3</v>
      </c>
      <c r="AA82" s="1">
        <f t="shared" si="54"/>
        <v>1.6013788437697806E-4</v>
      </c>
      <c r="AB82" s="1">
        <f t="shared" si="55"/>
        <v>1.1760708971969297E-5</v>
      </c>
      <c r="AC82" s="1">
        <f t="shared" si="56"/>
        <v>0.25088559578263703</v>
      </c>
      <c r="AD82" s="1">
        <f t="shared" si="57"/>
        <v>9.212662227736125E-2</v>
      </c>
      <c r="AE82" s="1">
        <f t="shared" si="58"/>
        <v>1.6914710678704845E-2</v>
      </c>
      <c r="AF82" s="1">
        <f t="shared" si="59"/>
        <v>2.0703927577917099E-3</v>
      </c>
      <c r="AG82" s="1">
        <f t="shared" si="60"/>
        <v>1.9006500848310309E-4</v>
      </c>
      <c r="AH82" s="1">
        <f t="shared" si="61"/>
        <v>1.395859111803031E-5</v>
      </c>
      <c r="AI82" s="1">
        <f t="shared" si="62"/>
        <v>0.14888598371407785</v>
      </c>
      <c r="AJ82" s="1">
        <f t="shared" si="63"/>
        <v>5.4671782735202665E-2</v>
      </c>
      <c r="AK82" s="1">
        <f t="shared" si="64"/>
        <v>1.0037895283633002E-2</v>
      </c>
      <c r="AL82" s="1">
        <f t="shared" si="65"/>
        <v>1.2286574741635862E-3</v>
      </c>
      <c r="AM82" s="1">
        <f t="shared" si="66"/>
        <v>1.1279250875027624E-4</v>
      </c>
      <c r="AN82" s="1">
        <f t="shared" si="67"/>
        <v>8.2836105571843295E-6</v>
      </c>
      <c r="AO82" s="1">
        <f t="shared" si="68"/>
        <v>5.8903437846132313E-2</v>
      </c>
      <c r="AP82" s="1">
        <f t="shared" si="69"/>
        <v>2.1629678469026768E-2</v>
      </c>
      <c r="AQ82" s="1">
        <f t="shared" si="70"/>
        <v>3.9712706743499472E-3</v>
      </c>
      <c r="AR82" s="1">
        <f t="shared" si="71"/>
        <v>4.8609108364804115E-4</v>
      </c>
      <c r="AS82" s="1">
        <f t="shared" si="72"/>
        <v>4.4623854864942692E-5</v>
      </c>
      <c r="AT82" s="1">
        <f t="shared" si="73"/>
        <v>3.2772268243443545E-6</v>
      </c>
      <c r="AU82" s="1">
        <f t="shared" si="74"/>
        <v>1.7477879231178623E-2</v>
      </c>
      <c r="AV82" s="1">
        <f t="shared" si="75"/>
        <v>6.4179769791772364E-3</v>
      </c>
      <c r="AW82" s="1">
        <f t="shared" si="76"/>
        <v>1.1783588832611268E-3</v>
      </c>
      <c r="AX82" s="1">
        <f t="shared" si="77"/>
        <v>1.4423336847581059E-4</v>
      </c>
      <c r="AY82" s="1">
        <f t="shared" si="78"/>
        <v>1.324082896819107E-5</v>
      </c>
      <c r="AZ82" s="1">
        <f t="shared" si="79"/>
        <v>9.7242158935941775E-7</v>
      </c>
      <c r="BA82" s="1">
        <f t="shared" si="80"/>
        <v>4.1488412030228931E-3</v>
      </c>
      <c r="BB82" s="1">
        <f t="shared" si="81"/>
        <v>1.5234781622568353E-3</v>
      </c>
      <c r="BC82" s="1">
        <f t="shared" si="82"/>
        <v>2.7971493693014423E-4</v>
      </c>
      <c r="BD82" s="1">
        <f t="shared" si="83"/>
        <v>3.4237640280506333E-5</v>
      </c>
      <c r="BE82" s="1">
        <f t="shared" si="84"/>
        <v>3.1430642161329162E-6</v>
      </c>
      <c r="BF82" s="1">
        <f t="shared" si="85"/>
        <v>2.3083022277933995E-7</v>
      </c>
    </row>
    <row r="83" spans="2:58" x14ac:dyDescent="0.35">
      <c r="B83" s="1" t="s">
        <v>12</v>
      </c>
      <c r="C83" s="1" t="s">
        <v>4</v>
      </c>
      <c r="E83" s="1">
        <f>'PL Table'!R85</f>
        <v>1.3175082203504347</v>
      </c>
      <c r="F83" s="1">
        <f>'PL Table'!S85</f>
        <v>1.2852199703410778</v>
      </c>
      <c r="H83" s="1">
        <f t="shared" si="48"/>
        <v>0.26780177428120361</v>
      </c>
      <c r="I83" s="1">
        <f t="shared" si="48"/>
        <v>0.3528310390399173</v>
      </c>
      <c r="J83" s="1">
        <f t="shared" si="48"/>
        <v>0.23242889716493814</v>
      </c>
      <c r="K83" s="1">
        <f t="shared" si="46"/>
        <v>0.10207566088726396</v>
      </c>
      <c r="L83" s="1">
        <f t="shared" si="46"/>
        <v>3.3621380579168393E-2</v>
      </c>
      <c r="M83" s="1">
        <f t="shared" si="46"/>
        <v>8.8592890585169649E-3</v>
      </c>
      <c r="O83" s="1">
        <f t="shared" si="49"/>
        <v>0.27658973540138088</v>
      </c>
      <c r="P83" s="1">
        <f t="shared" si="49"/>
        <v>0.35547865152920927</v>
      </c>
      <c r="Q83" s="1">
        <f t="shared" si="49"/>
        <v>0.22843413098762835</v>
      </c>
      <c r="R83" s="1">
        <f t="shared" si="47"/>
        <v>9.786270235093654E-2</v>
      </c>
      <c r="S83" s="1">
        <f t="shared" si="47"/>
        <v>3.1443774853242082E-2</v>
      </c>
      <c r="T83" s="1">
        <f t="shared" si="47"/>
        <v>8.0824334768590644E-3</v>
      </c>
      <c r="W83" s="1">
        <f t="shared" si="50"/>
        <v>7.4071221888458438E-2</v>
      </c>
      <c r="X83" s="1">
        <f t="shared" si="51"/>
        <v>9.519781359861193E-2</v>
      </c>
      <c r="Y83" s="1">
        <f t="shared" si="52"/>
        <v>6.1175065584871749E-2</v>
      </c>
      <c r="Z83" s="1">
        <f t="shared" si="53"/>
        <v>2.6207805325534121E-2</v>
      </c>
      <c r="AA83" s="1">
        <f t="shared" si="54"/>
        <v>8.4206986957969226E-3</v>
      </c>
      <c r="AB83" s="1">
        <f t="shared" si="55"/>
        <v>2.164490025612655E-3</v>
      </c>
      <c r="AC83" s="1">
        <f t="shared" si="56"/>
        <v>9.7589443729445016E-2</v>
      </c>
      <c r="AD83" s="1">
        <f t="shared" si="57"/>
        <v>0.12542390197555958</v>
      </c>
      <c r="AE83" s="1">
        <f t="shared" si="58"/>
        <v>8.0598651788545486E-2</v>
      </c>
      <c r="AF83" s="1">
        <f t="shared" si="59"/>
        <v>3.4528998953735096E-2</v>
      </c>
      <c r="AG83" s="1">
        <f t="shared" si="60"/>
        <v>1.1094339752806628E-2</v>
      </c>
      <c r="AH83" s="1">
        <f t="shared" si="61"/>
        <v>2.8517334016111952E-3</v>
      </c>
      <c r="AI83" s="1">
        <f t="shared" si="62"/>
        <v>6.4287447166485004E-2</v>
      </c>
      <c r="AJ83" s="1">
        <f t="shared" si="63"/>
        <v>8.2623510940613459E-2</v>
      </c>
      <c r="AK83" s="1">
        <f t="shared" si="64"/>
        <v>5.3094693140285483E-2</v>
      </c>
      <c r="AL83" s="1">
        <f t="shared" si="65"/>
        <v>2.274611998100878E-2</v>
      </c>
      <c r="AM83" s="1">
        <f t="shared" si="66"/>
        <v>7.3084419118416713E-3</v>
      </c>
      <c r="AN83" s="1">
        <f t="shared" si="67"/>
        <v>1.8785910994353289E-3</v>
      </c>
      <c r="AO83" s="1">
        <f t="shared" si="68"/>
        <v>2.823308003572942E-2</v>
      </c>
      <c r="AP83" s="1">
        <f t="shared" si="69"/>
        <v>3.628571828615744E-2</v>
      </c>
      <c r="AQ83" s="1">
        <f t="shared" si="70"/>
        <v>2.3317564889769986E-2</v>
      </c>
      <c r="AR83" s="1">
        <f t="shared" si="71"/>
        <v>9.989400018685448E-3</v>
      </c>
      <c r="AS83" s="1">
        <f t="shared" si="72"/>
        <v>3.2096440989350166E-3</v>
      </c>
      <c r="AT83" s="1">
        <f t="shared" si="73"/>
        <v>8.2501973872773564E-4</v>
      </c>
      <c r="AU83" s="1">
        <f t="shared" si="74"/>
        <v>9.2993287582213112E-3</v>
      </c>
      <c r="AV83" s="1">
        <f t="shared" si="75"/>
        <v>1.1951683030833125E-2</v>
      </c>
      <c r="AW83" s="1">
        <f t="shared" si="76"/>
        <v>7.6802708552066567E-3</v>
      </c>
      <c r="AX83" s="1">
        <f t="shared" si="77"/>
        <v>3.2902791602467149E-3</v>
      </c>
      <c r="AY83" s="1">
        <f t="shared" si="78"/>
        <v>1.0571831211865369E-3</v>
      </c>
      <c r="AZ83" s="1">
        <f t="shared" si="79"/>
        <v>2.7174257193128982E-4</v>
      </c>
      <c r="BA83" s="1">
        <f t="shared" si="80"/>
        <v>2.4503884165395558E-3</v>
      </c>
      <c r="BB83" s="1">
        <f t="shared" si="81"/>
        <v>3.1492881280290887E-3</v>
      </c>
      <c r="BC83" s="1">
        <f t="shared" si="82"/>
        <v>2.023763997250527E-3</v>
      </c>
      <c r="BD83" s="1">
        <f t="shared" si="83"/>
        <v>8.6699396817455456E-4</v>
      </c>
      <c r="BE83" s="1">
        <f t="shared" si="84"/>
        <v>2.7856949051579844E-4</v>
      </c>
      <c r="BF83" s="1">
        <f t="shared" si="85"/>
        <v>7.1604614467728734E-5</v>
      </c>
    </row>
    <row r="84" spans="2:58" x14ac:dyDescent="0.35">
      <c r="B84" s="1" t="s">
        <v>6</v>
      </c>
      <c r="C84" s="1" t="s">
        <v>16</v>
      </c>
      <c r="E84" s="1">
        <f>'PL Table'!R86</f>
        <v>0.86707805954686734</v>
      </c>
      <c r="F84" s="1">
        <f>'PL Table'!S86</f>
        <v>1.9701998446437399</v>
      </c>
      <c r="H84" s="1">
        <f t="shared" si="48"/>
        <v>0.4201774909193397</v>
      </c>
      <c r="I84" s="1">
        <f t="shared" si="48"/>
        <v>0.36432668349161257</v>
      </c>
      <c r="J84" s="1">
        <f t="shared" si="48"/>
        <v>0.15794983688152653</v>
      </c>
      <c r="K84" s="1">
        <f t="shared" si="46"/>
        <v>4.5651612689659421E-2</v>
      </c>
      <c r="L84" s="1">
        <f t="shared" si="46"/>
        <v>9.8958779365337576E-3</v>
      </c>
      <c r="M84" s="1">
        <f t="shared" si="46"/>
        <v>1.7160997277444702E-3</v>
      </c>
      <c r="O84" s="1">
        <f t="shared" si="49"/>
        <v>0.13942898929392375</v>
      </c>
      <c r="P84" s="1">
        <f t="shared" si="49"/>
        <v>0.27470297304572228</v>
      </c>
      <c r="Q84" s="1">
        <f t="shared" si="49"/>
        <v>0.27060987740892778</v>
      </c>
      <c r="R84" s="1">
        <f t="shared" si="47"/>
        <v>0.17771851281004367</v>
      </c>
      <c r="S84" s="1">
        <f t="shared" si="47"/>
        <v>8.7535246582166173E-2</v>
      </c>
      <c r="T84" s="1">
        <f t="shared" si="47"/>
        <v>3.4492385843407053E-2</v>
      </c>
      <c r="W84" s="1">
        <f t="shared" si="50"/>
        <v>5.8584922882940357E-2</v>
      </c>
      <c r="X84" s="1">
        <f t="shared" si="51"/>
        <v>0.11542400596243459</v>
      </c>
      <c r="Y84" s="1">
        <f t="shared" si="52"/>
        <v>0.11370417930767338</v>
      </c>
      <c r="Z84" s="1">
        <f t="shared" si="53"/>
        <v>7.4673318802440686E-2</v>
      </c>
      <c r="AA84" s="1">
        <f t="shared" si="54"/>
        <v>3.678034027590029E-2</v>
      </c>
      <c r="AB84" s="1">
        <f t="shared" si="55"/>
        <v>1.4492924139504528E-2</v>
      </c>
      <c r="AC84" s="1">
        <f t="shared" si="56"/>
        <v>5.0797701252042797E-2</v>
      </c>
      <c r="AD84" s="1">
        <f t="shared" si="57"/>
        <v>0.10008162311503384</v>
      </c>
      <c r="AE84" s="1">
        <f t="shared" si="58"/>
        <v>9.8590399156466516E-2</v>
      </c>
      <c r="AF84" s="1">
        <f t="shared" si="59"/>
        <v>6.4747596367144875E-2</v>
      </c>
      <c r="AG84" s="1">
        <f t="shared" si="60"/>
        <v>3.1891426075901119E-2</v>
      </c>
      <c r="AH84" s="1">
        <f t="shared" si="61"/>
        <v>1.2566496540041539E-2</v>
      </c>
      <c r="AI84" s="1">
        <f t="shared" si="62"/>
        <v>2.2022786115531365E-2</v>
      </c>
      <c r="AJ84" s="1">
        <f t="shared" si="63"/>
        <v>4.3389289783442211E-2</v>
      </c>
      <c r="AK84" s="1">
        <f t="shared" si="64"/>
        <v>4.2742785995270031E-2</v>
      </c>
      <c r="AL84" s="1">
        <f t="shared" si="65"/>
        <v>2.8070610109173881E-2</v>
      </c>
      <c r="AM84" s="1">
        <f t="shared" si="66"/>
        <v>1.382617791903735E-2</v>
      </c>
      <c r="AN84" s="1">
        <f t="shared" si="67"/>
        <v>5.4480667176208192E-3</v>
      </c>
      <c r="AO84" s="1">
        <f t="shared" si="68"/>
        <v>6.365158216956877E-3</v>
      </c>
      <c r="AP84" s="1">
        <f t="shared" si="69"/>
        <v>1.2540633730181265E-2</v>
      </c>
      <c r="AQ84" s="1">
        <f t="shared" si="70"/>
        <v>1.2353777313468588E-2</v>
      </c>
      <c r="AR84" s="1">
        <f t="shared" si="71"/>
        <v>8.11313671458639E-3</v>
      </c>
      <c r="AS84" s="1">
        <f t="shared" si="72"/>
        <v>3.9961251736628841E-3</v>
      </c>
      <c r="AT84" s="1">
        <f t="shared" si="73"/>
        <v>1.5746330392655103E-3</v>
      </c>
      <c r="AU84" s="1">
        <f t="shared" si="74"/>
        <v>1.3797722588669416E-3</v>
      </c>
      <c r="AV84" s="1">
        <f t="shared" si="75"/>
        <v>2.7184270900633906E-3</v>
      </c>
      <c r="AW84" s="1">
        <f t="shared" si="76"/>
        <v>2.6779223152591132E-3</v>
      </c>
      <c r="AX84" s="1">
        <f t="shared" si="77"/>
        <v>1.7586807098305031E-3</v>
      </c>
      <c r="AY84" s="1">
        <f t="shared" si="78"/>
        <v>8.6623811532150026E-4</v>
      </c>
      <c r="AZ84" s="1">
        <f t="shared" si="79"/>
        <v>3.4133244004618121E-4</v>
      </c>
      <c r="BA84" s="1">
        <f t="shared" si="80"/>
        <v>2.3927405056698919E-4</v>
      </c>
      <c r="BB84" s="1">
        <f t="shared" si="81"/>
        <v>4.7141769725436055E-4</v>
      </c>
      <c r="BC84" s="1">
        <f t="shared" si="82"/>
        <v>4.6439353694642543E-4</v>
      </c>
      <c r="BD84" s="1">
        <f t="shared" si="83"/>
        <v>3.0498269144846806E-4</v>
      </c>
      <c r="BE84" s="1">
        <f t="shared" si="84"/>
        <v>1.5021921282770044E-4</v>
      </c>
      <c r="BF84" s="1">
        <f t="shared" si="85"/>
        <v>5.9192373955128058E-5</v>
      </c>
    </row>
    <row r="85" spans="2:58" x14ac:dyDescent="0.35">
      <c r="B85" s="1" t="s">
        <v>18</v>
      </c>
      <c r="C85" s="1" t="s">
        <v>17</v>
      </c>
      <c r="E85" s="1">
        <f>'PL Table'!R87</f>
        <v>0.68127561821539584</v>
      </c>
      <c r="F85" s="1">
        <f>'PL Table'!S87</f>
        <v>0.67085657792528786</v>
      </c>
      <c r="H85" s="1">
        <f t="shared" si="48"/>
        <v>0.5059711545107406</v>
      </c>
      <c r="I85" s="1">
        <f t="shared" si="48"/>
        <v>0.34470581108846238</v>
      </c>
      <c r="J85" s="1">
        <f t="shared" si="48"/>
        <v>0.11741983227586582</v>
      </c>
      <c r="K85" s="1">
        <f t="shared" si="46"/>
        <v>2.6665089608162867E-2</v>
      </c>
      <c r="L85" s="1">
        <f t="shared" si="46"/>
        <v>4.5415688518925194E-3</v>
      </c>
      <c r="M85" s="1">
        <f t="shared" si="46"/>
        <v>6.1881202544817248E-4</v>
      </c>
      <c r="O85" s="1">
        <f t="shared" si="49"/>
        <v>0.5112704471879187</v>
      </c>
      <c r="P85" s="1">
        <f t="shared" si="49"/>
        <v>0.34298914259481866</v>
      </c>
      <c r="Q85" s="1">
        <f t="shared" si="49"/>
        <v>0.11504826123334431</v>
      </c>
      <c r="R85" s="1">
        <f t="shared" si="47"/>
        <v>2.5726960942418643E-2</v>
      </c>
      <c r="S85" s="1">
        <f t="shared" si="47"/>
        <v>4.3147752445621265E-3</v>
      </c>
      <c r="T85" s="1">
        <f t="shared" si="47"/>
        <v>5.7891907101673915E-4</v>
      </c>
      <c r="W85" s="1">
        <f t="shared" si="50"/>
        <v>0.25868809843089385</v>
      </c>
      <c r="X85" s="1">
        <f t="shared" si="51"/>
        <v>0.17354261246334943</v>
      </c>
      <c r="Y85" s="1">
        <f t="shared" si="52"/>
        <v>5.8211101560688504E-2</v>
      </c>
      <c r="Z85" s="1">
        <f t="shared" si="53"/>
        <v>1.3017100130088291E-2</v>
      </c>
      <c r="AA85" s="1">
        <f t="shared" si="54"/>
        <v>2.1831518119454622E-3</v>
      </c>
      <c r="AB85" s="1">
        <f t="shared" si="55"/>
        <v>2.9291635073062493E-4</v>
      </c>
      <c r="AC85" s="1">
        <f t="shared" si="56"/>
        <v>0.17623789418347238</v>
      </c>
      <c r="AD85" s="1">
        <f t="shared" si="57"/>
        <v>0.11823035059268325</v>
      </c>
      <c r="AE85" s="1">
        <f t="shared" si="58"/>
        <v>3.9657804202757253E-2</v>
      </c>
      <c r="AF85" s="1">
        <f t="shared" si="59"/>
        <v>8.8682329384976114E-3</v>
      </c>
      <c r="AG85" s="1">
        <f t="shared" si="60"/>
        <v>1.4873281003412065E-3</v>
      </c>
      <c r="AH85" s="1">
        <f t="shared" si="61"/>
        <v>1.9955676792940421E-4</v>
      </c>
      <c r="AI85" s="1">
        <f t="shared" si="62"/>
        <v>6.0033290156412324E-2</v>
      </c>
      <c r="AJ85" s="1">
        <f t="shared" si="63"/>
        <v>4.027372759592663E-2</v>
      </c>
      <c r="AK85" s="1">
        <f t="shared" si="64"/>
        <v>1.3508947537649285E-2</v>
      </c>
      <c r="AL85" s="1">
        <f t="shared" si="65"/>
        <v>3.0208554388265478E-3</v>
      </c>
      <c r="AM85" s="1">
        <f t="shared" si="66"/>
        <v>5.0664018552454282E-4</v>
      </c>
      <c r="AN85" s="1">
        <f t="shared" si="67"/>
        <v>6.7976580220085561E-5</v>
      </c>
      <c r="AO85" s="1">
        <f t="shared" si="68"/>
        <v>1.3633072288271353E-2</v>
      </c>
      <c r="AP85" s="1">
        <f t="shared" si="69"/>
        <v>9.1458362219177906E-3</v>
      </c>
      <c r="AQ85" s="1">
        <f t="shared" si="70"/>
        <v>3.0677721950504561E-3</v>
      </c>
      <c r="AR85" s="1">
        <f t="shared" si="71"/>
        <v>6.8601171887529928E-4</v>
      </c>
      <c r="AS85" s="1">
        <f t="shared" si="72"/>
        <v>1.1505386853533195E-4</v>
      </c>
      <c r="AT85" s="1">
        <f t="shared" si="73"/>
        <v>1.5436928904535752E-5</v>
      </c>
      <c r="AU85" s="1">
        <f t="shared" si="74"/>
        <v>2.3219699378418108E-3</v>
      </c>
      <c r="AV85" s="1">
        <f t="shared" si="75"/>
        <v>1.5577088065459501E-3</v>
      </c>
      <c r="AW85" s="1">
        <f t="shared" si="76"/>
        <v>5.2249959968175017E-4</v>
      </c>
      <c r="AX85" s="1">
        <f t="shared" si="77"/>
        <v>1.1684076446994393E-4</v>
      </c>
      <c r="AY85" s="1">
        <f t="shared" si="78"/>
        <v>1.9595848853620283E-5</v>
      </c>
      <c r="AZ85" s="1">
        <f t="shared" si="79"/>
        <v>2.6292008206961757E-6</v>
      </c>
      <c r="BA85" s="1">
        <f t="shared" si="80"/>
        <v>3.1638030097614885E-4</v>
      </c>
      <c r="BB85" s="1">
        <f t="shared" si="81"/>
        <v>2.1224580603583179E-4</v>
      </c>
      <c r="BC85" s="1">
        <f t="shared" si="82"/>
        <v>7.1193247558096263E-5</v>
      </c>
      <c r="BD85" s="1">
        <f t="shared" si="83"/>
        <v>1.5920152809404104E-5</v>
      </c>
      <c r="BE85" s="1">
        <f t="shared" si="84"/>
        <v>2.6700348084411232E-6</v>
      </c>
      <c r="BF85" s="1">
        <f t="shared" si="85"/>
        <v>3.5824208290644277E-7</v>
      </c>
    </row>
    <row r="86" spans="2:58" x14ac:dyDescent="0.35">
      <c r="B86" s="1" t="s">
        <v>20</v>
      </c>
      <c r="C86" s="1" t="s">
        <v>9</v>
      </c>
      <c r="E86" s="1">
        <f>'PL Table'!R88</f>
        <v>0.82090896806450164</v>
      </c>
      <c r="F86" s="1">
        <f>'PL Table'!S88</f>
        <v>1.2710966739637033</v>
      </c>
      <c r="H86" s="1">
        <f t="shared" si="48"/>
        <v>0.44003149808971082</v>
      </c>
      <c r="I86" s="1">
        <f t="shared" si="48"/>
        <v>0.36122580301270124</v>
      </c>
      <c r="J86" s="1">
        <f t="shared" si="48"/>
        <v>0.14826675059471375</v>
      </c>
      <c r="K86" s="1">
        <f t="shared" si="46"/>
        <v>4.0571168409661101E-2</v>
      </c>
      <c r="L86" s="1">
        <f t="shared" si="46"/>
        <v>8.3263089980864999E-3</v>
      </c>
      <c r="M86" s="1">
        <f t="shared" si="46"/>
        <v>1.367028345481073E-3</v>
      </c>
      <c r="O86" s="1">
        <f t="shared" si="49"/>
        <v>0.2805238098660961</v>
      </c>
      <c r="P86" s="1">
        <f t="shared" si="49"/>
        <v>0.35657288168842105</v>
      </c>
      <c r="Q86" s="1">
        <f t="shared" si="49"/>
        <v>0.2266193019699026</v>
      </c>
      <c r="R86" s="1">
        <f t="shared" si="47"/>
        <v>9.6018346996639761E-2</v>
      </c>
      <c r="S86" s="1">
        <f t="shared" si="47"/>
        <v>3.0512150376730371E-2</v>
      </c>
      <c r="T86" s="1">
        <f t="shared" si="47"/>
        <v>7.7567785718684629E-3</v>
      </c>
      <c r="W86" s="1">
        <f t="shared" si="50"/>
        <v>0.12343931230521146</v>
      </c>
      <c r="X86" s="1">
        <f t="shared" si="51"/>
        <v>0.15690329930752112</v>
      </c>
      <c r="Y86" s="1">
        <f t="shared" si="52"/>
        <v>9.9719630941860787E-2</v>
      </c>
      <c r="Z86" s="1">
        <f t="shared" si="53"/>
        <v>4.2251097073029077E-2</v>
      </c>
      <c r="AA86" s="1">
        <f t="shared" si="54"/>
        <v>1.34263072402112E-2</v>
      </c>
      <c r="AB86" s="1">
        <f t="shared" si="55"/>
        <v>3.4132268953294474E-3</v>
      </c>
      <c r="AC86" s="1">
        <f t="shared" si="56"/>
        <v>0.10133243848306289</v>
      </c>
      <c r="AD86" s="1">
        <f t="shared" si="57"/>
        <v>0.12880332552045282</v>
      </c>
      <c r="AE86" s="1">
        <f t="shared" si="58"/>
        <v>8.1860739332255891E-2</v>
      </c>
      <c r="AF86" s="1">
        <f t="shared" si="59"/>
        <v>3.4684304497813387E-2</v>
      </c>
      <c r="AG86" s="1">
        <f t="shared" si="60"/>
        <v>1.1021776021478722E-2</v>
      </c>
      <c r="AH86" s="1">
        <f t="shared" si="61"/>
        <v>2.8019485684148996E-3</v>
      </c>
      <c r="AI86" s="1">
        <f t="shared" si="62"/>
        <v>4.1592353753295369E-2</v>
      </c>
      <c r="AJ86" s="1">
        <f t="shared" si="63"/>
        <v>5.2867902518135501E-2</v>
      </c>
      <c r="AK86" s="1">
        <f t="shared" si="64"/>
        <v>3.3600107525119674E-2</v>
      </c>
      <c r="AL86" s="1">
        <f t="shared" si="65"/>
        <v>1.423632830666747E-2</v>
      </c>
      <c r="AM86" s="1">
        <f t="shared" si="66"/>
        <v>4.5239373900150832E-3</v>
      </c>
      <c r="AN86" s="1">
        <f t="shared" si="67"/>
        <v>1.1500723539336413E-3</v>
      </c>
      <c r="AO86" s="1">
        <f t="shared" si="68"/>
        <v>1.1381178732997136E-2</v>
      </c>
      <c r="AP86" s="1">
        <f t="shared" si="69"/>
        <v>1.4466578433299094E-2</v>
      </c>
      <c r="AQ86" s="1">
        <f t="shared" si="70"/>
        <v>9.1942098651007619E-3</v>
      </c>
      <c r="AR86" s="1">
        <f t="shared" si="71"/>
        <v>3.8955765264179491E-3</v>
      </c>
      <c r="AS86" s="1">
        <f t="shared" si="72"/>
        <v>1.2379135914752323E-3</v>
      </c>
      <c r="AT86" s="1">
        <f t="shared" si="73"/>
        <v>3.1470156975572591E-4</v>
      </c>
      <c r="AU86" s="1">
        <f t="shared" si="74"/>
        <v>2.3357279222655826E-3</v>
      </c>
      <c r="AV86" s="1">
        <f t="shared" si="75"/>
        <v>2.9689359932759331E-3</v>
      </c>
      <c r="AW86" s="1">
        <f t="shared" si="76"/>
        <v>1.8869023331320816E-3</v>
      </c>
      <c r="AX86" s="1">
        <f t="shared" si="77"/>
        <v>7.9947842657951353E-4</v>
      </c>
      <c r="AY86" s="1">
        <f t="shared" si="78"/>
        <v>2.5405359223273845E-4</v>
      </c>
      <c r="AZ86" s="1">
        <f t="shared" si="79"/>
        <v>6.4585335219112931E-5</v>
      </c>
      <c r="BA86" s="1">
        <f t="shared" si="80"/>
        <v>3.8348399966929645E-4</v>
      </c>
      <c r="BB86" s="1">
        <f t="shared" si="81"/>
        <v>4.8744523649794062E-4</v>
      </c>
      <c r="BC86" s="1">
        <f t="shared" si="82"/>
        <v>3.0979500942599159E-4</v>
      </c>
      <c r="BD86" s="1">
        <f t="shared" si="83"/>
        <v>1.3125980203064399E-4</v>
      </c>
      <c r="BE86" s="1">
        <f t="shared" si="84"/>
        <v>4.1710974446571413E-5</v>
      </c>
      <c r="BF86" s="1">
        <f t="shared" si="85"/>
        <v>1.0603736177364384E-5</v>
      </c>
    </row>
    <row r="87" spans="2:58" x14ac:dyDescent="0.35">
      <c r="B87" s="1" t="s">
        <v>4</v>
      </c>
      <c r="C87" s="1" t="s">
        <v>20</v>
      </c>
      <c r="E87" s="1">
        <f>'PL Table'!R89</f>
        <v>1.1823791721093646</v>
      </c>
      <c r="F87" s="1">
        <f>'PL Table'!S89</f>
        <v>0.79443542122731459</v>
      </c>
      <c r="H87" s="1">
        <f t="shared" si="48"/>
        <v>0.30654853857665587</v>
      </c>
      <c r="I87" s="1">
        <f t="shared" si="48"/>
        <v>0.36245660725360201</v>
      </c>
      <c r="J87" s="1">
        <f t="shared" si="48"/>
        <v>0.2142805716050416</v>
      </c>
      <c r="K87" s="1">
        <f t="shared" si="46"/>
        <v>8.4453628284496832E-2</v>
      </c>
      <c r="L87" s="1">
        <f t="shared" si="46"/>
        <v>2.4964052773163846E-2</v>
      </c>
      <c r="M87" s="1">
        <f t="shared" si="46"/>
        <v>5.9033952100855892E-3</v>
      </c>
      <c r="O87" s="1">
        <f t="shared" si="49"/>
        <v>0.4518362600860954</v>
      </c>
      <c r="P87" s="1">
        <f t="shared" si="49"/>
        <v>0.35895472960727165</v>
      </c>
      <c r="Q87" s="1">
        <f t="shared" si="49"/>
        <v>0.14258317590854483</v>
      </c>
      <c r="R87" s="1">
        <f t="shared" si="47"/>
        <v>3.7757708470944375E-2</v>
      </c>
      <c r="S87" s="1">
        <f t="shared" si="47"/>
        <v>7.4990152584232077E-3</v>
      </c>
      <c r="T87" s="1">
        <f t="shared" si="47"/>
        <v>1.1914966691231002E-3</v>
      </c>
      <c r="W87" s="1">
        <f t="shared" si="50"/>
        <v>0.13850974520533432</v>
      </c>
      <c r="X87" s="1">
        <f t="shared" si="51"/>
        <v>0.1100370477762878</v>
      </c>
      <c r="Y87" s="1">
        <f t="shared" si="52"/>
        <v>4.3708664200382663E-2</v>
      </c>
      <c r="Z87" s="1">
        <f t="shared" si="53"/>
        <v>1.1574570351771419E-2</v>
      </c>
      <c r="AA87" s="1">
        <f t="shared" si="54"/>
        <v>2.2988121682336778E-3</v>
      </c>
      <c r="AB87" s="1">
        <f t="shared" si="55"/>
        <v>3.6525156263863965E-4</v>
      </c>
      <c r="AC87" s="1">
        <f t="shared" si="56"/>
        <v>0.16377103786496225</v>
      </c>
      <c r="AD87" s="1">
        <f t="shared" si="57"/>
        <v>0.13010551345108576</v>
      </c>
      <c r="AE87" s="1">
        <f t="shared" si="58"/>
        <v>5.1680214191254681E-2</v>
      </c>
      <c r="AF87" s="1">
        <f t="shared" si="59"/>
        <v>1.3685530910049088E-2</v>
      </c>
      <c r="AG87" s="1">
        <f t="shared" si="60"/>
        <v>2.7180676283110692E-3</v>
      </c>
      <c r="AH87" s="1">
        <f t="shared" si="61"/>
        <v>4.3186584024432656E-4</v>
      </c>
      <c r="AI87" s="1">
        <f t="shared" si="62"/>
        <v>9.681973208313277E-2</v>
      </c>
      <c r="AJ87" s="1">
        <f t="shared" si="63"/>
        <v>7.6917024640579326E-2</v>
      </c>
      <c r="AK87" s="1">
        <f t="shared" si="64"/>
        <v>3.0552804434945183E-2</v>
      </c>
      <c r="AL87" s="1">
        <f t="shared" si="65"/>
        <v>8.0907433536504814E-3</v>
      </c>
      <c r="AM87" s="1">
        <f t="shared" si="66"/>
        <v>1.6068932760498536E-3</v>
      </c>
      <c r="AN87" s="1">
        <f t="shared" si="67"/>
        <v>2.5531458732520104E-4</v>
      </c>
      <c r="AO87" s="1">
        <f t="shared" si="68"/>
        <v>3.8159211554768334E-2</v>
      </c>
      <c r="AP87" s="1">
        <f t="shared" si="69"/>
        <v>3.031502930521459E-2</v>
      </c>
      <c r="AQ87" s="1">
        <f t="shared" si="70"/>
        <v>1.2041666537803268E-2</v>
      </c>
      <c r="AR87" s="1">
        <f t="shared" si="71"/>
        <v>3.1887754760795335E-3</v>
      </c>
      <c r="AS87" s="1">
        <f t="shared" si="72"/>
        <v>6.3331904713464354E-4</v>
      </c>
      <c r="AT87" s="1">
        <f t="shared" si="73"/>
        <v>1.0062621679633842E-4</v>
      </c>
      <c r="AU87" s="1">
        <f t="shared" si="74"/>
        <v>1.1279664241618271E-2</v>
      </c>
      <c r="AV87" s="1">
        <f t="shared" si="75"/>
        <v>8.9609648130926887E-3</v>
      </c>
      <c r="AW87" s="1">
        <f t="shared" si="76"/>
        <v>3.559453927946217E-3</v>
      </c>
      <c r="AX87" s="1">
        <f t="shared" si="77"/>
        <v>9.4258542686239094E-4</v>
      </c>
      <c r="AY87" s="1">
        <f t="shared" si="78"/>
        <v>1.8720581265803786E-4</v>
      </c>
      <c r="AZ87" s="1">
        <f t="shared" si="79"/>
        <v>2.9744585727038017E-5</v>
      </c>
      <c r="BA87" s="1">
        <f t="shared" si="80"/>
        <v>2.6673680135352422E-3</v>
      </c>
      <c r="BB87" s="1">
        <f t="shared" si="81"/>
        <v>2.1190516314011352E-3</v>
      </c>
      <c r="BC87" s="1">
        <f t="shared" si="82"/>
        <v>8.4172483769729453E-4</v>
      </c>
      <c r="BD87" s="1">
        <f t="shared" si="83"/>
        <v>2.2289867533118111E-4</v>
      </c>
      <c r="BE87" s="1">
        <f t="shared" si="84"/>
        <v>4.4269650756934314E-5</v>
      </c>
      <c r="BF87" s="1">
        <f t="shared" si="85"/>
        <v>7.0338757293342443E-6</v>
      </c>
    </row>
    <row r="88" spans="2:58" x14ac:dyDescent="0.35">
      <c r="B88" s="1" t="s">
        <v>5</v>
      </c>
      <c r="C88" s="1" t="s">
        <v>6</v>
      </c>
      <c r="E88" s="1">
        <f>'PL Table'!R90</f>
        <v>1.0641412548984281</v>
      </c>
      <c r="F88" s="1">
        <f>'PL Table'!S90</f>
        <v>0.80502789351034532</v>
      </c>
      <c r="H88" s="1">
        <f t="shared" si="48"/>
        <v>0.34502401526886678</v>
      </c>
      <c r="I88" s="1">
        <f t="shared" si="48"/>
        <v>0.36715428857830629</v>
      </c>
      <c r="J88" s="1">
        <f t="shared" si="48"/>
        <v>0.19535201269452926</v>
      </c>
      <c r="K88" s="1">
        <f t="shared" si="46"/>
        <v>6.9294045311896674E-2</v>
      </c>
      <c r="L88" s="1">
        <f t="shared" si="46"/>
        <v>1.8434663083797567E-2</v>
      </c>
      <c r="M88" s="1">
        <f t="shared" si="46"/>
        <v>3.923417101524415E-3</v>
      </c>
      <c r="O88" s="1">
        <f t="shared" si="49"/>
        <v>0.44707545588157799</v>
      </c>
      <c r="P88" s="1">
        <f t="shared" si="49"/>
        <v>0.35990821248852406</v>
      </c>
      <c r="Q88" s="1">
        <f t="shared" si="49"/>
        <v>0.14486807507835511</v>
      </c>
      <c r="R88" s="1">
        <f t="shared" si="47"/>
        <v>3.8874280439075599E-2</v>
      </c>
      <c r="S88" s="1">
        <f t="shared" si="47"/>
        <v>7.8237200233998612E-3</v>
      </c>
      <c r="T88" s="1">
        <f t="shared" si="47"/>
        <v>1.2596625699704601E-3</v>
      </c>
      <c r="W88" s="1">
        <f t="shared" si="50"/>
        <v>0.15425176891642114</v>
      </c>
      <c r="X88" s="1">
        <f t="shared" si="51"/>
        <v>0.12417697660103108</v>
      </c>
      <c r="Y88" s="1">
        <f t="shared" si="52"/>
        <v>4.9982964947805734E-2</v>
      </c>
      <c r="Z88" s="1">
        <f t="shared" si="53"/>
        <v>1.341256032777783E-2</v>
      </c>
      <c r="AA88" s="1">
        <f t="shared" si="54"/>
        <v>2.6993712968128524E-3</v>
      </c>
      <c r="AB88" s="1">
        <f t="shared" si="55"/>
        <v>4.34613837775108E-4</v>
      </c>
      <c r="AC88" s="1">
        <f t="shared" si="56"/>
        <v>0.16414567094502272</v>
      </c>
      <c r="AD88" s="1">
        <f t="shared" si="57"/>
        <v>0.13214184370971394</v>
      </c>
      <c r="AE88" s="1">
        <f t="shared" si="58"/>
        <v>5.3188935043102133E-2</v>
      </c>
      <c r="AF88" s="1">
        <f t="shared" si="59"/>
        <v>1.4272858778602369E-2</v>
      </c>
      <c r="AG88" s="1">
        <f t="shared" si="60"/>
        <v>2.8725123592272259E-3</v>
      </c>
      <c r="AH88" s="1">
        <f t="shared" si="61"/>
        <v>4.6249051472622526E-4</v>
      </c>
      <c r="AI88" s="1">
        <f t="shared" si="62"/>
        <v>8.7337090132790479E-2</v>
      </c>
      <c r="AJ88" s="1">
        <f t="shared" si="63"/>
        <v>7.0308793694923488E-2</v>
      </c>
      <c r="AK88" s="1">
        <f t="shared" si="64"/>
        <v>2.8300270041738847E-2</v>
      </c>
      <c r="AL88" s="1">
        <f t="shared" si="65"/>
        <v>7.5941689258249871E-3</v>
      </c>
      <c r="AM88" s="1">
        <f t="shared" si="66"/>
        <v>1.5283794533296525E-3</v>
      </c>
      <c r="AN88" s="1">
        <f t="shared" si="67"/>
        <v>2.460776183596927E-4</v>
      </c>
      <c r="AO88" s="1">
        <f t="shared" si="68"/>
        <v>3.0979666897694928E-2</v>
      </c>
      <c r="AP88" s="1">
        <f t="shared" si="69"/>
        <v>2.4939495984303523E-2</v>
      </c>
      <c r="AQ88" s="1">
        <f t="shared" si="70"/>
        <v>1.0038494958726789E-2</v>
      </c>
      <c r="AR88" s="1">
        <f t="shared" si="71"/>
        <v>2.6937561502126833E-3</v>
      </c>
      <c r="AS88" s="1">
        <f t="shared" si="72"/>
        <v>5.4213720980906329E-4</v>
      </c>
      <c r="AT88" s="1">
        <f t="shared" si="73"/>
        <v>8.7287115201233271E-5</v>
      </c>
      <c r="AU88" s="1">
        <f t="shared" si="74"/>
        <v>8.2416854022120938E-3</v>
      </c>
      <c r="AV88" s="1">
        <f t="shared" si="75"/>
        <v>6.6347866383177651E-3</v>
      </c>
      <c r="AW88" s="1">
        <f t="shared" si="76"/>
        <v>2.6705941556677674E-3</v>
      </c>
      <c r="AX88" s="1">
        <f t="shared" si="77"/>
        <v>7.1663426251942076E-4</v>
      </c>
      <c r="AY88" s="1">
        <f t="shared" si="78"/>
        <v>1.4422764269333724E-4</v>
      </c>
      <c r="AZ88" s="1">
        <f t="shared" si="79"/>
        <v>2.3221455076676009E-5</v>
      </c>
      <c r="BA88" s="1">
        <f t="shared" si="80"/>
        <v>1.7540634892776071E-3</v>
      </c>
      <c r="BB88" s="1">
        <f t="shared" si="81"/>
        <v>1.4120700358565583E-3</v>
      </c>
      <c r="BC88" s="1">
        <f t="shared" si="82"/>
        <v>5.6837788322734132E-4</v>
      </c>
      <c r="BD88" s="1">
        <f t="shared" si="83"/>
        <v>1.5252001668412526E-4</v>
      </c>
      <c r="BE88" s="1">
        <f t="shared" si="84"/>
        <v>3.0695716937346014E-5</v>
      </c>
      <c r="BF88" s="1">
        <f t="shared" si="85"/>
        <v>4.9421816691722977E-6</v>
      </c>
    </row>
    <row r="89" spans="2:58" x14ac:dyDescent="0.35">
      <c r="B89" s="1" t="s">
        <v>9</v>
      </c>
      <c r="C89" s="1" t="s">
        <v>2</v>
      </c>
      <c r="E89" s="1">
        <f>'PL Table'!R91</f>
        <v>1.2735912796720872</v>
      </c>
      <c r="F89" s="1">
        <f>'PL Table'!S91</f>
        <v>0.67791822611397501</v>
      </c>
      <c r="H89" s="1">
        <f t="shared" si="48"/>
        <v>0.27982488570122599</v>
      </c>
      <c r="I89" s="1">
        <f t="shared" si="48"/>
        <v>0.35638253426431993</v>
      </c>
      <c r="J89" s="1">
        <f t="shared" si="48"/>
        <v>0.22694284393323841</v>
      </c>
      <c r="K89" s="1">
        <f t="shared" si="46"/>
        <v>9.6344142339118616E-2</v>
      </c>
      <c r="L89" s="1">
        <f t="shared" si="46"/>
        <v>3.0675764882646974E-2</v>
      </c>
      <c r="M89" s="1">
        <f t="shared" si="46"/>
        <v>7.8136773303620795E-3</v>
      </c>
      <c r="O89" s="1">
        <f t="shared" si="49"/>
        <v>0.50767275293661973</v>
      </c>
      <c r="P89" s="1">
        <f t="shared" si="49"/>
        <v>0.34416061211719157</v>
      </c>
      <c r="Q89" s="1">
        <f t="shared" si="49"/>
        <v>0.11665637583239315</v>
      </c>
      <c r="R89" s="1">
        <f t="shared" si="47"/>
        <v>2.6361161123060382E-2</v>
      </c>
      <c r="S89" s="1">
        <f t="shared" si="47"/>
        <v>4.4676778967124436E-3</v>
      </c>
      <c r="T89" s="1">
        <f t="shared" si="47"/>
        <v>6.0574405491758303E-4</v>
      </c>
      <c r="W89" s="1">
        <f t="shared" si="50"/>
        <v>0.14205947006411634</v>
      </c>
      <c r="X89" s="1">
        <f t="shared" si="51"/>
        <v>9.6304703948557099E-2</v>
      </c>
      <c r="Y89" s="1">
        <f t="shared" si="52"/>
        <v>3.2643357033618675E-2</v>
      </c>
      <c r="Z89" s="1">
        <f t="shared" si="53"/>
        <v>7.3765088982119739E-3</v>
      </c>
      <c r="AA89" s="1">
        <f t="shared" si="54"/>
        <v>1.2501674567974533E-3</v>
      </c>
      <c r="AB89" s="1">
        <f t="shared" si="55"/>
        <v>1.6950226093150983E-4</v>
      </c>
      <c r="AC89" s="1">
        <f t="shared" si="56"/>
        <v>0.1809257022684965</v>
      </c>
      <c r="AD89" s="1">
        <f t="shared" si="57"/>
        <v>0.12265283114028434</v>
      </c>
      <c r="AE89" s="1">
        <f t="shared" si="58"/>
        <v>4.1574294857239236E-2</v>
      </c>
      <c r="AF89" s="1">
        <f t="shared" si="59"/>
        <v>9.3946574071863253E-3</v>
      </c>
      <c r="AG89" s="1">
        <f t="shared" si="60"/>
        <v>1.5922023711070672E-3</v>
      </c>
      <c r="AH89" s="1">
        <f t="shared" si="61"/>
        <v>2.1587660140707363E-4</v>
      </c>
      <c r="AI89" s="1">
        <f t="shared" si="62"/>
        <v>0.1152126983388528</v>
      </c>
      <c r="AJ89" s="1">
        <f t="shared" si="63"/>
        <v>7.8104788083679599E-2</v>
      </c>
      <c r="AK89" s="1">
        <f t="shared" si="64"/>
        <v>2.6474329694348004E-2</v>
      </c>
      <c r="AL89" s="1">
        <f t="shared" si="65"/>
        <v>5.982476874649644E-3</v>
      </c>
      <c r="AM89" s="1">
        <f t="shared" si="66"/>
        <v>1.0139075276575909E-3</v>
      </c>
      <c r="AN89" s="1">
        <f t="shared" si="67"/>
        <v>1.3746927851864804E-4</v>
      </c>
      <c r="AO89" s="1">
        <f t="shared" si="68"/>
        <v>4.8911295970617892E-2</v>
      </c>
      <c r="AP89" s="1">
        <f t="shared" si="69"/>
        <v>3.3157859001336894E-2</v>
      </c>
      <c r="AQ89" s="1">
        <f t="shared" si="70"/>
        <v>1.1239158477961803E-2</v>
      </c>
      <c r="AR89" s="1">
        <f t="shared" si="71"/>
        <v>2.5397434594645694E-3</v>
      </c>
      <c r="AS89" s="1">
        <f t="shared" si="72"/>
        <v>4.3043459520619774E-4</v>
      </c>
      <c r="AT89" s="1">
        <f t="shared" si="73"/>
        <v>5.8359891448054502E-5</v>
      </c>
      <c r="AU89" s="1">
        <f t="shared" si="74"/>
        <v>1.5573250006409873E-2</v>
      </c>
      <c r="AV89" s="1">
        <f t="shared" si="75"/>
        <v>1.0557390019174832E-2</v>
      </c>
      <c r="AW89" s="1">
        <f t="shared" si="76"/>
        <v>3.5785235570961931E-3</v>
      </c>
      <c r="AX89" s="1">
        <f t="shared" si="77"/>
        <v>8.0864878064457429E-4</v>
      </c>
      <c r="AY89" s="1">
        <f t="shared" si="78"/>
        <v>1.3704943673094967E-4</v>
      </c>
      <c r="AZ89" s="1">
        <f t="shared" si="79"/>
        <v>1.8581662207712975E-5</v>
      </c>
      <c r="BA89" s="1">
        <f t="shared" si="80"/>
        <v>3.966791080863374E-3</v>
      </c>
      <c r="BB89" s="1">
        <f t="shared" si="81"/>
        <v>2.6891599729036366E-3</v>
      </c>
      <c r="BC89" s="1">
        <f t="shared" si="82"/>
        <v>9.1151527928376907E-4</v>
      </c>
      <c r="BD89" s="1">
        <f t="shared" si="83"/>
        <v>2.0597760706927908E-4</v>
      </c>
      <c r="BE89" s="1">
        <f t="shared" si="84"/>
        <v>3.4908993500901758E-5</v>
      </c>
      <c r="BF89" s="1">
        <f t="shared" si="85"/>
        <v>4.7330885899111208E-6</v>
      </c>
    </row>
    <row r="90" spans="2:58" x14ac:dyDescent="0.35">
      <c r="B90" s="1" t="s">
        <v>8</v>
      </c>
      <c r="C90" s="1" t="s">
        <v>18</v>
      </c>
      <c r="E90" s="1">
        <f>'PL Table'!R92</f>
        <v>0.13512904824107019</v>
      </c>
      <c r="F90" s="1">
        <f>'PL Table'!S92</f>
        <v>1.8607442977190878</v>
      </c>
      <c r="H90" s="1">
        <f t="shared" si="48"/>
        <v>0.87360316746131461</v>
      </c>
      <c r="I90" s="1">
        <f t="shared" si="48"/>
        <v>0.11804916455943171</v>
      </c>
      <c r="J90" s="1">
        <f t="shared" si="48"/>
        <v>7.9759356262847411E-3</v>
      </c>
      <c r="K90" s="1">
        <f t="shared" si="46"/>
        <v>3.5926019667063391E-4</v>
      </c>
      <c r="L90" s="1">
        <f t="shared" si="46"/>
        <v>1.2136622111750612E-5</v>
      </c>
      <c r="M90" s="1">
        <f t="shared" si="46"/>
        <v>3.2800203896447746E-7</v>
      </c>
      <c r="O90" s="1">
        <f t="shared" si="49"/>
        <v>0.15555680669328545</v>
      </c>
      <c r="P90" s="1">
        <f t="shared" si="49"/>
        <v>0.2894514410259213</v>
      </c>
      <c r="Q90" s="1">
        <f t="shared" si="49"/>
        <v>0.26929755917777803</v>
      </c>
      <c r="R90" s="1">
        <f t="shared" si="47"/>
        <v>0.16703129920990636</v>
      </c>
      <c r="S90" s="1">
        <f t="shared" si="47"/>
        <v>7.7700634386361003E-2</v>
      </c>
      <c r="T90" s="1">
        <f t="shared" si="47"/>
        <v>2.8916202472715365E-2</v>
      </c>
      <c r="W90" s="1">
        <f t="shared" si="50"/>
        <v>0.1358949190474216</v>
      </c>
      <c r="X90" s="1">
        <f t="shared" si="51"/>
        <v>0.25286569570648676</v>
      </c>
      <c r="Y90" s="1">
        <f t="shared" si="52"/>
        <v>0.23525920068730771</v>
      </c>
      <c r="Z90" s="1">
        <f t="shared" si="53"/>
        <v>0.14591907205495278</v>
      </c>
      <c r="AA90" s="1">
        <f t="shared" si="54"/>
        <v>6.7879520313678512E-2</v>
      </c>
      <c r="AB90" s="1">
        <f t="shared" si="55"/>
        <v>2.5261286071116842E-2</v>
      </c>
      <c r="AC90" s="1">
        <f t="shared" si="56"/>
        <v>1.836335107167536E-2</v>
      </c>
      <c r="AD90" s="1">
        <f t="shared" si="57"/>
        <v>3.4169500793633623E-2</v>
      </c>
      <c r="AE90" s="1">
        <f t="shared" si="58"/>
        <v>3.1790351878830815E-2</v>
      </c>
      <c r="AF90" s="1">
        <f t="shared" si="59"/>
        <v>1.9717905327005913E-2</v>
      </c>
      <c r="AG90" s="1">
        <f t="shared" si="60"/>
        <v>9.172494975047768E-3</v>
      </c>
      <c r="AH90" s="1">
        <f t="shared" si="61"/>
        <v>3.4135335441354223E-3</v>
      </c>
      <c r="AI90" s="1">
        <f t="shared" si="62"/>
        <v>1.240711076416064E-3</v>
      </c>
      <c r="AJ90" s="1">
        <f t="shared" si="63"/>
        <v>2.3086460605581025E-3</v>
      </c>
      <c r="AK90" s="1">
        <f t="shared" si="64"/>
        <v>2.1478999963175632E-3</v>
      </c>
      <c r="AL90" s="1">
        <f t="shared" si="65"/>
        <v>1.3322308900729186E-3</v>
      </c>
      <c r="AM90" s="1">
        <f t="shared" si="66"/>
        <v>6.197352579871019E-4</v>
      </c>
      <c r="AN90" s="1">
        <f t="shared" si="67"/>
        <v>2.3063376947899341E-4</v>
      </c>
      <c r="AO90" s="1">
        <f t="shared" si="68"/>
        <v>5.5885368966085513E-5</v>
      </c>
      <c r="AP90" s="1">
        <f t="shared" si="69"/>
        <v>1.0398838162957088E-4</v>
      </c>
      <c r="AQ90" s="1">
        <f t="shared" si="70"/>
        <v>9.6747894073130215E-5</v>
      </c>
      <c r="AR90" s="1">
        <f t="shared" si="71"/>
        <v>6.0007697404302456E-5</v>
      </c>
      <c r="AS90" s="1">
        <f t="shared" si="72"/>
        <v>2.7914745191077072E-5</v>
      </c>
      <c r="AT90" s="1">
        <f t="shared" si="73"/>
        <v>1.0388440587315593E-5</v>
      </c>
      <c r="AU90" s="1">
        <f t="shared" si="74"/>
        <v>1.8879341797470438E-6</v>
      </c>
      <c r="AV90" s="1">
        <f t="shared" si="75"/>
        <v>3.5129627594332745E-6</v>
      </c>
      <c r="AW90" s="1">
        <f t="shared" si="76"/>
        <v>3.2683627113574897E-6</v>
      </c>
      <c r="AX90" s="1">
        <f t="shared" si="77"/>
        <v>2.0271957593453821E-6</v>
      </c>
      <c r="AY90" s="1">
        <f t="shared" si="78"/>
        <v>9.4302323739055887E-7</v>
      </c>
      <c r="AZ90" s="1">
        <f t="shared" si="79"/>
        <v>3.5094502231821503E-7</v>
      </c>
      <c r="BA90" s="1">
        <f t="shared" si="80"/>
        <v>5.10229497702007E-8</v>
      </c>
      <c r="BB90" s="1">
        <f t="shared" si="81"/>
        <v>9.4940662837708393E-8</v>
      </c>
      <c r="BC90" s="1">
        <f t="shared" si="82"/>
        <v>8.8330148498468227E-8</v>
      </c>
      <c r="BD90" s="1">
        <f t="shared" si="83"/>
        <v>5.4786606711734998E-8</v>
      </c>
      <c r="BE90" s="1">
        <f t="shared" si="84"/>
        <v>2.54859665075598E-8</v>
      </c>
      <c r="BF90" s="1">
        <f t="shared" si="85"/>
        <v>9.4845733701603047E-9</v>
      </c>
    </row>
    <row r="91" spans="2:58" x14ac:dyDescent="0.35">
      <c r="B91" s="1" t="s">
        <v>17</v>
      </c>
      <c r="C91" s="1" t="s">
        <v>21</v>
      </c>
      <c r="E91" s="1">
        <f>'PL Table'!R93</f>
        <v>2.310706724922301</v>
      </c>
      <c r="F91" s="1">
        <f>'PL Table'!S93</f>
        <v>0.44488383588729619</v>
      </c>
      <c r="H91" s="1">
        <f t="shared" si="48"/>
        <v>9.9191125942029237E-2</v>
      </c>
      <c r="I91" s="1">
        <f t="shared" si="48"/>
        <v>0.22920160176686188</v>
      </c>
      <c r="J91" s="1">
        <f t="shared" si="48"/>
        <v>0.2648088412828255</v>
      </c>
      <c r="K91" s="1">
        <f t="shared" si="46"/>
        <v>0.20396519012370237</v>
      </c>
      <c r="L91" s="1">
        <f t="shared" si="46"/>
        <v>0.11782593411722367</v>
      </c>
      <c r="M91" s="1">
        <f t="shared" si="46"/>
        <v>5.4452235666984164E-2</v>
      </c>
      <c r="O91" s="1">
        <f t="shared" si="49"/>
        <v>0.64089872113958435</v>
      </c>
      <c r="P91" s="1">
        <f t="shared" si="49"/>
        <v>0.28512548147584083</v>
      </c>
      <c r="Q91" s="1">
        <f t="shared" si="49"/>
        <v>6.3423858954092138E-2</v>
      </c>
      <c r="R91" s="1">
        <f t="shared" si="47"/>
        <v>9.4054165527571159E-3</v>
      </c>
      <c r="S91" s="1">
        <f t="shared" si="47"/>
        <v>1.0460794485271138E-3</v>
      </c>
      <c r="T91" s="1">
        <f t="shared" si="47"/>
        <v>9.3076767540721994E-5</v>
      </c>
      <c r="W91" s="1">
        <f t="shared" si="50"/>
        <v>6.3571465764641982E-2</v>
      </c>
      <c r="X91" s="1">
        <f t="shared" si="51"/>
        <v>2.8281917542351851E-2</v>
      </c>
      <c r="Y91" s="1">
        <f t="shared" si="52"/>
        <v>6.2910839812448521E-3</v>
      </c>
      <c r="Z91" s="1">
        <f t="shared" si="53"/>
        <v>9.3293385782177753E-4</v>
      </c>
      <c r="AA91" s="1">
        <f t="shared" si="54"/>
        <v>1.0376179832422144E-4</v>
      </c>
      <c r="AB91" s="1">
        <f t="shared" si="55"/>
        <v>9.2323893714087345E-6</v>
      </c>
      <c r="AC91" s="1">
        <f t="shared" si="56"/>
        <v>0.14689501345552608</v>
      </c>
      <c r="AD91" s="1">
        <f t="shared" si="57"/>
        <v>6.5351217058810418E-2</v>
      </c>
      <c r="AE91" s="1">
        <f t="shared" si="58"/>
        <v>1.4536850062513443E-2</v>
      </c>
      <c r="AF91" s="1">
        <f t="shared" si="59"/>
        <v>2.1557365391764874E-3</v>
      </c>
      <c r="AG91" s="1">
        <f t="shared" si="60"/>
        <v>2.3976308517781002E-4</v>
      </c>
      <c r="AH91" s="1">
        <f t="shared" si="61"/>
        <v>2.1333344207615339E-5</v>
      </c>
      <c r="AI91" s="1">
        <f t="shared" si="62"/>
        <v>0.16971564772461803</v>
      </c>
      <c r="AJ91" s="1">
        <f t="shared" si="63"/>
        <v>7.5503748369825138E-2</v>
      </c>
      <c r="AK91" s="1">
        <f t="shared" si="64"/>
        <v>1.6795198599318495E-2</v>
      </c>
      <c r="AL91" s="1">
        <f t="shared" si="65"/>
        <v>2.490637459117919E-3</v>
      </c>
      <c r="AM91" s="1">
        <f t="shared" si="66"/>
        <v>2.7701108665424213E-4</v>
      </c>
      <c r="AN91" s="1">
        <f t="shared" si="67"/>
        <v>2.4647550962809494E-5</v>
      </c>
      <c r="AO91" s="1">
        <f t="shared" si="68"/>
        <v>0.13072102950727302</v>
      </c>
      <c r="AP91" s="1">
        <f t="shared" si="69"/>
        <v>5.8155673038332051E-2</v>
      </c>
      <c r="AQ91" s="1">
        <f t="shared" si="70"/>
        <v>1.2936259449950286E-2</v>
      </c>
      <c r="AR91" s="1">
        <f t="shared" si="71"/>
        <v>1.9183775753757225E-3</v>
      </c>
      <c r="AS91" s="1">
        <f t="shared" si="72"/>
        <v>2.1336379360333048E-4</v>
      </c>
      <c r="AT91" s="1">
        <f t="shared" si="73"/>
        <v>1.898442058754301E-5</v>
      </c>
      <c r="AU91" s="1">
        <f t="shared" si="74"/>
        <v>7.5514490492805564E-2</v>
      </c>
      <c r="AV91" s="1">
        <f t="shared" si="75"/>
        <v>3.3595176195514095E-2</v>
      </c>
      <c r="AW91" s="1">
        <f t="shared" si="76"/>
        <v>7.4729754265849468E-3</v>
      </c>
      <c r="AX91" s="1">
        <f t="shared" si="77"/>
        <v>1.108201991090205E-3</v>
      </c>
      <c r="AY91" s="1">
        <f t="shared" si="78"/>
        <v>1.2325528818353738E-4</v>
      </c>
      <c r="AZ91" s="1">
        <f t="shared" si="79"/>
        <v>1.0966857080097252E-5</v>
      </c>
      <c r="BA91" s="1">
        <f t="shared" si="80"/>
        <v>3.4898368202161412E-2</v>
      </c>
      <c r="BB91" s="1">
        <f t="shared" si="81"/>
        <v>1.5525719911984813E-2</v>
      </c>
      <c r="BC91" s="1">
        <f t="shared" si="82"/>
        <v>3.4535709146777888E-3</v>
      </c>
      <c r="BD91" s="1">
        <f t="shared" si="83"/>
        <v>5.1214595867688428E-4</v>
      </c>
      <c r="BE91" s="1">
        <f t="shared" si="84"/>
        <v>5.6961364657587227E-5</v>
      </c>
      <c r="BF91" s="1">
        <f t="shared" si="85"/>
        <v>5.0682380812484962E-6</v>
      </c>
    </row>
    <row r="92" spans="2:58" x14ac:dyDescent="0.35">
      <c r="B92" s="1" t="s">
        <v>10</v>
      </c>
      <c r="C92" s="1" t="s">
        <v>13</v>
      </c>
      <c r="E92" s="1">
        <f>'PL Table'!R94</f>
        <v>0.86482590874284937</v>
      </c>
      <c r="F92" s="1">
        <f>'PL Table'!S94</f>
        <v>0.70616481886872418</v>
      </c>
      <c r="H92" s="1">
        <f t="shared" si="48"/>
        <v>0.42112486040237951</v>
      </c>
      <c r="I92" s="1">
        <f t="shared" si="48"/>
        <v>0.3641996900916934</v>
      </c>
      <c r="J92" s="1">
        <f t="shared" si="48"/>
        <v>0.15748466397370642</v>
      </c>
      <c r="K92" s="1">
        <f t="shared" si="46"/>
        <v>4.5398939211374313E-2</v>
      </c>
      <c r="L92" s="1">
        <f t="shared" si="46"/>
        <v>9.8155447148595403E-3</v>
      </c>
      <c r="M92" s="1">
        <f t="shared" si="46"/>
        <v>1.6977474755668956E-3</v>
      </c>
      <c r="O92" s="1">
        <f t="shared" si="49"/>
        <v>0.49353336233953415</v>
      </c>
      <c r="P92" s="1">
        <f t="shared" si="49"/>
        <v>0.34851589742216954</v>
      </c>
      <c r="Q92" s="1">
        <f t="shared" si="49"/>
        <v>0.1230548327879986</v>
      </c>
      <c r="R92" s="1">
        <f t="shared" si="47"/>
        <v>2.8965664568886055E-2</v>
      </c>
      <c r="S92" s="1">
        <f t="shared" si="47"/>
        <v>5.1136333184249108E-3</v>
      </c>
      <c r="T92" s="1">
        <f t="shared" si="47"/>
        <v>7.2221358921332026E-4</v>
      </c>
      <c r="W92" s="1">
        <f t="shared" si="50"/>
        <v>0.20783916831915331</v>
      </c>
      <c r="X92" s="1">
        <f t="shared" si="51"/>
        <v>0.14676870864992117</v>
      </c>
      <c r="Y92" s="1">
        <f t="shared" si="52"/>
        <v>5.1821449279684066E-2</v>
      </c>
      <c r="Z92" s="1">
        <f t="shared" si="53"/>
        <v>1.2198161448034289E-2</v>
      </c>
      <c r="AA92" s="1">
        <f t="shared" si="54"/>
        <v>2.1534781173706474E-3</v>
      </c>
      <c r="AB92" s="1">
        <f t="shared" si="55"/>
        <v>3.0414209693816098E-4</v>
      </c>
      <c r="AC92" s="1">
        <f t="shared" si="56"/>
        <v>0.17974469761396977</v>
      </c>
      <c r="AD92" s="1">
        <f t="shared" si="57"/>
        <v>0.12692938183318256</v>
      </c>
      <c r="AE92" s="1">
        <f t="shared" si="58"/>
        <v>4.4816531965674242E-2</v>
      </c>
      <c r="AF92" s="1">
        <f t="shared" si="59"/>
        <v>1.0549286059288244E-2</v>
      </c>
      <c r="AG92" s="1">
        <f t="shared" si="60"/>
        <v>1.8623836698129102E-3</v>
      </c>
      <c r="AH92" s="1">
        <f t="shared" si="61"/>
        <v>2.630299653715008E-4</v>
      </c>
      <c r="AI92" s="1">
        <f t="shared" si="62"/>
        <v>7.7723935727855034E-2</v>
      </c>
      <c r="AJ92" s="1">
        <f t="shared" si="63"/>
        <v>5.4885908995025108E-2</v>
      </c>
      <c r="AK92" s="1">
        <f t="shared" si="64"/>
        <v>1.937924899195859E-2</v>
      </c>
      <c r="AL92" s="1">
        <f t="shared" si="65"/>
        <v>4.5616479514061139E-3</v>
      </c>
      <c r="AM92" s="1">
        <f t="shared" si="66"/>
        <v>8.0531882483689634E-4</v>
      </c>
      <c r="AN92" s="1">
        <f t="shared" si="67"/>
        <v>1.1373756441450419E-4</v>
      </c>
      <c r="AO92" s="1">
        <f t="shared" si="68"/>
        <v>2.2405891115637684E-2</v>
      </c>
      <c r="AP92" s="1">
        <f t="shared" si="69"/>
        <v>1.5822252041266641E-2</v>
      </c>
      <c r="AQ92" s="1">
        <f t="shared" si="70"/>
        <v>5.5865588734081793E-3</v>
      </c>
      <c r="AR92" s="1">
        <f t="shared" si="71"/>
        <v>1.3150104449799168E-3</v>
      </c>
      <c r="AS92" s="1">
        <f t="shared" si="72"/>
        <v>2.3215352817243084E-4</v>
      </c>
      <c r="AT92" s="1">
        <f t="shared" si="73"/>
        <v>3.2787730834323984E-5</v>
      </c>
      <c r="AU92" s="1">
        <f t="shared" si="74"/>
        <v>4.8442987863186729E-3</v>
      </c>
      <c r="AV92" s="1">
        <f t="shared" si="75"/>
        <v>3.4208733749867058E-3</v>
      </c>
      <c r="AW92" s="1">
        <f t="shared" si="76"/>
        <v>1.2078502136101642E-3</v>
      </c>
      <c r="AX92" s="1">
        <f t="shared" si="77"/>
        <v>2.8431377577152375E-4</v>
      </c>
      <c r="AY92" s="1">
        <f t="shared" si="78"/>
        <v>5.0193096492395283E-5</v>
      </c>
      <c r="AZ92" s="1">
        <f t="shared" si="79"/>
        <v>7.0889197786025449E-6</v>
      </c>
      <c r="BA92" s="1">
        <f t="shared" si="80"/>
        <v>8.3789502001998606E-4</v>
      </c>
      <c r="BB92" s="1">
        <f t="shared" si="81"/>
        <v>5.9169198504341954E-4</v>
      </c>
      <c r="BC92" s="1">
        <f t="shared" si="82"/>
        <v>2.0891603172213107E-4</v>
      </c>
      <c r="BD92" s="1">
        <f t="shared" si="83"/>
        <v>4.9176383899943774E-5</v>
      </c>
      <c r="BE92" s="1">
        <f t="shared" si="84"/>
        <v>8.6816580573306597E-6</v>
      </c>
      <c r="BF92" s="1">
        <f t="shared" si="85"/>
        <v>1.2261362979070214E-6</v>
      </c>
    </row>
    <row r="93" spans="2:58" x14ac:dyDescent="0.35">
      <c r="B93" s="1" t="s">
        <v>19</v>
      </c>
      <c r="C93" s="1" t="s">
        <v>11</v>
      </c>
      <c r="E93" s="1">
        <f>'PL Table'!R95</f>
        <v>0.82879149587856404</v>
      </c>
      <c r="F93" s="1">
        <f>'PL Table'!S95</f>
        <v>1.5729821340300827</v>
      </c>
      <c r="H93" s="1">
        <f t="shared" si="48"/>
        <v>0.43657657223062724</v>
      </c>
      <c r="I93" s="1">
        <f t="shared" si="48"/>
        <v>0.36183095036455748</v>
      </c>
      <c r="J93" s="1">
        <f t="shared" si="48"/>
        <v>0.14994120730390204</v>
      </c>
      <c r="K93" s="1">
        <f t="shared" si="46"/>
        <v>4.1423332498412943E-2</v>
      </c>
      <c r="L93" s="1">
        <f t="shared" si="46"/>
        <v>8.5828264264087E-3</v>
      </c>
      <c r="M93" s="1">
        <f t="shared" si="46"/>
        <v>1.4226747105618674E-3</v>
      </c>
      <c r="O93" s="1">
        <f t="shared" si="49"/>
        <v>0.20742568790576443</v>
      </c>
      <c r="P93" s="1">
        <f t="shared" si="49"/>
        <v>0.32627690121466724</v>
      </c>
      <c r="Q93" s="1">
        <f t="shared" si="49"/>
        <v>0.25661386817868492</v>
      </c>
      <c r="R93" s="1">
        <f t="shared" si="47"/>
        <v>0.13454967666314074</v>
      </c>
      <c r="S93" s="1">
        <f t="shared" si="47"/>
        <v>5.291105938266117E-2</v>
      </c>
      <c r="T93" s="1">
        <f t="shared" si="47"/>
        <v>1.6645630220306164E-2</v>
      </c>
      <c r="W93" s="1">
        <f t="shared" si="50"/>
        <v>9.0557195818478514E-2</v>
      </c>
      <c r="X93" s="1">
        <f t="shared" si="51"/>
        <v>0.1424448511303304</v>
      </c>
      <c r="Y93" s="1">
        <f t="shared" si="52"/>
        <v>0.11203160295629229</v>
      </c>
      <c r="Z93" s="1">
        <f t="shared" si="53"/>
        <v>5.8741236632333202E-2</v>
      </c>
      <c r="AA93" s="1">
        <f t="shared" si="54"/>
        <v>2.3099728938373382E-2</v>
      </c>
      <c r="AB93" s="1">
        <f t="shared" si="55"/>
        <v>7.2670921841998058E-3</v>
      </c>
      <c r="AC93" s="1">
        <f t="shared" si="56"/>
        <v>7.5053033784964848E-2</v>
      </c>
      <c r="AD93" s="1">
        <f t="shared" si="57"/>
        <v>0.11805708124850589</v>
      </c>
      <c r="AE93" s="1">
        <f t="shared" si="58"/>
        <v>9.2850839799818841E-2</v>
      </c>
      <c r="AF93" s="1">
        <f t="shared" si="59"/>
        <v>4.8684237378268137E-2</v>
      </c>
      <c r="AG93" s="1">
        <f t="shared" si="60"/>
        <v>1.9144858901223825E-2</v>
      </c>
      <c r="AH93" s="1">
        <f t="shared" si="61"/>
        <v>6.0229042020303776E-3</v>
      </c>
      <c r="AI93" s="1">
        <f t="shared" si="62"/>
        <v>3.1101658070432709E-2</v>
      </c>
      <c r="AJ93" s="1">
        <f t="shared" si="63"/>
        <v>4.8922352483503184E-2</v>
      </c>
      <c r="AK93" s="1">
        <f t="shared" si="64"/>
        <v>3.8476993205636384E-2</v>
      </c>
      <c r="AL93" s="1">
        <f t="shared" si="65"/>
        <v>2.0174540961220976E-2</v>
      </c>
      <c r="AM93" s="1">
        <f t="shared" si="66"/>
        <v>7.9335481235646692E-3</v>
      </c>
      <c r="AN93" s="1">
        <f t="shared" si="67"/>
        <v>2.4958658915670228E-3</v>
      </c>
      <c r="AO93" s="1">
        <f t="shared" si="68"/>
        <v>8.5922632388325121E-3</v>
      </c>
      <c r="AP93" s="1">
        <f t="shared" si="69"/>
        <v>1.3515476565566995E-2</v>
      </c>
      <c r="AQ93" s="1">
        <f t="shared" si="70"/>
        <v>1.0629801585269574E-2</v>
      </c>
      <c r="AR93" s="1">
        <f t="shared" si="71"/>
        <v>5.5734959939712312E-3</v>
      </c>
      <c r="AS93" s="1">
        <f t="shared" si="72"/>
        <v>2.1917524056512456E-3</v>
      </c>
      <c r="AT93" s="1">
        <f t="shared" si="73"/>
        <v>6.8951747526137296E-4</v>
      </c>
      <c r="AU93" s="1">
        <f t="shared" si="74"/>
        <v>1.7802986756735985E-3</v>
      </c>
      <c r="AV93" s="1">
        <f t="shared" si="75"/>
        <v>2.8003780100719867E-3</v>
      </c>
      <c r="AW93" s="1">
        <f t="shared" si="76"/>
        <v>2.2024722891869756E-3</v>
      </c>
      <c r="AX93" s="1">
        <f t="shared" si="77"/>
        <v>1.1548165205291503E-3</v>
      </c>
      <c r="AY93" s="1">
        <f t="shared" si="78"/>
        <v>4.5412643871878429E-4</v>
      </c>
      <c r="AZ93" s="1">
        <f t="shared" si="79"/>
        <v>1.4286655493907102E-4</v>
      </c>
      <c r="BA93" s="1">
        <f t="shared" si="80"/>
        <v>2.9509928050442969E-4</v>
      </c>
      <c r="BB93" s="1">
        <f t="shared" si="81"/>
        <v>4.6418589599859974E-4</v>
      </c>
      <c r="BC93" s="1">
        <f t="shared" si="82"/>
        <v>3.6507806063727181E-4</v>
      </c>
      <c r="BD93" s="1">
        <f t="shared" si="83"/>
        <v>1.914204223029266E-4</v>
      </c>
      <c r="BE93" s="1">
        <f t="shared" si="84"/>
        <v>7.5275226092749259E-5</v>
      </c>
      <c r="BF93" s="1">
        <f t="shared" si="85"/>
        <v>2.3681317155793946E-5</v>
      </c>
    </row>
    <row r="94" spans="2:58" x14ac:dyDescent="0.35">
      <c r="B94" s="1" t="s">
        <v>14</v>
      </c>
      <c r="C94" s="1" t="s">
        <v>12</v>
      </c>
      <c r="E94" s="1">
        <f>'PL Table'!R96</f>
        <v>0.97743344894374118</v>
      </c>
      <c r="F94" s="1">
        <f>'PL Table'!S96</f>
        <v>0.96391497775580848</v>
      </c>
      <c r="H94" s="1">
        <f t="shared" si="48"/>
        <v>0.37627559112847786</v>
      </c>
      <c r="I94" s="1">
        <f t="shared" si="48"/>
        <v>0.36778434879005312</v>
      </c>
      <c r="J94" s="1">
        <f t="shared" si="48"/>
        <v>0.17974236225269472</v>
      </c>
      <c r="K94" s="1">
        <f t="shared" si="46"/>
        <v>5.856206568598224E-2</v>
      </c>
      <c r="L94" s="1">
        <f t="shared" si="46"/>
        <v>1.4310130460179883E-2</v>
      </c>
      <c r="M94" s="1">
        <f t="shared" si="46"/>
        <v>2.7974400341057031E-3</v>
      </c>
      <c r="O94" s="1">
        <f t="shared" si="49"/>
        <v>0.38139679932751769</v>
      </c>
      <c r="P94" s="1">
        <f t="shared" si="49"/>
        <v>0.36763408733992076</v>
      </c>
      <c r="Q94" s="1">
        <f t="shared" si="49"/>
        <v>0.17718400156026831</v>
      </c>
      <c r="R94" s="1">
        <f t="shared" si="47"/>
        <v>5.6930104307550397E-2</v>
      </c>
      <c r="S94" s="1">
        <f t="shared" si="47"/>
        <v>1.3718945056812074E-2</v>
      </c>
      <c r="T94" s="1">
        <f t="shared" si="47"/>
        <v>2.6447793238540342E-3</v>
      </c>
      <c r="W94" s="1">
        <f t="shared" si="50"/>
        <v>0.14351030612147117</v>
      </c>
      <c r="X94" s="1">
        <f t="shared" si="51"/>
        <v>0.13833173353280714</v>
      </c>
      <c r="Y94" s="1">
        <f t="shared" si="52"/>
        <v>6.6670014925599097E-2</v>
      </c>
      <c r="Z94" s="1">
        <f t="shared" si="53"/>
        <v>2.1421408651329431E-2</v>
      </c>
      <c r="AA94" s="1">
        <f t="shared" si="54"/>
        <v>5.1621041609110725E-3</v>
      </c>
      <c r="AB94" s="1">
        <f t="shared" si="55"/>
        <v>9.9516590348755268E-4</v>
      </c>
      <c r="AC94" s="1">
        <f t="shared" si="56"/>
        <v>0.14027177347128167</v>
      </c>
      <c r="AD94" s="1">
        <f t="shared" si="57"/>
        <v>0.13521006340533825</v>
      </c>
      <c r="AE94" s="1">
        <f t="shared" si="58"/>
        <v>6.516550262985904E-2</v>
      </c>
      <c r="AF94" s="1">
        <f t="shared" si="59"/>
        <v>2.0938001339302219E-2</v>
      </c>
      <c r="AG94" s="1">
        <f t="shared" si="60"/>
        <v>5.045613273806147E-3</v>
      </c>
      <c r="AH94" s="1">
        <f t="shared" si="61"/>
        <v>9.7270844131705297E-4</v>
      </c>
      <c r="AI94" s="1">
        <f t="shared" si="62"/>
        <v>6.8553161666744994E-2</v>
      </c>
      <c r="AJ94" s="1">
        <f t="shared" si="63"/>
        <v>6.6079419303090844E-2</v>
      </c>
      <c r="AK94" s="1">
        <f t="shared" si="64"/>
        <v>3.1847470993827773E-2</v>
      </c>
      <c r="AL94" s="1">
        <f t="shared" si="65"/>
        <v>1.023275143153142E-2</v>
      </c>
      <c r="AM94" s="1">
        <f t="shared" si="66"/>
        <v>2.4658755921263312E-3</v>
      </c>
      <c r="AN94" s="1">
        <f t="shared" si="67"/>
        <v>4.7537888330660878E-4</v>
      </c>
      <c r="AO94" s="1">
        <f t="shared" si="68"/>
        <v>2.2335384414641477E-2</v>
      </c>
      <c r="AP94" s="1">
        <f t="shared" si="69"/>
        <v>2.152941157120657E-2</v>
      </c>
      <c r="AQ94" s="1">
        <f t="shared" si="70"/>
        <v>1.0376261137877613E-2</v>
      </c>
      <c r="AR94" s="1">
        <f t="shared" si="71"/>
        <v>3.3339445079685866E-3</v>
      </c>
      <c r="AS94" s="1">
        <f t="shared" si="72"/>
        <v>8.0340976155940998E-4</v>
      </c>
      <c r="AT94" s="1">
        <f t="shared" si="73"/>
        <v>1.5488374048846764E-4</v>
      </c>
      <c r="AU94" s="1">
        <f t="shared" si="74"/>
        <v>5.457837955471825E-3</v>
      </c>
      <c r="AV94" s="1">
        <f t="shared" si="75"/>
        <v>5.2608917514434311E-3</v>
      </c>
      <c r="AW94" s="1">
        <f t="shared" si="76"/>
        <v>2.5355261777841556E-3</v>
      </c>
      <c r="AX94" s="1">
        <f t="shared" si="77"/>
        <v>8.1467721975269486E-4</v>
      </c>
      <c r="AY94" s="1">
        <f t="shared" si="78"/>
        <v>1.9631989353902069E-4</v>
      </c>
      <c r="AZ94" s="1">
        <f t="shared" si="79"/>
        <v>3.7847137162737567E-5</v>
      </c>
      <c r="BA94" s="1">
        <f t="shared" si="80"/>
        <v>1.0669346753185772E-3</v>
      </c>
      <c r="BB94" s="1">
        <f t="shared" si="81"/>
        <v>1.028434313826607E-3</v>
      </c>
      <c r="BC94" s="1">
        <f t="shared" si="82"/>
        <v>4.9566161936774188E-4</v>
      </c>
      <c r="BD94" s="1">
        <f t="shared" si="83"/>
        <v>1.5925855293575503E-4</v>
      </c>
      <c r="BE94" s="1">
        <f t="shared" si="84"/>
        <v>3.8377926127622632E-5</v>
      </c>
      <c r="BF94" s="1">
        <f t="shared" si="85"/>
        <v>7.398611561924288E-6</v>
      </c>
    </row>
    <row r="95" spans="2:58" x14ac:dyDescent="0.35">
      <c r="B95" s="1" t="s">
        <v>15</v>
      </c>
      <c r="C95" s="1" t="s">
        <v>7</v>
      </c>
      <c r="E95" s="1">
        <f>'PL Table'!R97</f>
        <v>1.0134678618080268</v>
      </c>
      <c r="F95" s="1">
        <f>'PL Table'!S97</f>
        <v>1.1863568956994566</v>
      </c>
      <c r="H95" s="1">
        <f t="shared" si="48"/>
        <v>0.36295810601374867</v>
      </c>
      <c r="I95" s="1">
        <f t="shared" si="48"/>
        <v>0.36784637562764499</v>
      </c>
      <c r="J95" s="1">
        <f t="shared" si="48"/>
        <v>0.18640023989059079</v>
      </c>
      <c r="K95" s="1">
        <f t="shared" si="46"/>
        <v>6.2970217520806795E-2</v>
      </c>
      <c r="L95" s="1">
        <f t="shared" si="46"/>
        <v>1.5954572927099599E-2</v>
      </c>
      <c r="M95" s="1">
        <f t="shared" si="46"/>
        <v>3.2338893820975738E-3</v>
      </c>
      <c r="O95" s="1">
        <f t="shared" si="49"/>
        <v>0.30533159516008762</v>
      </c>
      <c r="P95" s="1">
        <f t="shared" si="49"/>
        <v>0.3622322433930848</v>
      </c>
      <c r="Q95" s="1">
        <f t="shared" si="49"/>
        <v>0.21486835989703507</v>
      </c>
      <c r="R95" s="1">
        <f t="shared" si="47"/>
        <v>8.4970186810493398E-2</v>
      </c>
      <c r="S95" s="1">
        <f t="shared" si="47"/>
        <v>2.5201241762874957E-2</v>
      </c>
      <c r="T95" s="1">
        <f t="shared" si="47"/>
        <v>5.9795333891151676E-3</v>
      </c>
      <c r="W95" s="1">
        <f t="shared" si="50"/>
        <v>0.11082257748546208</v>
      </c>
      <c r="X95" s="1">
        <f t="shared" si="51"/>
        <v>0.13147512899906527</v>
      </c>
      <c r="Y95" s="1">
        <f t="shared" si="52"/>
        <v>7.7988212950508354E-2</v>
      </c>
      <c r="Z95" s="1">
        <f t="shared" si="53"/>
        <v>3.0840618072371092E-2</v>
      </c>
      <c r="AA95" s="1">
        <f t="shared" si="54"/>
        <v>9.1469949794476795E-3</v>
      </c>
      <c r="AB95" s="1">
        <f t="shared" si="55"/>
        <v>2.1703201137592129E-3</v>
      </c>
      <c r="AC95" s="1">
        <f t="shared" si="56"/>
        <v>0.11231512064424562</v>
      </c>
      <c r="AD95" s="1">
        <f t="shared" si="57"/>
        <v>0.13324581786761719</v>
      </c>
      <c r="AE95" s="1">
        <f t="shared" si="58"/>
        <v>7.9038547425180766E-2</v>
      </c>
      <c r="AF95" s="1">
        <f t="shared" si="59"/>
        <v>3.1255975254643922E-2</v>
      </c>
      <c r="AG95" s="1">
        <f t="shared" si="60"/>
        <v>9.2701854437895956E-3</v>
      </c>
      <c r="AH95" s="1">
        <f t="shared" si="61"/>
        <v>2.199549685130503E-3</v>
      </c>
      <c r="AI95" s="1">
        <f t="shared" si="62"/>
        <v>5.6913882584017084E-2</v>
      </c>
      <c r="AJ95" s="1">
        <f t="shared" si="63"/>
        <v>6.7520177064577871E-2</v>
      </c>
      <c r="AK95" s="1">
        <f t="shared" si="64"/>
        <v>4.0051513829705135E-2</v>
      </c>
      <c r="AL95" s="1">
        <f t="shared" si="65"/>
        <v>1.5838463205024283E-2</v>
      </c>
      <c r="AM95" s="1">
        <f t="shared" si="66"/>
        <v>4.6975175101406667E-3</v>
      </c>
      <c r="AN95" s="1">
        <f t="shared" si="67"/>
        <v>1.1145864581648646E-3</v>
      </c>
      <c r="AO95" s="1">
        <f t="shared" si="68"/>
        <v>1.9226796963205638E-2</v>
      </c>
      <c r="AP95" s="1">
        <f t="shared" si="69"/>
        <v>2.2809843159512379E-2</v>
      </c>
      <c r="AQ95" s="1">
        <f t="shared" si="70"/>
        <v>1.3530307361055297E-2</v>
      </c>
      <c r="AR95" s="1">
        <f t="shared" si="71"/>
        <v>5.3505911462403575E-3</v>
      </c>
      <c r="AS95" s="1">
        <f t="shared" si="72"/>
        <v>1.5869276756026766E-3</v>
      </c>
      <c r="AT95" s="1">
        <f t="shared" si="73"/>
        <v>3.7653251818550916E-4</v>
      </c>
      <c r="AU95" s="1">
        <f t="shared" si="74"/>
        <v>4.8714352019292688E-3</v>
      </c>
      <c r="AV95" s="1">
        <f t="shared" si="75"/>
        <v>5.7792607437618633E-3</v>
      </c>
      <c r="AW95" s="1">
        <f t="shared" si="76"/>
        <v>3.4281329177035286E-3</v>
      </c>
      <c r="AX95" s="1">
        <f t="shared" si="77"/>
        <v>1.3556630420972933E-3</v>
      </c>
      <c r="AY95" s="1">
        <f t="shared" si="78"/>
        <v>4.0207504955925655E-4</v>
      </c>
      <c r="AZ95" s="1">
        <f t="shared" si="79"/>
        <v>9.5400901526664967E-5</v>
      </c>
      <c r="BA95" s="1">
        <f t="shared" si="80"/>
        <v>9.8740860360712235E-4</v>
      </c>
      <c r="BB95" s="1">
        <f t="shared" si="81"/>
        <v>1.171419005762281E-3</v>
      </c>
      <c r="BC95" s="1">
        <f t="shared" si="82"/>
        <v>6.9486050761974187E-4</v>
      </c>
      <c r="BD95" s="1">
        <f t="shared" si="83"/>
        <v>2.7478418492130193E-4</v>
      </c>
      <c r="BE95" s="1">
        <f t="shared" si="84"/>
        <v>8.1498028152635264E-5</v>
      </c>
      <c r="BF95" s="1">
        <f t="shared" si="85"/>
        <v>1.9337149536957461E-5</v>
      </c>
    </row>
    <row r="96" spans="2:58" x14ac:dyDescent="0.35">
      <c r="B96" s="1" t="s">
        <v>16</v>
      </c>
      <c r="C96" s="1" t="s">
        <v>3</v>
      </c>
      <c r="E96" s="1">
        <f>'PL Table'!R98</f>
        <v>1.3242646727624883</v>
      </c>
      <c r="F96" s="1">
        <f>'PL Table'!S98</f>
        <v>0.76265800437822195</v>
      </c>
      <c r="H96" s="1">
        <f t="shared" si="48"/>
        <v>0.26599848312281965</v>
      </c>
      <c r="I96" s="1">
        <f t="shared" si="48"/>
        <v>0.35225239420795906</v>
      </c>
      <c r="J96" s="1">
        <f t="shared" si="48"/>
        <v>0.23323770077280298</v>
      </c>
      <c r="K96" s="1">
        <f t="shared" si="46"/>
        <v>0.10295614916325704</v>
      </c>
      <c r="L96" s="1">
        <f t="shared" si="46"/>
        <v>3.4085297795141613E-2</v>
      </c>
      <c r="M96" s="1">
        <f t="shared" si="46"/>
        <v>9.0275911461390329E-3</v>
      </c>
      <c r="O96" s="1">
        <f t="shared" si="49"/>
        <v>0.46642501816531956</v>
      </c>
      <c r="P96" s="1">
        <f t="shared" si="49"/>
        <v>0.35572277354603854</v>
      </c>
      <c r="Q96" s="1">
        <f t="shared" si="49"/>
        <v>0.13564741029225394</v>
      </c>
      <c r="R96" s="1">
        <f t="shared" si="47"/>
        <v>3.4484194410854763E-2</v>
      </c>
      <c r="S96" s="1">
        <f t="shared" si="47"/>
        <v>6.5749117229932808E-3</v>
      </c>
      <c r="T96" s="1">
        <f t="shared" si="47"/>
        <v>1.0028818107242069E-3</v>
      </c>
      <c r="W96" s="1">
        <f t="shared" si="50"/>
        <v>0.1240683473225086</v>
      </c>
      <c r="X96" s="1">
        <f t="shared" si="51"/>
        <v>9.4621718175488534E-2</v>
      </c>
      <c r="Y96" s="1">
        <f t="shared" si="52"/>
        <v>3.6082005377278299E-2</v>
      </c>
      <c r="Z96" s="1">
        <f t="shared" si="53"/>
        <v>9.1727434049997825E-3</v>
      </c>
      <c r="AA96" s="1">
        <f t="shared" si="54"/>
        <v>1.7489165449826572E-3</v>
      </c>
      <c r="AB96" s="1">
        <f t="shared" si="55"/>
        <v>2.6676504040410576E-4</v>
      </c>
      <c r="AC96" s="1">
        <f t="shared" si="56"/>
        <v>0.16429932936722461</v>
      </c>
      <c r="AD96" s="1">
        <f t="shared" si="57"/>
        <v>0.12530419865588771</v>
      </c>
      <c r="AE96" s="1">
        <f t="shared" si="58"/>
        <v>4.77821250435558E-2</v>
      </c>
      <c r="AF96" s="1">
        <f t="shared" si="59"/>
        <v>1.214714004355631E-2</v>
      </c>
      <c r="AG96" s="1">
        <f t="shared" si="60"/>
        <v>2.3160283961303606E-3</v>
      </c>
      <c r="AH96" s="1">
        <f t="shared" si="61"/>
        <v>3.532675189352151E-4</v>
      </c>
      <c r="AI96" s="1">
        <f t="shared" si="62"/>
        <v>0.10878789881979199</v>
      </c>
      <c r="AJ96" s="1">
        <f t="shared" si="63"/>
        <v>8.2967961814402497E-2</v>
      </c>
      <c r="AK96" s="1">
        <f t="shared" si="64"/>
        <v>3.1638090092350357E-2</v>
      </c>
      <c r="AL96" s="1">
        <f t="shared" si="65"/>
        <v>8.0430142173901088E-3</v>
      </c>
      <c r="AM96" s="1">
        <f t="shared" si="66"/>
        <v>1.5335172930551013E-3</v>
      </c>
      <c r="AN96" s="1">
        <f t="shared" si="67"/>
        <v>2.3390984768017941E-4</v>
      </c>
      <c r="AO96" s="1">
        <f t="shared" si="68"/>
        <v>4.802132374370352E-2</v>
      </c>
      <c r="AP96" s="1">
        <f t="shared" si="69"/>
        <v>3.6623846933973449E-2</v>
      </c>
      <c r="AQ96" s="1">
        <f t="shared" si="70"/>
        <v>1.3965735007658825E-2</v>
      </c>
      <c r="AR96" s="1">
        <f t="shared" si="71"/>
        <v>3.5503598635387179E-3</v>
      </c>
      <c r="AS96" s="1">
        <f t="shared" si="72"/>
        <v>6.7692759208774354E-4</v>
      </c>
      <c r="AT96" s="1">
        <f t="shared" si="73"/>
        <v>1.0325284929803876E-4</v>
      </c>
      <c r="AU96" s="1">
        <f t="shared" si="74"/>
        <v>1.5898235643269254E-2</v>
      </c>
      <c r="AV96" s="1">
        <f t="shared" si="75"/>
        <v>1.2124916668830447E-2</v>
      </c>
      <c r="AW96" s="1">
        <f t="shared" si="76"/>
        <v>4.6235823749512326E-3</v>
      </c>
      <c r="AX96" s="1">
        <f t="shared" si="77"/>
        <v>1.1754040357195427E-3</v>
      </c>
      <c r="AY96" s="1">
        <f t="shared" si="78"/>
        <v>2.2410782405499362E-4</v>
      </c>
      <c r="AZ96" s="1">
        <f t="shared" si="79"/>
        <v>3.4183525171865435E-5</v>
      </c>
      <c r="BA96" s="1">
        <f t="shared" si="80"/>
        <v>4.2106943643269766E-3</v>
      </c>
      <c r="BB96" s="1">
        <f t="shared" si="81"/>
        <v>3.2113197609442375E-3</v>
      </c>
      <c r="BC96" s="1">
        <f t="shared" si="82"/>
        <v>1.2245693601510403E-3</v>
      </c>
      <c r="BD96" s="1">
        <f t="shared" si="83"/>
        <v>3.1130920814516957E-4</v>
      </c>
      <c r="BE96" s="1">
        <f t="shared" si="84"/>
        <v>5.9355614857139876E-5</v>
      </c>
      <c r="BF96" s="1">
        <f t="shared" si="85"/>
        <v>9.0536069551177316E-6</v>
      </c>
    </row>
    <row r="97" spans="2:58" x14ac:dyDescent="0.35">
      <c r="B97" s="1" t="s">
        <v>13</v>
      </c>
      <c r="C97" s="1" t="s">
        <v>14</v>
      </c>
      <c r="E97" s="1">
        <f>'PL Table'!R99</f>
        <v>0.53488581595423623</v>
      </c>
      <c r="F97" s="1">
        <f>'PL Table'!S99</f>
        <v>0.939199209095403</v>
      </c>
      <c r="H97" s="1">
        <f t="shared" si="48"/>
        <v>0.58573616805194451</v>
      </c>
      <c r="I97" s="1">
        <f t="shared" si="48"/>
        <v>0.31330196818237194</v>
      </c>
      <c r="J97" s="1">
        <f t="shared" si="48"/>
        <v>8.3790389445648095E-2</v>
      </c>
      <c r="K97" s="1">
        <f t="shared" si="46"/>
        <v>1.493943027591957E-2</v>
      </c>
      <c r="L97" s="1">
        <f t="shared" si="46"/>
        <v>1.9977223382566644E-3</v>
      </c>
      <c r="M97" s="1">
        <f t="shared" si="46"/>
        <v>2.1371066858968414E-4</v>
      </c>
      <c r="O97" s="1">
        <f t="shared" si="49"/>
        <v>0.39094077185778681</v>
      </c>
      <c r="P97" s="1">
        <f t="shared" si="49"/>
        <v>0.36717126373197972</v>
      </c>
      <c r="Q97" s="1">
        <f t="shared" si="49"/>
        <v>0.17242348024981749</v>
      </c>
      <c r="R97" s="1">
        <f t="shared" si="47"/>
        <v>5.3979998760035147E-2</v>
      </c>
      <c r="S97" s="1">
        <f t="shared" si="47"/>
        <v>1.2674493035598958E-2</v>
      </c>
      <c r="T97" s="1">
        <f t="shared" si="47"/>
        <v>2.380774766943948E-3</v>
      </c>
      <c r="W97" s="1">
        <f t="shared" si="50"/>
        <v>0.22898814964324951</v>
      </c>
      <c r="X97" s="1">
        <f t="shared" si="51"/>
        <v>0.21506548903715972</v>
      </c>
      <c r="Y97" s="1">
        <f t="shared" si="52"/>
        <v>0.10099466860370823</v>
      </c>
      <c r="Z97" s="1">
        <f t="shared" si="53"/>
        <v>3.1618037625151703E-2</v>
      </c>
      <c r="AA97" s="1">
        <f t="shared" si="54"/>
        <v>7.4239089826727911E-3</v>
      </c>
      <c r="AB97" s="1">
        <f t="shared" si="55"/>
        <v>1.3945058889845094E-3</v>
      </c>
      <c r="AC97" s="1">
        <f t="shared" si="56"/>
        <v>0.12248251326578025</v>
      </c>
      <c r="AD97" s="1">
        <f t="shared" si="57"/>
        <v>0.115035479587238</v>
      </c>
      <c r="AE97" s="1">
        <f t="shared" si="58"/>
        <v>5.4020615723122153E-2</v>
      </c>
      <c r="AF97" s="1">
        <f t="shared" si="59"/>
        <v>1.6912039854001009E-2</v>
      </c>
      <c r="AG97" s="1">
        <f t="shared" si="60"/>
        <v>3.9709436137669194E-3</v>
      </c>
      <c r="AH97" s="1">
        <f t="shared" si="61"/>
        <v>7.459014202824668E-4</v>
      </c>
      <c r="AI97" s="1">
        <f t="shared" si="62"/>
        <v>3.2757079524146221E-2</v>
      </c>
      <c r="AJ97" s="1">
        <f t="shared" si="63"/>
        <v>3.0765423181353346E-2</v>
      </c>
      <c r="AK97" s="1">
        <f t="shared" si="64"/>
        <v>1.444743055970622E-2</v>
      </c>
      <c r="AL97" s="1">
        <f t="shared" si="65"/>
        <v>4.5230051183789465E-3</v>
      </c>
      <c r="AM97" s="1">
        <f t="shared" si="66"/>
        <v>1.0620007074789912E-3</v>
      </c>
      <c r="AN97" s="1">
        <f t="shared" si="67"/>
        <v>1.9948604490460547E-4</v>
      </c>
      <c r="AO97" s="1">
        <f t="shared" si="68"/>
        <v>5.8404324031835859E-3</v>
      </c>
      <c r="AP97" s="1">
        <f t="shared" si="69"/>
        <v>5.4853294938451876E-3</v>
      </c>
      <c r="AQ97" s="1">
        <f t="shared" si="70"/>
        <v>2.5759085611235435E-3</v>
      </c>
      <c r="AR97" s="1">
        <f t="shared" si="71"/>
        <v>8.0643042776976993E-4</v>
      </c>
      <c r="AS97" s="1">
        <f t="shared" si="72"/>
        <v>1.893497049879588E-4</v>
      </c>
      <c r="AT97" s="1">
        <f t="shared" si="73"/>
        <v>3.5567418633427776E-5</v>
      </c>
      <c r="AU97" s="1">
        <f t="shared" si="74"/>
        <v>7.8099111287560305E-4</v>
      </c>
      <c r="AV97" s="1">
        <f t="shared" si="75"/>
        <v>7.3350623552330494E-4</v>
      </c>
      <c r="AW97" s="1">
        <f t="shared" si="76"/>
        <v>3.4445423813501719E-4</v>
      </c>
      <c r="AX97" s="1">
        <f t="shared" si="77"/>
        <v>1.0783704934198925E-4</v>
      </c>
      <c r="AY97" s="1">
        <f t="shared" si="78"/>
        <v>2.5320117863294558E-5</v>
      </c>
      <c r="AZ97" s="1">
        <f t="shared" si="79"/>
        <v>4.7561269342817288E-6</v>
      </c>
      <c r="BA97" s="1">
        <f t="shared" si="80"/>
        <v>8.3548213732694798E-5</v>
      </c>
      <c r="BB97" s="1">
        <f t="shared" si="81"/>
        <v>7.8468416259080639E-5</v>
      </c>
      <c r="BC97" s="1">
        <f t="shared" si="82"/>
        <v>3.6848737244748693E-5</v>
      </c>
      <c r="BD97" s="1">
        <f t="shared" si="83"/>
        <v>1.1536101625477432E-5</v>
      </c>
      <c r="BE97" s="1">
        <f t="shared" si="84"/>
        <v>2.7086743806731488E-6</v>
      </c>
      <c r="BF97" s="1">
        <f t="shared" si="85"/>
        <v>5.0879696720504054E-7</v>
      </c>
    </row>
    <row r="98" spans="2:58" x14ac:dyDescent="0.35">
      <c r="B98" s="1" t="s">
        <v>6</v>
      </c>
      <c r="C98" s="1" t="s">
        <v>4</v>
      </c>
      <c r="E98" s="1">
        <f>'PL Table'!R100</f>
        <v>1.1148146479888295</v>
      </c>
      <c r="F98" s="1">
        <f>'PL Table'!S100</f>
        <v>1.6524256761528142</v>
      </c>
      <c r="H98" s="1">
        <f t="shared" si="48"/>
        <v>0.32797606428919923</v>
      </c>
      <c r="I98" s="1">
        <f t="shared" si="48"/>
        <v>0.36563252065932528</v>
      </c>
      <c r="J98" s="1">
        <f t="shared" si="48"/>
        <v>0.20380624490604715</v>
      </c>
      <c r="K98" s="1">
        <f t="shared" si="46"/>
        <v>7.5735395724286711E-2</v>
      </c>
      <c r="L98" s="1">
        <f t="shared" si="46"/>
        <v>2.1107732131166335E-2</v>
      </c>
      <c r="M98" s="1">
        <f t="shared" si="46"/>
        <v>4.7062417931297406E-3</v>
      </c>
      <c r="O98" s="1">
        <f t="shared" si="49"/>
        <v>0.1915846222823919</v>
      </c>
      <c r="P98" s="1">
        <f t="shared" si="49"/>
        <v>0.31657934901546292</v>
      </c>
      <c r="Q98" s="1">
        <f t="shared" si="49"/>
        <v>0.2615619224264471</v>
      </c>
      <c r="R98" s="1">
        <f t="shared" si="47"/>
        <v>0.14407054550711726</v>
      </c>
      <c r="S98" s="1">
        <f t="shared" si="47"/>
        <v>5.9516467143325785E-2</v>
      </c>
      <c r="T98" s="1">
        <f t="shared" si="47"/>
        <v>1.9669307692307358E-2</v>
      </c>
      <c r="W98" s="1">
        <f t="shared" si="50"/>
        <v>6.2835170394511711E-2</v>
      </c>
      <c r="X98" s="1">
        <f t="shared" si="51"/>
        <v>0.10383044892532831</v>
      </c>
      <c r="Y98" s="1">
        <f t="shared" si="52"/>
        <v>8.5786049885342955E-2</v>
      </c>
      <c r="Z98" s="1">
        <f t="shared" si="53"/>
        <v>4.7251690495422292E-2</v>
      </c>
      <c r="AA98" s="1">
        <f t="shared" si="54"/>
        <v>1.9519976654065432E-2</v>
      </c>
      <c r="AB98" s="1">
        <f t="shared" si="55"/>
        <v>6.4510621242162393E-3</v>
      </c>
      <c r="AC98" s="1">
        <f t="shared" si="56"/>
        <v>7.0049568364675685E-2</v>
      </c>
      <c r="AD98" s="1">
        <f t="shared" si="57"/>
        <v>0.11575170536921199</v>
      </c>
      <c r="AE98" s="1">
        <f t="shared" si="58"/>
        <v>9.563554500528075E-2</v>
      </c>
      <c r="AF98" s="1">
        <f t="shared" si="59"/>
        <v>5.2676876706531317E-2</v>
      </c>
      <c r="AG98" s="1">
        <f t="shared" si="60"/>
        <v>2.1761155902352121E-2</v>
      </c>
      <c r="AH98" s="1">
        <f t="shared" si="61"/>
        <v>7.1917385511621953E-3</v>
      </c>
      <c r="AI98" s="1">
        <f t="shared" si="62"/>
        <v>3.90461424491177E-2</v>
      </c>
      <c r="AJ98" s="1">
        <f t="shared" si="63"/>
        <v>6.452084833764242E-2</v>
      </c>
      <c r="AK98" s="1">
        <f t="shared" si="64"/>
        <v>5.3307953220140987E-2</v>
      </c>
      <c r="AL98" s="1">
        <f t="shared" si="65"/>
        <v>2.9362476881371353E-2</v>
      </c>
      <c r="AM98" s="1">
        <f t="shared" si="66"/>
        <v>1.2129827678555364E-2</v>
      </c>
      <c r="AN98" s="1">
        <f t="shared" si="67"/>
        <v>4.0087277406707904E-3</v>
      </c>
      <c r="AO98" s="1">
        <f t="shared" si="68"/>
        <v>1.4509737183244949E-2</v>
      </c>
      <c r="AP98" s="1">
        <f t="shared" si="69"/>
        <v>2.3976262275823161E-2</v>
      </c>
      <c r="AQ98" s="1">
        <f t="shared" si="70"/>
        <v>1.9809495701372155E-2</v>
      </c>
      <c r="AR98" s="1">
        <f t="shared" si="71"/>
        <v>1.0911239776195382E-2</v>
      </c>
      <c r="AS98" s="1">
        <f t="shared" si="72"/>
        <v>4.5075031912112859E-3</v>
      </c>
      <c r="AT98" s="1">
        <f t="shared" si="73"/>
        <v>1.4896628016996545E-3</v>
      </c>
      <c r="AU98" s="1">
        <f t="shared" si="74"/>
        <v>4.0439168875874097E-3</v>
      </c>
      <c r="AV98" s="1">
        <f t="shared" si="75"/>
        <v>6.6822720972774079E-3</v>
      </c>
      <c r="AW98" s="1">
        <f t="shared" si="76"/>
        <v>5.5209789942903542E-3</v>
      </c>
      <c r="AX98" s="1">
        <f t="shared" si="77"/>
        <v>3.0410024825552407E-3</v>
      </c>
      <c r="AY98" s="1">
        <f t="shared" si="78"/>
        <v>1.2562576458546831E-3</v>
      </c>
      <c r="AZ98" s="1">
        <f t="shared" si="79"/>
        <v>4.1517447797471317E-4</v>
      </c>
      <c r="BA98" s="1">
        <f t="shared" si="80"/>
        <v>9.0164355630636809E-4</v>
      </c>
      <c r="BB98" s="1">
        <f t="shared" si="81"/>
        <v>1.4898989631783781E-3</v>
      </c>
      <c r="BC98" s="1">
        <f t="shared" si="82"/>
        <v>1.2309736508147044E-3</v>
      </c>
      <c r="BD98" s="1">
        <f t="shared" si="83"/>
        <v>6.7803082242459537E-4</v>
      </c>
      <c r="BE98" s="1">
        <f t="shared" si="84"/>
        <v>2.8009888504935282E-4</v>
      </c>
      <c r="BF98" s="1">
        <f t="shared" si="85"/>
        <v>9.2568517903465175E-5</v>
      </c>
    </row>
    <row r="99" spans="2:58" x14ac:dyDescent="0.35">
      <c r="B99" s="1" t="s">
        <v>3</v>
      </c>
      <c r="C99" s="1" t="s">
        <v>19</v>
      </c>
      <c r="E99" s="1">
        <f>'PL Table'!R101</f>
        <v>0.75672267014999317</v>
      </c>
      <c r="F99" s="1">
        <f>'PL Table'!S101</f>
        <v>0.70616481886872395</v>
      </c>
      <c r="H99" s="1">
        <f t="shared" si="48"/>
        <v>0.46920163847404561</v>
      </c>
      <c r="I99" s="1">
        <f t="shared" si="48"/>
        <v>0.35505551670483154</v>
      </c>
      <c r="J99" s="1">
        <f t="shared" si="48"/>
        <v>0.13433927932618278</v>
      </c>
      <c r="K99" s="1">
        <f t="shared" si="46"/>
        <v>3.3885859385911613E-2</v>
      </c>
      <c r="L99" s="1">
        <f t="shared" si="46"/>
        <v>6.4105494987085595E-3</v>
      </c>
      <c r="M99" s="1">
        <f t="shared" si="46"/>
        <v>9.7020162675828857E-4</v>
      </c>
      <c r="O99" s="1">
        <f t="shared" si="49"/>
        <v>0.49353336233953427</v>
      </c>
      <c r="P99" s="1">
        <f t="shared" si="49"/>
        <v>0.34851589742216948</v>
      </c>
      <c r="Q99" s="1">
        <f t="shared" si="49"/>
        <v>0.12305483278799856</v>
      </c>
      <c r="R99" s="1">
        <f t="shared" si="47"/>
        <v>2.8965664568886045E-2</v>
      </c>
      <c r="S99" s="1">
        <f t="shared" si="47"/>
        <v>5.1136333184249056E-3</v>
      </c>
      <c r="T99" s="1">
        <f t="shared" si="47"/>
        <v>7.2221358921331928E-4</v>
      </c>
      <c r="W99" s="1">
        <f t="shared" si="50"/>
        <v>0.23156666225131431</v>
      </c>
      <c r="X99" s="1">
        <f t="shared" si="51"/>
        <v>0.16352423010473432</v>
      </c>
      <c r="Y99" s="1">
        <f t="shared" si="52"/>
        <v>5.7737529166278632E-2</v>
      </c>
      <c r="Z99" s="1">
        <f t="shared" si="53"/>
        <v>1.3590737275210943E-2</v>
      </c>
      <c r="AA99" s="1">
        <f t="shared" si="54"/>
        <v>2.3993251315604369E-3</v>
      </c>
      <c r="AB99" s="1">
        <f t="shared" si="55"/>
        <v>3.3886379938711072E-4</v>
      </c>
      <c r="AC99" s="1">
        <f t="shared" si="56"/>
        <v>0.17523174297653618</v>
      </c>
      <c r="AD99" s="1">
        <f t="shared" si="57"/>
        <v>0.12374249203907646</v>
      </c>
      <c r="AE99" s="1">
        <f t="shared" si="58"/>
        <v>4.3691297238569474E-2</v>
      </c>
      <c r="AF99" s="1">
        <f t="shared" si="59"/>
        <v>1.0284419000204666E-2</v>
      </c>
      <c r="AG99" s="1">
        <f t="shared" si="60"/>
        <v>1.8156237201123972E-3</v>
      </c>
      <c r="AH99" s="1">
        <f t="shared" si="61"/>
        <v>2.5642591908938604E-4</v>
      </c>
      <c r="AI99" s="1">
        <f t="shared" si="62"/>
        <v>6.6300916220120867E-2</v>
      </c>
      <c r="AJ99" s="1">
        <f t="shared" si="63"/>
        <v>4.6819374493412093E-2</v>
      </c>
      <c r="AK99" s="1">
        <f t="shared" si="64"/>
        <v>1.6531097554343652E-2</v>
      </c>
      <c r="AL99" s="1">
        <f t="shared" si="65"/>
        <v>3.8912265033880979E-3</v>
      </c>
      <c r="AM99" s="1">
        <f t="shared" si="66"/>
        <v>6.8696181473555835E-4</v>
      </c>
      <c r="AN99" s="1">
        <f t="shared" si="67"/>
        <v>9.7021653094493123E-5</v>
      </c>
      <c r="AO99" s="1">
        <f t="shared" si="68"/>
        <v>1.6723802118493624E-2</v>
      </c>
      <c r="AP99" s="1">
        <f t="shared" si="69"/>
        <v>1.1809760693802431E-2</v>
      </c>
      <c r="AQ99" s="1">
        <f t="shared" si="70"/>
        <v>4.1698187606109853E-3</v>
      </c>
      <c r="AR99" s="1">
        <f t="shared" si="71"/>
        <v>9.8152643660075461E-4</v>
      </c>
      <c r="AS99" s="1">
        <f t="shared" si="72"/>
        <v>1.7327985957925893E-4</v>
      </c>
      <c r="AT99" s="1">
        <f t="shared" si="73"/>
        <v>2.4472828130677069E-5</v>
      </c>
      <c r="AU99" s="1">
        <f t="shared" si="74"/>
        <v>3.1638200485416511E-3</v>
      </c>
      <c r="AV99" s="1">
        <f t="shared" si="75"/>
        <v>2.2341784115116523E-3</v>
      </c>
      <c r="AW99" s="1">
        <f t="shared" si="76"/>
        <v>7.8884909664276974E-4</v>
      </c>
      <c r="AX99" s="1">
        <f t="shared" si="77"/>
        <v>1.856858264818327E-4</v>
      </c>
      <c r="AY99" s="1">
        <f t="shared" si="78"/>
        <v>3.2781199506008166E-5</v>
      </c>
      <c r="AZ99" s="1">
        <f t="shared" si="79"/>
        <v>4.6297859622919534E-6</v>
      </c>
      <c r="BA99" s="1">
        <f t="shared" si="80"/>
        <v>4.7882687100130403E-4</v>
      </c>
      <c r="BB99" s="1">
        <f t="shared" si="81"/>
        <v>3.3813069063011366E-4</v>
      </c>
      <c r="BC99" s="1">
        <f t="shared" si="82"/>
        <v>1.1938799895138538E-4</v>
      </c>
      <c r="BD99" s="1">
        <f t="shared" si="83"/>
        <v>2.8102534884868161E-5</v>
      </c>
      <c r="BE99" s="1">
        <f t="shared" si="84"/>
        <v>4.9612553641812292E-6</v>
      </c>
      <c r="BF99" s="1">
        <f t="shared" si="85"/>
        <v>7.0069279912170471E-7</v>
      </c>
    </row>
    <row r="100" spans="2:58" x14ac:dyDescent="0.35">
      <c r="B100" s="1" t="s">
        <v>18</v>
      </c>
      <c r="C100" s="1" t="s">
        <v>5</v>
      </c>
      <c r="E100" s="1">
        <f>'PL Table'!R102</f>
        <v>1.9199585604252061</v>
      </c>
      <c r="F100" s="1">
        <f>'PL Table'!S102</f>
        <v>0.2295035661323353</v>
      </c>
      <c r="H100" s="1">
        <f t="shared" si="48"/>
        <v>0.14661303758640393</v>
      </c>
      <c r="I100" s="1">
        <f t="shared" si="48"/>
        <v>0.28149095658395873</v>
      </c>
      <c r="J100" s="1">
        <f t="shared" si="48"/>
        <v>0.27022548588782586</v>
      </c>
      <c r="K100" s="1">
        <f t="shared" si="46"/>
        <v>0.17294057829179729</v>
      </c>
      <c r="L100" s="1">
        <f t="shared" si="46"/>
        <v>8.3009685934055472E-2</v>
      </c>
      <c r="M100" s="1">
        <f t="shared" si="46"/>
        <v>3.1875031421459532E-2</v>
      </c>
      <c r="O100" s="1">
        <f t="shared" si="49"/>
        <v>0.79492813381386396</v>
      </c>
      <c r="P100" s="1">
        <f t="shared" si="49"/>
        <v>0.182438841529204</v>
      </c>
      <c r="Q100" s="1">
        <f t="shared" si="49"/>
        <v>2.0935182366002152E-2</v>
      </c>
      <c r="R100" s="1">
        <f t="shared" si="47"/>
        <v>1.6015663368760911E-3</v>
      </c>
      <c r="S100" s="1">
        <f t="shared" si="47"/>
        <v>9.189129642764101E-5</v>
      </c>
      <c r="T100" s="1">
        <f t="shared" si="47"/>
        <v>4.2178760453334304E-6</v>
      </c>
      <c r="W100" s="1">
        <f t="shared" si="50"/>
        <v>0.11654682836134196</v>
      </c>
      <c r="X100" s="1">
        <f t="shared" si="51"/>
        <v>2.6747912730341175E-2</v>
      </c>
      <c r="Y100" s="1">
        <f t="shared" si="52"/>
        <v>3.0693706791048944E-3</v>
      </c>
      <c r="Z100" s="1">
        <f t="shared" si="53"/>
        <v>2.3481050554553359E-4</v>
      </c>
      <c r="AA100" s="1">
        <f t="shared" si="54"/>
        <v>1.3472462097009116E-5</v>
      </c>
      <c r="AB100" s="1">
        <f t="shared" si="55"/>
        <v>6.1839561916926299E-7</v>
      </c>
      <c r="AC100" s="1">
        <f t="shared" si="56"/>
        <v>0.22376508080276572</v>
      </c>
      <c r="AD100" s="1">
        <f t="shared" si="57"/>
        <v>5.1354884020124891E-2</v>
      </c>
      <c r="AE100" s="1">
        <f t="shared" si="58"/>
        <v>5.8930645104655699E-3</v>
      </c>
      <c r="AF100" s="1">
        <f t="shared" si="59"/>
        <v>4.5082644019991757E-4</v>
      </c>
      <c r="AG100" s="1">
        <f t="shared" si="60"/>
        <v>2.5866568933156777E-5</v>
      </c>
      <c r="AH100" s="1">
        <f t="shared" si="61"/>
        <v>1.1872939627534722E-6</v>
      </c>
      <c r="AI100" s="1">
        <f t="shared" si="62"/>
        <v>0.21480984120575403</v>
      </c>
      <c r="AJ100" s="1">
        <f t="shared" si="63"/>
        <v>4.9299624597041215E-2</v>
      </c>
      <c r="AK100" s="1">
        <f t="shared" si="64"/>
        <v>5.6572198270031749E-3</v>
      </c>
      <c r="AL100" s="1">
        <f t="shared" si="65"/>
        <v>4.3278404156392707E-4</v>
      </c>
      <c r="AM100" s="1">
        <f t="shared" si="66"/>
        <v>2.4831370226021528E-5</v>
      </c>
      <c r="AN100" s="1">
        <f t="shared" si="67"/>
        <v>1.1397776037648477E-6</v>
      </c>
      <c r="AO100" s="1">
        <f t="shared" si="68"/>
        <v>0.13747533116218885</v>
      </c>
      <c r="AP100" s="1">
        <f t="shared" si="69"/>
        <v>3.1551078756946106E-2</v>
      </c>
      <c r="AQ100" s="1">
        <f t="shared" si="70"/>
        <v>3.6205425450206493E-3</v>
      </c>
      <c r="AR100" s="1">
        <f t="shared" si="71"/>
        <v>2.7697580847202663E-4</v>
      </c>
      <c r="AS100" s="1">
        <f t="shared" si="72"/>
        <v>1.5891733944179203E-5</v>
      </c>
      <c r="AT100" s="1">
        <f t="shared" si="73"/>
        <v>7.2944192244308249E-7</v>
      </c>
      <c r="AU100" s="1">
        <f t="shared" si="74"/>
        <v>6.5986734728033666E-2</v>
      </c>
      <c r="AV100" s="1">
        <f t="shared" si="75"/>
        <v>1.5144190937512141E-2</v>
      </c>
      <c r="AW100" s="1">
        <f t="shared" si="76"/>
        <v>1.7378229131740151E-3</v>
      </c>
      <c r="AX100" s="1">
        <f t="shared" si="77"/>
        <v>1.3294551862664001E-4</v>
      </c>
      <c r="AY100" s="1">
        <f t="shared" si="78"/>
        <v>7.6278676565316739E-6</v>
      </c>
      <c r="AZ100" s="1">
        <f t="shared" si="79"/>
        <v>3.5012456583190399E-7</v>
      </c>
      <c r="BA100" s="1">
        <f t="shared" si="80"/>
        <v>2.5338359243119103E-2</v>
      </c>
      <c r="BB100" s="1">
        <f t="shared" si="81"/>
        <v>5.8152438062380541E-3</v>
      </c>
      <c r="BC100" s="1">
        <f t="shared" si="82"/>
        <v>6.6730959573030411E-4</v>
      </c>
      <c r="BD100" s="1">
        <f t="shared" si="83"/>
        <v>5.1049977311477242E-5</v>
      </c>
      <c r="BE100" s="1">
        <f t="shared" si="84"/>
        <v>2.9290379609897092E-6</v>
      </c>
      <c r="BF100" s="1">
        <f t="shared" si="85"/>
        <v>1.3444493147682457E-7</v>
      </c>
    </row>
    <row r="101" spans="2:58" x14ac:dyDescent="0.35">
      <c r="B101" s="1" t="s">
        <v>20</v>
      </c>
      <c r="C101" s="1" t="s">
        <v>10</v>
      </c>
      <c r="E101" s="1">
        <f>'PL Table'!R103</f>
        <v>0.69929282464753839</v>
      </c>
      <c r="F101" s="1">
        <f>'PL Table'!S103</f>
        <v>0.95332250547277742</v>
      </c>
      <c r="H101" s="1">
        <f t="shared" si="48"/>
        <v>0.49693660087832586</v>
      </c>
      <c r="I101" s="1">
        <f t="shared" si="48"/>
        <v>0.34750419929895088</v>
      </c>
      <c r="J101" s="1">
        <f t="shared" si="48"/>
        <v>0.12150359655232222</v>
      </c>
      <c r="K101" s="1">
        <f t="shared" si="46"/>
        <v>2.8322197745969443E-2</v>
      </c>
      <c r="L101" s="1">
        <f t="shared" si="46"/>
        <v>4.9513774155012773E-3</v>
      </c>
      <c r="M101" s="1">
        <f t="shared" si="46"/>
        <v>6.9249253975638364E-4</v>
      </c>
      <c r="O101" s="1">
        <f t="shared" si="49"/>
        <v>0.38545820655070678</v>
      </c>
      <c r="P101" s="1">
        <f t="shared" si="49"/>
        <v>0.36746598322396312</v>
      </c>
      <c r="Q101" s="1">
        <f t="shared" si="49"/>
        <v>0.17515679590154304</v>
      </c>
      <c r="R101" s="1">
        <f t="shared" si="47"/>
        <v>5.5660305173147656E-2</v>
      </c>
      <c r="S101" s="1">
        <f t="shared" si="47"/>
        <v>1.3265555395761125E-2</v>
      </c>
      <c r="T101" s="1">
        <f t="shared" si="47"/>
        <v>2.5292705012749843E-3</v>
      </c>
      <c r="W101" s="1">
        <f t="shared" si="50"/>
        <v>0.19154829094396386</v>
      </c>
      <c r="X101" s="1">
        <f t="shared" si="51"/>
        <v>0.18260729664172815</v>
      </c>
      <c r="Y101" s="1">
        <f t="shared" si="52"/>
        <v>8.7041822776051478E-2</v>
      </c>
      <c r="Z101" s="1">
        <f t="shared" si="53"/>
        <v>2.7659642856594294E-2</v>
      </c>
      <c r="AA101" s="1">
        <f t="shared" si="54"/>
        <v>6.5921400071326684E-3</v>
      </c>
      <c r="AB101" s="1">
        <f t="shared" si="55"/>
        <v>1.2568870856054101E-3</v>
      </c>
      <c r="AC101" s="1">
        <f t="shared" si="56"/>
        <v>0.13394834543061299</v>
      </c>
      <c r="AD101" s="1">
        <f t="shared" si="57"/>
        <v>0.12769597226984503</v>
      </c>
      <c r="AE101" s="1">
        <f t="shared" si="58"/>
        <v>6.0867722111535474E-2</v>
      </c>
      <c r="AF101" s="1">
        <f t="shared" si="59"/>
        <v>1.934218978192993E-2</v>
      </c>
      <c r="AG101" s="1">
        <f t="shared" si="60"/>
        <v>4.6098362060598471E-3</v>
      </c>
      <c r="AH101" s="1">
        <f t="shared" si="61"/>
        <v>8.7893212035601955E-4</v>
      </c>
      <c r="AI101" s="1">
        <f t="shared" si="62"/>
        <v>4.6834558416518762E-2</v>
      </c>
      <c r="AJ101" s="1">
        <f t="shared" si="63"/>
        <v>4.4648438572346821E-2</v>
      </c>
      <c r="AK101" s="1">
        <f t="shared" si="64"/>
        <v>2.1282180662618531E-2</v>
      </c>
      <c r="AL101" s="1">
        <f t="shared" si="65"/>
        <v>6.7629272637372666E-3</v>
      </c>
      <c r="AM101" s="1">
        <f t="shared" si="66"/>
        <v>1.611812690849041E-3</v>
      </c>
      <c r="AN101" s="1">
        <f t="shared" si="67"/>
        <v>3.0731546255860547E-4</v>
      </c>
      <c r="AO101" s="1">
        <f t="shared" si="68"/>
        <v>1.0917023548735852E-2</v>
      </c>
      <c r="AP101" s="1">
        <f t="shared" si="69"/>
        <v>1.0407444241786173E-2</v>
      </c>
      <c r="AQ101" s="1">
        <f t="shared" si="70"/>
        <v>4.9608254100739118E-3</v>
      </c>
      <c r="AR101" s="1">
        <f t="shared" si="71"/>
        <v>1.5764221697148939E-3</v>
      </c>
      <c r="AS101" s="1">
        <f t="shared" si="72"/>
        <v>3.757096831288585E-4</v>
      </c>
      <c r="AT101" s="1">
        <f t="shared" si="73"/>
        <v>7.1634499290157367E-5</v>
      </c>
      <c r="AU101" s="1">
        <f t="shared" si="74"/>
        <v>1.908549058534796E-3</v>
      </c>
      <c r="AV101" s="1">
        <f t="shared" si="75"/>
        <v>1.8194627703001023E-3</v>
      </c>
      <c r="AW101" s="1">
        <f t="shared" si="76"/>
        <v>8.6726740339846688E-4</v>
      </c>
      <c r="AX101" s="1">
        <f t="shared" si="77"/>
        <v>2.755951779742322E-4</v>
      </c>
      <c r="AY101" s="1">
        <f t="shared" si="78"/>
        <v>6.5682771390652742E-5</v>
      </c>
      <c r="AZ101" s="1">
        <f t="shared" si="79"/>
        <v>1.2523372837706552E-5</v>
      </c>
      <c r="BA101" s="1">
        <f t="shared" si="80"/>
        <v>2.6692693242423967E-4</v>
      </c>
      <c r="BB101" s="1">
        <f t="shared" si="81"/>
        <v>2.5446745199683891E-4</v>
      </c>
      <c r="BC101" s="1">
        <f t="shared" si="82"/>
        <v>1.2129477444945007E-4</v>
      </c>
      <c r="BD101" s="1">
        <f t="shared" si="83"/>
        <v>3.85443460929684E-5</v>
      </c>
      <c r="BE101" s="1">
        <f t="shared" si="84"/>
        <v>9.1862981472896207E-6</v>
      </c>
      <c r="BF101" s="1">
        <f t="shared" si="85"/>
        <v>1.7515009531588156E-6</v>
      </c>
    </row>
    <row r="102" spans="2:58" x14ac:dyDescent="0.35">
      <c r="B102" s="1" t="s">
        <v>12</v>
      </c>
      <c r="C102" s="1" t="s">
        <v>8</v>
      </c>
      <c r="E102" s="1">
        <f>'PL Table'!R104</f>
        <v>1.3175082203504347</v>
      </c>
      <c r="F102" s="1">
        <f>'PL Table'!S104</f>
        <v>0.59317844784972817</v>
      </c>
      <c r="H102" s="1">
        <f t="shared" si="48"/>
        <v>0.26780177428120361</v>
      </c>
      <c r="I102" s="1">
        <f t="shared" si="48"/>
        <v>0.3528310390399173</v>
      </c>
      <c r="J102" s="1">
        <f t="shared" si="48"/>
        <v>0.23242889716493814</v>
      </c>
      <c r="K102" s="1">
        <f t="shared" si="46"/>
        <v>0.10207566088726396</v>
      </c>
      <c r="L102" s="1">
        <f t="shared" si="46"/>
        <v>3.3621380579168393E-2</v>
      </c>
      <c r="M102" s="1">
        <f t="shared" si="46"/>
        <v>8.8592890585169649E-3</v>
      </c>
      <c r="O102" s="1">
        <f t="shared" si="49"/>
        <v>0.55256818145825926</v>
      </c>
      <c r="P102" s="1">
        <f t="shared" si="49"/>
        <v>0.32777153620855709</v>
      </c>
      <c r="Q102" s="1">
        <f t="shared" si="49"/>
        <v>9.7213505548756435E-2</v>
      </c>
      <c r="R102" s="1">
        <f t="shared" si="47"/>
        <v>1.9221652110480762E-2</v>
      </c>
      <c r="S102" s="1">
        <f t="shared" si="47"/>
        <v>2.8504674410006069E-3</v>
      </c>
      <c r="T102" s="1">
        <f t="shared" si="47"/>
        <v>3.381671704597855E-4</v>
      </c>
      <c r="W102" s="1">
        <f t="shared" si="50"/>
        <v>0.1479787394058599</v>
      </c>
      <c r="X102" s="1">
        <f t="shared" si="51"/>
        <v>8.7777798955527356E-2</v>
      </c>
      <c r="Y102" s="1">
        <f t="shared" si="52"/>
        <v>2.6033949270052606E-2</v>
      </c>
      <c r="Z102" s="1">
        <f t="shared" si="53"/>
        <v>5.1475925398027905E-3</v>
      </c>
      <c r="AA102" s="1">
        <f t="shared" si="54"/>
        <v>7.6336023823076458E-4</v>
      </c>
      <c r="AB102" s="1">
        <f t="shared" si="55"/>
        <v>9.0561768252784782E-5</v>
      </c>
      <c r="AC102" s="1">
        <f t="shared" si="56"/>
        <v>0.19496320560431518</v>
      </c>
      <c r="AD102" s="1">
        <f t="shared" si="57"/>
        <v>0.11564797168817507</v>
      </c>
      <c r="AE102" s="1">
        <f t="shared" si="58"/>
        <v>3.4299942171480496E-2</v>
      </c>
      <c r="AF102" s="1">
        <f t="shared" si="59"/>
        <v>6.7819954862047465E-3</v>
      </c>
      <c r="AG102" s="1">
        <f t="shared" si="60"/>
        <v>1.0057333889576983E-3</v>
      </c>
      <c r="AH102" s="1">
        <f t="shared" si="61"/>
        <v>1.1931587412251495E-4</v>
      </c>
      <c r="AI102" s="1">
        <f t="shared" si="62"/>
        <v>0.12843281302477863</v>
      </c>
      <c r="AJ102" s="1">
        <f t="shared" si="63"/>
        <v>7.6183576683012511E-2</v>
      </c>
      <c r="AK102" s="1">
        <f t="shared" si="64"/>
        <v>2.2595227884235052E-2</v>
      </c>
      <c r="AL102" s="1">
        <f t="shared" si="65"/>
        <v>4.4676674017271496E-3</v>
      </c>
      <c r="AM102" s="1">
        <f t="shared" si="66"/>
        <v>6.6253100371633448E-4</v>
      </c>
      <c r="AN102" s="1">
        <f t="shared" si="67"/>
        <v>7.8599822487355591E-5</v>
      </c>
      <c r="AO102" s="1">
        <f t="shared" si="68"/>
        <v>5.6403762307625407E-2</v>
      </c>
      <c r="AP102" s="1">
        <f t="shared" si="69"/>
        <v>3.3457496178522235E-2</v>
      </c>
      <c r="AQ102" s="1">
        <f t="shared" si="70"/>
        <v>9.9231328260570139E-3</v>
      </c>
      <c r="AR102" s="1">
        <f t="shared" si="71"/>
        <v>1.9620628425223957E-3</v>
      </c>
      <c r="AS102" s="1">
        <f t="shared" si="72"/>
        <v>2.9096334787776505E-4</v>
      </c>
      <c r="AT102" s="1">
        <f t="shared" si="73"/>
        <v>3.4518637415058653E-5</v>
      </c>
      <c r="AU102" s="1">
        <f t="shared" si="74"/>
        <v>1.8578105124747113E-2</v>
      </c>
      <c r="AV102" s="1">
        <f t="shared" si="75"/>
        <v>1.1020131561886571E-2</v>
      </c>
      <c r="AW102" s="1">
        <f t="shared" si="76"/>
        <v>3.2684522674898383E-3</v>
      </c>
      <c r="AX102" s="1">
        <f t="shared" si="77"/>
        <v>6.4625848096684906E-4</v>
      </c>
      <c r="AY102" s="1">
        <f t="shared" si="78"/>
        <v>9.5836650662409635E-5</v>
      </c>
      <c r="AZ102" s="1">
        <f t="shared" si="79"/>
        <v>1.136964713740896E-5</v>
      </c>
      <c r="BA102" s="1">
        <f t="shared" si="80"/>
        <v>4.8953612440777727E-3</v>
      </c>
      <c r="BB102" s="1">
        <f t="shared" si="81"/>
        <v>2.9038227844257669E-3</v>
      </c>
      <c r="BC102" s="1">
        <f t="shared" si="82"/>
        <v>8.612425460481761E-4</v>
      </c>
      <c r="BD102" s="1">
        <f t="shared" si="83"/>
        <v>1.7029017222900176E-4</v>
      </c>
      <c r="BE102" s="1">
        <f t="shared" si="84"/>
        <v>2.5253115011715528E-5</v>
      </c>
      <c r="BF102" s="1">
        <f t="shared" si="85"/>
        <v>2.9959207132040189E-6</v>
      </c>
    </row>
    <row r="103" spans="2:58" x14ac:dyDescent="0.35">
      <c r="B103" s="1" t="s">
        <v>21</v>
      </c>
      <c r="C103" s="1" t="s">
        <v>9</v>
      </c>
      <c r="E103" s="1">
        <f>'PL Table'!R105</f>
        <v>0.72969686050177918</v>
      </c>
      <c r="F103" s="1">
        <f>'PL Table'!S105</f>
        <v>1.35583645222795</v>
      </c>
      <c r="H103" s="1">
        <f t="shared" si="48"/>
        <v>0.48205509788404927</v>
      </c>
      <c r="I103" s="1">
        <f t="shared" si="48"/>
        <v>0.35175409151486864</v>
      </c>
      <c r="J103" s="1">
        <f t="shared" si="48"/>
        <v>0.12833692812352757</v>
      </c>
      <c r="K103" s="1">
        <f t="shared" si="46"/>
        <v>3.1215684512726855E-2</v>
      </c>
      <c r="L103" s="1">
        <f t="shared" si="46"/>
        <v>5.694496746837697E-3</v>
      </c>
      <c r="M103" s="1">
        <f t="shared" si="46"/>
        <v>8.3105127966101274E-4</v>
      </c>
      <c r="O103" s="1">
        <f t="shared" si="49"/>
        <v>0.25773162407424621</v>
      </c>
      <c r="P103" s="1">
        <f t="shared" si="49"/>
        <v>0.34944193081177366</v>
      </c>
      <c r="Q103" s="1">
        <f t="shared" si="49"/>
        <v>0.23689305386576004</v>
      </c>
      <c r="R103" s="1">
        <f t="shared" si="47"/>
        <v>0.10706274590359892</v>
      </c>
      <c r="S103" s="1">
        <f t="shared" si="47"/>
        <v>3.6289893392929498E-2</v>
      </c>
      <c r="T103" s="1">
        <f t="shared" si="47"/>
        <v>9.8406320619200075E-3</v>
      </c>
      <c r="W103" s="1">
        <f t="shared" si="50"/>
        <v>0.12424084327092574</v>
      </c>
      <c r="X103" s="1">
        <f t="shared" si="51"/>
        <v>0.16845026416226072</v>
      </c>
      <c r="Y103" s="1">
        <f t="shared" si="52"/>
        <v>0.11419550426931031</v>
      </c>
      <c r="Z103" s="1">
        <f t="shared" si="53"/>
        <v>5.1610142456294472E-2</v>
      </c>
      <c r="AA103" s="1">
        <f t="shared" si="54"/>
        <v>1.749372811173034E-2</v>
      </c>
      <c r="AB103" s="1">
        <f t="shared" si="55"/>
        <v>4.7437268518497628E-3</v>
      </c>
      <c r="AC103" s="1">
        <f t="shared" si="56"/>
        <v>9.0658153280888124E-2</v>
      </c>
      <c r="AD103" s="1">
        <f t="shared" si="57"/>
        <v>0.12291762890989703</v>
      </c>
      <c r="AE103" s="1">
        <f t="shared" si="58"/>
        <v>8.3328100948733261E-2</v>
      </c>
      <c r="AF103" s="1">
        <f t="shared" si="59"/>
        <v>3.7659758920407661E-2</v>
      </c>
      <c r="AG103" s="1">
        <f t="shared" si="60"/>
        <v>1.276511848160135E-2</v>
      </c>
      <c r="AH103" s="1">
        <f t="shared" si="61"/>
        <v>3.461482590872761E-3</v>
      </c>
      <c r="AI103" s="1">
        <f t="shared" si="62"/>
        <v>3.3076484913976564E-2</v>
      </c>
      <c r="AJ103" s="1">
        <f t="shared" si="63"/>
        <v>4.4846303957937289E-2</v>
      </c>
      <c r="AK103" s="1">
        <f t="shared" si="64"/>
        <v>3.0402126826932989E-2</v>
      </c>
      <c r="AL103" s="1">
        <f t="shared" si="65"/>
        <v>1.3740103925737671E-2</v>
      </c>
      <c r="AM103" s="1">
        <f t="shared" si="66"/>
        <v>4.6573334399788707E-3</v>
      </c>
      <c r="AN103" s="1">
        <f t="shared" si="67"/>
        <v>1.2629164896207088E-3</v>
      </c>
      <c r="AO103" s="1">
        <f t="shared" si="68"/>
        <v>8.0452690660543866E-3</v>
      </c>
      <c r="AP103" s="1">
        <f t="shared" si="69"/>
        <v>1.0908069067738451E-2</v>
      </c>
      <c r="AQ103" s="1">
        <f t="shared" si="70"/>
        <v>7.3947788327299738E-3</v>
      </c>
      <c r="AR103" s="1">
        <f t="shared" si="71"/>
        <v>3.3420368991929831E-3</v>
      </c>
      <c r="AS103" s="1">
        <f t="shared" si="72"/>
        <v>1.132813863154178E-3</v>
      </c>
      <c r="AT103" s="1">
        <f t="shared" si="73"/>
        <v>3.0718206585071971E-4</v>
      </c>
      <c r="AU103" s="1">
        <f t="shared" si="74"/>
        <v>1.4676518948479914E-3</v>
      </c>
      <c r="AV103" s="1">
        <f t="shared" si="75"/>
        <v>1.9898959382163286E-3</v>
      </c>
      <c r="AW103" s="1">
        <f t="shared" si="76"/>
        <v>1.3489867245870179E-3</v>
      </c>
      <c r="AX103" s="1">
        <f t="shared" si="77"/>
        <v>6.0966845825555498E-4</v>
      </c>
      <c r="AY103" s="1">
        <f t="shared" si="78"/>
        <v>2.0665267986912385E-4</v>
      </c>
      <c r="AZ103" s="1">
        <f t="shared" si="79"/>
        <v>5.6037447263430223E-5</v>
      </c>
      <c r="BA103" s="1">
        <f t="shared" si="80"/>
        <v>2.1418819599601339E-4</v>
      </c>
      <c r="BB103" s="1">
        <f t="shared" si="81"/>
        <v>2.9040416376833957E-4</v>
      </c>
      <c r="BC103" s="1">
        <f t="shared" si="82"/>
        <v>1.9687027555794509E-4</v>
      </c>
      <c r="BD103" s="1">
        <f t="shared" si="83"/>
        <v>8.897463198720773E-5</v>
      </c>
      <c r="BE103" s="1">
        <f t="shared" si="84"/>
        <v>3.0158762342955789E-5</v>
      </c>
      <c r="BF103" s="1">
        <f t="shared" si="85"/>
        <v>8.1780698677318125E-6</v>
      </c>
    </row>
    <row r="104" spans="2:58" x14ac:dyDescent="0.35">
      <c r="B104" s="1" t="s">
        <v>7</v>
      </c>
      <c r="C104" s="1" t="s">
        <v>16</v>
      </c>
      <c r="E104" s="1">
        <f>'PL Table'!R106</f>
        <v>0.74884014233593077</v>
      </c>
      <c r="F104" s="1">
        <f>'PL Table'!S106</f>
        <v>1.2587387896335007</v>
      </c>
      <c r="H104" s="1">
        <f t="shared" si="48"/>
        <v>0.47291474856056676</v>
      </c>
      <c r="I104" s="1">
        <f t="shared" si="48"/>
        <v>0.35413754762485572</v>
      </c>
      <c r="J104" s="1">
        <f t="shared" si="48"/>
        <v>0.13259620578494719</v>
      </c>
      <c r="K104" s="1">
        <f t="shared" si="46"/>
        <v>3.3097787204401416E-2</v>
      </c>
      <c r="L104" s="1">
        <f t="shared" si="46"/>
        <v>6.1962379202870751E-3</v>
      </c>
      <c r="M104" s="1">
        <f t="shared" si="46"/>
        <v>9.2799833723501333E-4</v>
      </c>
      <c r="O104" s="1">
        <f t="shared" si="49"/>
        <v>0.28401199959072687</v>
      </c>
      <c r="P104" s="1">
        <f t="shared" si="49"/>
        <v>0.3574969206062219</v>
      </c>
      <c r="Q104" s="1">
        <f t="shared" si="49"/>
        <v>0.22499762057078973</v>
      </c>
      <c r="R104" s="1">
        <f t="shared" si="47"/>
        <v>9.4404410862564486E-2</v>
      </c>
      <c r="S104" s="1">
        <f t="shared" si="47"/>
        <v>2.970762346630202E-2</v>
      </c>
      <c r="T104" s="1">
        <f t="shared" si="47"/>
        <v>7.4788276009721518E-3</v>
      </c>
      <c r="W104" s="1">
        <f t="shared" si="50"/>
        <v>0.13431346337463237</v>
      </c>
      <c r="X104" s="1">
        <f t="shared" si="51"/>
        <v>0.16906556631966832</v>
      </c>
      <c r="Y104" s="1">
        <f t="shared" si="52"/>
        <v>0.10640469315896083</v>
      </c>
      <c r="Z104" s="1">
        <f t="shared" si="53"/>
        <v>4.4645238226078118E-2</v>
      </c>
      <c r="AA104" s="1">
        <f t="shared" si="54"/>
        <v>1.4049173281898213E-2</v>
      </c>
      <c r="AB104" s="1">
        <f t="shared" si="55"/>
        <v>3.5368478744415718E-3</v>
      </c>
      <c r="AC104" s="1">
        <f t="shared" si="56"/>
        <v>0.10057931303109154</v>
      </c>
      <c r="AD104" s="1">
        <f t="shared" si="57"/>
        <v>0.12660308274692517</v>
      </c>
      <c r="AE104" s="1">
        <f t="shared" si="58"/>
        <v>7.9680105570367268E-2</v>
      </c>
      <c r="AF104" s="1">
        <f t="shared" si="59"/>
        <v>3.3432146547837875E-2</v>
      </c>
      <c r="AG104" s="1">
        <f t="shared" si="60"/>
        <v>1.0520584920118812E-2</v>
      </c>
      <c r="AH104" s="1">
        <f t="shared" si="61"/>
        <v>2.6485336657173608E-3</v>
      </c>
      <c r="AI104" s="1">
        <f t="shared" si="62"/>
        <v>3.7658913543126359E-2</v>
      </c>
      <c r="AJ104" s="1">
        <f t="shared" si="63"/>
        <v>4.7402735252187522E-2</v>
      </c>
      <c r="AK104" s="1">
        <f t="shared" si="64"/>
        <v>2.9833830798327902E-2</v>
      </c>
      <c r="AL104" s="1">
        <f t="shared" si="65"/>
        <v>1.2517666689739304E-2</v>
      </c>
      <c r="AM104" s="1">
        <f t="shared" si="66"/>
        <v>3.9391181545195084E-3</v>
      </c>
      <c r="AN104" s="1">
        <f t="shared" si="67"/>
        <v>9.9166416360864634E-4</v>
      </c>
      <c r="AO104" s="1">
        <f t="shared" si="68"/>
        <v>9.40016872595042E-3</v>
      </c>
      <c r="AP104" s="1">
        <f t="shared" si="69"/>
        <v>1.1832357004453521E-2</v>
      </c>
      <c r="AQ104" s="1">
        <f t="shared" si="70"/>
        <v>7.4469233671486494E-3</v>
      </c>
      <c r="AR104" s="1">
        <f t="shared" si="71"/>
        <v>3.1245771018860407E-3</v>
      </c>
      <c r="AS104" s="1">
        <f t="shared" si="72"/>
        <v>9.8325659983614631E-4</v>
      </c>
      <c r="AT104" s="1">
        <f t="shared" si="73"/>
        <v>2.4753264447538025E-4</v>
      </c>
      <c r="AU104" s="1">
        <f t="shared" si="74"/>
        <v>1.7598059216806191E-3</v>
      </c>
      <c r="AV104" s="1">
        <f t="shared" si="75"/>
        <v>2.2151359758461301E-3</v>
      </c>
      <c r="AW104" s="1">
        <f t="shared" si="76"/>
        <v>1.3941387885550906E-3</v>
      </c>
      <c r="AX104" s="1">
        <f t="shared" si="77"/>
        <v>5.8495219042898315E-4</v>
      </c>
      <c r="AY104" s="1">
        <f t="shared" si="78"/>
        <v>1.8407550304351075E-4</v>
      </c>
      <c r="AZ104" s="1">
        <f t="shared" si="79"/>
        <v>4.6340595180433259E-5</v>
      </c>
      <c r="BA104" s="1">
        <f t="shared" si="80"/>
        <v>2.6356266337498581E-4</v>
      </c>
      <c r="BB104" s="1">
        <f t="shared" si="81"/>
        <v>3.3175654788921148E-4</v>
      </c>
      <c r="BC104" s="1">
        <f t="shared" si="82"/>
        <v>2.0879741777152729E-4</v>
      </c>
      <c r="BD104" s="1">
        <f t="shared" si="83"/>
        <v>8.7607136308110879E-5</v>
      </c>
      <c r="BE104" s="1">
        <f t="shared" si="84"/>
        <v>2.7568625179932137E-5</v>
      </c>
      <c r="BF104" s="1">
        <f t="shared" si="85"/>
        <v>6.9403395781694808E-6</v>
      </c>
    </row>
    <row r="105" spans="2:58" x14ac:dyDescent="0.35">
      <c r="B105" s="1" t="s">
        <v>2</v>
      </c>
      <c r="C105" s="1" t="s">
        <v>15</v>
      </c>
      <c r="E105" s="1">
        <f>'PL Table'!R107</f>
        <v>0.92901220665735784</v>
      </c>
      <c r="F105" s="1">
        <f>'PL Table'!S107</f>
        <v>1.0592472283030863</v>
      </c>
      <c r="H105" s="1">
        <f t="shared" si="48"/>
        <v>0.39494364045348473</v>
      </c>
      <c r="I105" s="1">
        <f t="shared" si="48"/>
        <v>0.36690746292298199</v>
      </c>
      <c r="J105" s="1">
        <f t="shared" si="48"/>
        <v>0.17043075588456608</v>
      </c>
      <c r="K105" s="1">
        <f t="shared" si="46"/>
        <v>5.2777417535534075E-2</v>
      </c>
      <c r="L105" s="1">
        <f t="shared" si="46"/>
        <v>1.225771628159081E-2</v>
      </c>
      <c r="M105" s="1">
        <f t="shared" si="46"/>
        <v>2.2775136102681009E-3</v>
      </c>
      <c r="O105" s="1">
        <f t="shared" si="49"/>
        <v>0.3467167106451714</v>
      </c>
      <c r="P105" s="1">
        <f t="shared" si="49"/>
        <v>0.36725871475726096</v>
      </c>
      <c r="Q105" s="1">
        <f t="shared" si="49"/>
        <v>0.19450888783839121</v>
      </c>
      <c r="R105" s="1">
        <f t="shared" si="47"/>
        <v>6.8677666774377269E-2</v>
      </c>
      <c r="S105" s="1">
        <f t="shared" si="47"/>
        <v>1.8186657044270516E-2</v>
      </c>
      <c r="T105" s="1">
        <f t="shared" si="47"/>
        <v>3.8528332132484705E-3</v>
      </c>
      <c r="W105" s="1">
        <f t="shared" si="50"/>
        <v>0.13693355990826148</v>
      </c>
      <c r="X105" s="1">
        <f t="shared" si="51"/>
        <v>0.14504649379450058</v>
      </c>
      <c r="Y105" s="1">
        <f t="shared" si="52"/>
        <v>7.6820048263452761E-2</v>
      </c>
      <c r="Z105" s="1">
        <f t="shared" si="53"/>
        <v>2.712380773372389E-2</v>
      </c>
      <c r="AA105" s="1">
        <f t="shared" si="54"/>
        <v>7.1827045407432105E-3</v>
      </c>
      <c r="AB105" s="1">
        <f t="shared" si="55"/>
        <v>1.5216519753004482E-3</v>
      </c>
      <c r="AC105" s="1">
        <f t="shared" si="56"/>
        <v>0.1272129486558215</v>
      </c>
      <c r="AD105" s="1">
        <f t="shared" si="57"/>
        <v>0.13474996326794175</v>
      </c>
      <c r="AE105" s="1">
        <f t="shared" si="58"/>
        <v>7.1366762552754981E-2</v>
      </c>
      <c r="AF105" s="1">
        <f t="shared" si="59"/>
        <v>2.5198348475656739E-2</v>
      </c>
      <c r="AG105" s="1">
        <f t="shared" si="60"/>
        <v>6.6728201951636737E-3</v>
      </c>
      <c r="AH105" s="1">
        <f t="shared" si="61"/>
        <v>1.4136332593383968E-3</v>
      </c>
      <c r="AI105" s="1">
        <f t="shared" si="62"/>
        <v>5.9091191073066936E-2</v>
      </c>
      <c r="AJ105" s="1">
        <f t="shared" si="63"/>
        <v>6.259218036127423E-2</v>
      </c>
      <c r="AK105" s="1">
        <f t="shared" si="64"/>
        <v>3.3150296780563297E-2</v>
      </c>
      <c r="AL105" s="1">
        <f t="shared" si="65"/>
        <v>1.1704786660745467E-2</v>
      </c>
      <c r="AM105" s="1">
        <f t="shared" si="66"/>
        <v>3.0995657070683924E-3</v>
      </c>
      <c r="AN105" s="1">
        <f t="shared" si="67"/>
        <v>6.5664127683109843E-4</v>
      </c>
      <c r="AO105" s="1">
        <f t="shared" si="68"/>
        <v>1.8298812604267162E-2</v>
      </c>
      <c r="AP105" s="1">
        <f t="shared" si="69"/>
        <v>1.9382966532307571E-2</v>
      </c>
      <c r="AQ105" s="1">
        <f t="shared" si="70"/>
        <v>1.0265676787819139E-2</v>
      </c>
      <c r="AR105" s="1">
        <f t="shared" si="71"/>
        <v>3.6246298947175846E-3</v>
      </c>
      <c r="AS105" s="1">
        <f t="shared" si="72"/>
        <v>9.5984479240102702E-4</v>
      </c>
      <c r="AT105" s="1">
        <f t="shared" si="73"/>
        <v>2.0334258719038791E-4</v>
      </c>
      <c r="AU105" s="1">
        <f t="shared" si="74"/>
        <v>4.2499550691749268E-3</v>
      </c>
      <c r="AV105" s="1">
        <f t="shared" si="75"/>
        <v>4.5017531274361925E-3</v>
      </c>
      <c r="AW105" s="1">
        <f t="shared" si="76"/>
        <v>2.3842347613707688E-3</v>
      </c>
      <c r="AX105" s="1">
        <f t="shared" si="77"/>
        <v>8.4183135420195241E-4</v>
      </c>
      <c r="AY105" s="1">
        <f t="shared" si="78"/>
        <v>2.229268821592629E-4</v>
      </c>
      <c r="AZ105" s="1">
        <f t="shared" si="79"/>
        <v>4.7226936408289612E-5</v>
      </c>
      <c r="BA105" s="1">
        <f t="shared" si="80"/>
        <v>7.8965202740176484E-4</v>
      </c>
      <c r="BB105" s="1">
        <f t="shared" si="81"/>
        <v>8.3643672134923205E-4</v>
      </c>
      <c r="BC105" s="1">
        <f t="shared" si="82"/>
        <v>4.4299663937004749E-4</v>
      </c>
      <c r="BD105" s="1">
        <f t="shared" si="83"/>
        <v>1.5641432080010158E-4</v>
      </c>
      <c r="BE105" s="1">
        <f t="shared" si="84"/>
        <v>4.1420358943604331E-5</v>
      </c>
      <c r="BF105" s="1">
        <f t="shared" si="85"/>
        <v>8.7748800812663721E-6</v>
      </c>
    </row>
    <row r="106" spans="2:58" x14ac:dyDescent="0.35">
      <c r="B106" s="1" t="s">
        <v>11</v>
      </c>
      <c r="C106" s="1" t="s">
        <v>17</v>
      </c>
      <c r="E106" s="1">
        <f>'PL Table'!R108</f>
        <v>0.42115220035133549</v>
      </c>
      <c r="F106" s="1">
        <f>'PL Table'!S108</f>
        <v>1.0733705246804606</v>
      </c>
      <c r="H106" s="1">
        <f t="shared" si="48"/>
        <v>0.65629020620735878</v>
      </c>
      <c r="I106" s="1">
        <f t="shared" si="48"/>
        <v>0.27639806441326081</v>
      </c>
      <c r="J106" s="1">
        <f t="shared" si="48"/>
        <v>5.8202826500247482E-2</v>
      </c>
      <c r="K106" s="1">
        <f t="shared" si="46"/>
        <v>8.1707494824154146E-3</v>
      </c>
      <c r="L106" s="1">
        <f t="shared" si="46"/>
        <v>8.6028228075969682E-4</v>
      </c>
      <c r="M106" s="1">
        <f t="shared" si="46"/>
        <v>7.246195509304237E-5</v>
      </c>
      <c r="O106" s="1">
        <f t="shared" si="49"/>
        <v>0.34185434492124128</v>
      </c>
      <c r="P106" s="1">
        <f t="shared" si="49"/>
        <v>0.36693637757240782</v>
      </c>
      <c r="Q106" s="1">
        <f t="shared" si="49"/>
        <v>0.19692934605962148</v>
      </c>
      <c r="R106" s="1">
        <f t="shared" si="47"/>
        <v>7.0459385168331973E-2</v>
      </c>
      <c r="S106" s="1">
        <f t="shared" si="47"/>
        <v>1.8907256806698785E-2</v>
      </c>
      <c r="T106" s="1">
        <f t="shared" si="47"/>
        <v>4.058898431774898E-3</v>
      </c>
      <c r="W106" s="1">
        <f t="shared" si="50"/>
        <v>0.22435565852124301</v>
      </c>
      <c r="X106" s="1">
        <f t="shared" si="51"/>
        <v>0.24081675090197679</v>
      </c>
      <c r="Y106" s="1">
        <f t="shared" si="52"/>
        <v>0.12924280113374931</v>
      </c>
      <c r="Z106" s="1">
        <f t="shared" si="53"/>
        <v>4.6241804421368306E-2</v>
      </c>
      <c r="AA106" s="1">
        <f t="shared" si="54"/>
        <v>1.2408647468483833E-2</v>
      </c>
      <c r="AB106" s="1">
        <f t="shared" si="55"/>
        <v>2.6638152887642728E-3</v>
      </c>
      <c r="AC106" s="1">
        <f t="shared" si="56"/>
        <v>9.4487879247494327E-2</v>
      </c>
      <c r="AD106" s="1">
        <f t="shared" si="57"/>
        <v>0.10142050452382696</v>
      </c>
      <c r="AE106" s="1">
        <f t="shared" si="58"/>
        <v>5.4430890077048585E-2</v>
      </c>
      <c r="AF106" s="1">
        <f t="shared" si="59"/>
        <v>1.9474837680275373E-2</v>
      </c>
      <c r="AG106" s="1">
        <f t="shared" si="60"/>
        <v>5.2259291847359945E-3</v>
      </c>
      <c r="AH106" s="1">
        <f t="shared" si="61"/>
        <v>1.1218716701926015E-3</v>
      </c>
      <c r="AI106" s="1">
        <f t="shared" si="62"/>
        <v>1.9896889125806765E-2</v>
      </c>
      <c r="AJ106" s="1">
        <f t="shared" si="63"/>
        <v>2.1356734320476155E-2</v>
      </c>
      <c r="AK106" s="1">
        <f t="shared" si="64"/>
        <v>1.1461844561515343E-2</v>
      </c>
      <c r="AL106" s="1">
        <f t="shared" si="65"/>
        <v>4.1009353702665362E-3</v>
      </c>
      <c r="AM106" s="1">
        <f t="shared" si="66"/>
        <v>1.1004557875159127E-3</v>
      </c>
      <c r="AN106" s="1">
        <f t="shared" si="67"/>
        <v>2.3623936120672099E-4</v>
      </c>
      <c r="AO106" s="1">
        <f t="shared" si="68"/>
        <v>2.7932062118266928E-3</v>
      </c>
      <c r="AP106" s="1">
        <f t="shared" si="69"/>
        <v>2.9981452171291383E-3</v>
      </c>
      <c r="AQ106" s="1">
        <f t="shared" si="70"/>
        <v>1.6090603523890583E-3</v>
      </c>
      <c r="AR106" s="1">
        <f t="shared" si="71"/>
        <v>5.7570598489545678E-4</v>
      </c>
      <c r="AS106" s="1">
        <f t="shared" si="72"/>
        <v>1.5448645876722943E-4</v>
      </c>
      <c r="AT106" s="1">
        <f t="shared" si="73"/>
        <v>3.3164242260601489E-5</v>
      </c>
      <c r="AU106" s="1">
        <f t="shared" si="74"/>
        <v>2.9409123553645754E-4</v>
      </c>
      <c r="AV106" s="1">
        <f t="shared" si="75"/>
        <v>3.1566886379169227E-4</v>
      </c>
      <c r="AW106" s="1">
        <f t="shared" si="76"/>
        <v>1.6941482697668678E-4</v>
      </c>
      <c r="AX106" s="1">
        <f t="shared" si="77"/>
        <v>6.0614960573538584E-5</v>
      </c>
      <c r="AY106" s="1">
        <f t="shared" si="78"/>
        <v>1.6265578008576133E-5</v>
      </c>
      <c r="AZ106" s="1">
        <f t="shared" si="79"/>
        <v>3.4917984002592661E-6</v>
      </c>
      <c r="BA106" s="1">
        <f t="shared" si="80"/>
        <v>2.4771434190044403E-5</v>
      </c>
      <c r="BB106" s="1">
        <f t="shared" si="81"/>
        <v>2.6588927313655456E-5</v>
      </c>
      <c r="BC106" s="1">
        <f t="shared" si="82"/>
        <v>1.4269885430674493E-5</v>
      </c>
      <c r="BD106" s="1">
        <f t="shared" si="83"/>
        <v>5.1056248039510471E-6</v>
      </c>
      <c r="BE106" s="1">
        <f t="shared" si="84"/>
        <v>1.370056793659627E-6</v>
      </c>
      <c r="BF106" s="1">
        <f t="shared" si="85"/>
        <v>2.9411571589049274E-7</v>
      </c>
    </row>
    <row r="107" spans="2:58" x14ac:dyDescent="0.35">
      <c r="B107" s="1" t="s">
        <v>16</v>
      </c>
      <c r="C107" s="1" t="s">
        <v>18</v>
      </c>
      <c r="E107" s="1">
        <f>'PL Table'!R109</f>
        <v>0.56754200261249499</v>
      </c>
      <c r="F107" s="1">
        <f>'PL Table'!S109</f>
        <v>0.96038415366146468</v>
      </c>
      <c r="H107" s="1">
        <f t="shared" si="48"/>
        <v>0.56691720853300831</v>
      </c>
      <c r="I107" s="1">
        <f t="shared" si="48"/>
        <v>0.32174932784630894</v>
      </c>
      <c r="J107" s="1">
        <f t="shared" si="48"/>
        <v>9.130312893255918E-2</v>
      </c>
      <c r="K107" s="1">
        <f t="shared" si="46"/>
        <v>1.7272786879723827E-2</v>
      </c>
      <c r="L107" s="1">
        <f t="shared" si="46"/>
        <v>2.4507580141043214E-3</v>
      </c>
      <c r="M107" s="1">
        <f t="shared" si="46"/>
        <v>2.7818162224867773E-4</v>
      </c>
      <c r="O107" s="1">
        <f t="shared" si="49"/>
        <v>0.38274582451992267</v>
      </c>
      <c r="P107" s="1">
        <f t="shared" si="49"/>
        <v>0.36758302474902538</v>
      </c>
      <c r="Q107" s="1">
        <f t="shared" si="49"/>
        <v>0.17651045606195698</v>
      </c>
      <c r="R107" s="1">
        <f t="shared" si="47"/>
        <v>5.6505948319153905E-2</v>
      </c>
      <c r="S107" s="1">
        <f t="shared" si="47"/>
        <v>1.356685433833227E-2</v>
      </c>
      <c r="T107" s="1">
        <f t="shared" si="47"/>
        <v>2.6058783843135218E-3</v>
      </c>
      <c r="W107" s="1">
        <f t="shared" si="50"/>
        <v>0.21698519441449921</v>
      </c>
      <c r="X107" s="1">
        <f t="shared" si="51"/>
        <v>0.20838914229483718</v>
      </c>
      <c r="Y107" s="1">
        <f t="shared" si="52"/>
        <v>0.10006681502753287</v>
      </c>
      <c r="Z107" s="1">
        <f t="shared" si="53"/>
        <v>3.2034194486605168E-2</v>
      </c>
      <c r="AA107" s="1">
        <f t="shared" si="54"/>
        <v>7.6912831900612637E-3</v>
      </c>
      <c r="AB107" s="1">
        <f t="shared" si="55"/>
        <v>1.4773172994115276E-3</v>
      </c>
      <c r="AC107" s="1">
        <f t="shared" si="56"/>
        <v>0.12314821177526643</v>
      </c>
      <c r="AD107" s="1">
        <f t="shared" si="57"/>
        <v>0.11826959114071206</v>
      </c>
      <c r="AE107" s="1">
        <f t="shared" si="58"/>
        <v>5.6792120595780107E-2</v>
      </c>
      <c r="AF107" s="1">
        <f t="shared" si="59"/>
        <v>1.8180750891006039E-2</v>
      </c>
      <c r="AG107" s="1">
        <f t="shared" si="60"/>
        <v>4.3651262643471887E-3</v>
      </c>
      <c r="AH107" s="1">
        <f t="shared" si="61"/>
        <v>8.3843961860210114E-4</v>
      </c>
      <c r="AI107" s="1">
        <f t="shared" si="62"/>
        <v>3.4945891364541168E-2</v>
      </c>
      <c r="AJ107" s="1">
        <f t="shared" si="63"/>
        <v>3.3561480302080358E-2</v>
      </c>
      <c r="AK107" s="1">
        <f t="shared" si="64"/>
        <v>1.6115956927769681E-2</v>
      </c>
      <c r="AL107" s="1">
        <f t="shared" si="65"/>
        <v>5.1591698848402348E-3</v>
      </c>
      <c r="AM107" s="1">
        <f t="shared" si="66"/>
        <v>1.2386962508620012E-3</v>
      </c>
      <c r="AN107" s="1">
        <f t="shared" si="67"/>
        <v>2.3792485010554648E-4</v>
      </c>
      <c r="AO107" s="1">
        <f t="shared" si="68"/>
        <v>6.6110870560367983E-3</v>
      </c>
      <c r="AP107" s="1">
        <f t="shared" si="69"/>
        <v>6.3491832470941641E-3</v>
      </c>
      <c r="AQ107" s="1">
        <f t="shared" si="70"/>
        <v>3.0488274896010394E-3</v>
      </c>
      <c r="AR107" s="1">
        <f t="shared" si="71"/>
        <v>9.7601520275343416E-4</v>
      </c>
      <c r="AS107" s="1">
        <f t="shared" si="72"/>
        <v>2.3433738361426992E-4</v>
      </c>
      <c r="AT107" s="1">
        <f t="shared" si="73"/>
        <v>4.5010781966726523E-5</v>
      </c>
      <c r="AU107" s="1">
        <f t="shared" si="74"/>
        <v>9.3801739680716674E-4</v>
      </c>
      <c r="AV107" s="1">
        <f t="shared" si="75"/>
        <v>9.0085704375238108E-4</v>
      </c>
      <c r="AW107" s="1">
        <f t="shared" si="76"/>
        <v>4.3258441476704977E-4</v>
      </c>
      <c r="AX107" s="1">
        <f t="shared" si="77"/>
        <v>1.3848240568773104E-4</v>
      </c>
      <c r="AY107" s="1">
        <f t="shared" si="78"/>
        <v>3.3249076995853791E-5</v>
      </c>
      <c r="AZ107" s="1">
        <f t="shared" si="79"/>
        <v>6.3863773341375841E-6</v>
      </c>
      <c r="BA107" s="1">
        <f t="shared" si="80"/>
        <v>1.0647285437385982E-4</v>
      </c>
      <c r="BB107" s="1">
        <f t="shared" si="81"/>
        <v>1.0225484213575973E-4</v>
      </c>
      <c r="BC107" s="1">
        <f t="shared" si="82"/>
        <v>4.9101965011169142E-5</v>
      </c>
      <c r="BD107" s="1">
        <f t="shared" si="83"/>
        <v>1.5718916370122176E-5</v>
      </c>
      <c r="BE107" s="1">
        <f t="shared" si="84"/>
        <v>3.7740495486487823E-6</v>
      </c>
      <c r="BF107" s="1">
        <f t="shared" si="85"/>
        <v>7.2490747633109877E-7</v>
      </c>
    </row>
    <row r="108" spans="2:58" x14ac:dyDescent="0.35">
      <c r="B108" s="1" t="s">
        <v>4</v>
      </c>
      <c r="C108" s="1" t="s">
        <v>2</v>
      </c>
      <c r="E108" s="1">
        <f>'PL Table'!R110</f>
        <v>0.97968559974775926</v>
      </c>
      <c r="F108" s="1">
        <f>'PL Table'!S110</f>
        <v>1.4123296377374484</v>
      </c>
      <c r="H108" s="1">
        <f t="shared" si="48"/>
        <v>0.3754291153067767</v>
      </c>
      <c r="I108" s="1">
        <f t="shared" si="48"/>
        <v>0.36780249799209019</v>
      </c>
      <c r="J108" s="1">
        <f t="shared" si="48"/>
        <v>0.18016540541705242</v>
      </c>
      <c r="K108" s="1">
        <f t="shared" si="46"/>
        <v>5.8835151086601083E-2</v>
      </c>
      <c r="L108" s="1">
        <f t="shared" si="46"/>
        <v>1.44099875696317E-2</v>
      </c>
      <c r="M108" s="1">
        <f t="shared" si="46"/>
        <v>2.8234514629024783E-3</v>
      </c>
      <c r="O108" s="1">
        <f t="shared" si="49"/>
        <v>0.24357517974216591</v>
      </c>
      <c r="P108" s="1">
        <f t="shared" si="49"/>
        <v>0.34400844536708702</v>
      </c>
      <c r="Q108" s="1">
        <f t="shared" si="49"/>
        <v>0.24292666151196046</v>
      </c>
      <c r="R108" s="1">
        <f t="shared" si="47"/>
        <v>0.11436417461665163</v>
      </c>
      <c r="S108" s="1">
        <f t="shared" si="47"/>
        <v>4.0379978326619471E-2</v>
      </c>
      <c r="T108" s="1">
        <f t="shared" si="47"/>
        <v>1.1405968032376097E-2</v>
      </c>
      <c r="W108" s="1">
        <f t="shared" si="50"/>
        <v>9.1445214241290471E-2</v>
      </c>
      <c r="X108" s="1">
        <f t="shared" si="51"/>
        <v>0.1291507863022251</v>
      </c>
      <c r="Y108" s="1">
        <f t="shared" si="52"/>
        <v>9.1201741615864113E-2</v>
      </c>
      <c r="Z108" s="1">
        <f t="shared" si="53"/>
        <v>4.2935640899119248E-2</v>
      </c>
      <c r="AA108" s="1">
        <f t="shared" si="54"/>
        <v>1.5159819539269566E-2</v>
      </c>
      <c r="AB108" s="1">
        <f t="shared" si="55"/>
        <v>4.2821324876123343E-3</v>
      </c>
      <c r="AC108" s="1">
        <f t="shared" si="56"/>
        <v>8.9587559558040986E-2</v>
      </c>
      <c r="AD108" s="1">
        <f t="shared" si="57"/>
        <v>0.1265271655363901</v>
      </c>
      <c r="AE108" s="1">
        <f t="shared" si="58"/>
        <v>8.9349032932978009E-2</v>
      </c>
      <c r="AF108" s="1">
        <f t="shared" si="59"/>
        <v>4.2063429104808064E-2</v>
      </c>
      <c r="AG108" s="1">
        <f t="shared" si="60"/>
        <v>1.4851856897397103E-2</v>
      </c>
      <c r="AH108" s="1">
        <f t="shared" si="61"/>
        <v>4.1951435343258545E-3</v>
      </c>
      <c r="AI108" s="1">
        <f t="shared" si="62"/>
        <v>4.3883821007778739E-2</v>
      </c>
      <c r="AJ108" s="1">
        <f t="shared" si="63"/>
        <v>6.197842102645116E-2</v>
      </c>
      <c r="AK108" s="1">
        <f t="shared" si="64"/>
        <v>4.3766980457913419E-2</v>
      </c>
      <c r="AL108" s="1">
        <f t="shared" si="65"/>
        <v>2.0604467884995616E-2</v>
      </c>
      <c r="AM108" s="1">
        <f t="shared" si="66"/>
        <v>7.2750751659471872E-3</v>
      </c>
      <c r="AN108" s="1">
        <f t="shared" si="67"/>
        <v>2.0549608547269791E-3</v>
      </c>
      <c r="AO108" s="1">
        <f t="shared" si="68"/>
        <v>1.4330782501076347E-2</v>
      </c>
      <c r="AP108" s="1">
        <f t="shared" si="69"/>
        <v>2.0239788858239318E-2</v>
      </c>
      <c r="AQ108" s="1">
        <f t="shared" si="70"/>
        <v>1.4292626833019795E-2</v>
      </c>
      <c r="AR108" s="1">
        <f t="shared" si="71"/>
        <v>6.7286334924651272E-3</v>
      </c>
      <c r="AS108" s="1">
        <f t="shared" si="72"/>
        <v>2.3757621257203339E-3</v>
      </c>
      <c r="AT108" s="1">
        <f t="shared" si="73"/>
        <v>6.7107185247378977E-4</v>
      </c>
      <c r="AU108" s="1">
        <f t="shared" si="74"/>
        <v>3.5099153123554182E-3</v>
      </c>
      <c r="AV108" s="1">
        <f t="shared" si="75"/>
        <v>4.9571574215880503E-3</v>
      </c>
      <c r="AW108" s="1">
        <f t="shared" si="76"/>
        <v>3.5005701727194778E-3</v>
      </c>
      <c r="AX108" s="1">
        <f t="shared" si="77"/>
        <v>1.6479863346371393E-3</v>
      </c>
      <c r="AY108" s="1">
        <f t="shared" si="78"/>
        <v>5.8187498574858402E-4</v>
      </c>
      <c r="AZ108" s="1">
        <f t="shared" si="79"/>
        <v>1.643598575661561E-4</v>
      </c>
      <c r="BA108" s="1">
        <f t="shared" si="80"/>
        <v>6.8772269756975249E-4</v>
      </c>
      <c r="BB108" s="1">
        <f t="shared" si="81"/>
        <v>9.7129114832250911E-4</v>
      </c>
      <c r="BC108" s="1">
        <f t="shared" si="82"/>
        <v>6.8589163782395999E-4</v>
      </c>
      <c r="BD108" s="1">
        <f t="shared" si="83"/>
        <v>3.229016961250195E-4</v>
      </c>
      <c r="BE108" s="1">
        <f t="shared" si="84"/>
        <v>1.1401090887826411E-4</v>
      </c>
      <c r="BF108" s="1">
        <f t="shared" si="85"/>
        <v>3.2204197126831194E-5</v>
      </c>
    </row>
    <row r="109" spans="2:58" x14ac:dyDescent="0.35">
      <c r="B109" s="1" t="s">
        <v>5</v>
      </c>
      <c r="C109" s="1" t="s">
        <v>3</v>
      </c>
      <c r="E109" s="1">
        <f>'PL Table'!R111</f>
        <v>0.66213233638124414</v>
      </c>
      <c r="F109" s="1">
        <f>'PL Table'!S111</f>
        <v>1.811312760398277</v>
      </c>
      <c r="H109" s="1">
        <f t="shared" si="48"/>
        <v>0.51575040777765724</v>
      </c>
      <c r="I109" s="1">
        <f t="shared" si="48"/>
        <v>0.34149502249139951</v>
      </c>
      <c r="J109" s="1">
        <f t="shared" si="48"/>
        <v>0.11305744855239794</v>
      </c>
      <c r="K109" s="1">
        <f t="shared" si="46"/>
        <v>2.4952997518433852E-2</v>
      </c>
      <c r="L109" s="1">
        <f t="shared" si="46"/>
        <v>4.130546636648998E-3</v>
      </c>
      <c r="M109" s="1">
        <f t="shared" si="46"/>
        <v>5.4699369901121833E-4</v>
      </c>
      <c r="O109" s="1">
        <f t="shared" si="49"/>
        <v>0.16343943908705771</v>
      </c>
      <c r="P109" s="1">
        <f t="shared" si="49"/>
        <v>0.2960399415707245</v>
      </c>
      <c r="Q109" s="1">
        <f t="shared" si="49"/>
        <v>0.26811046187730692</v>
      </c>
      <c r="R109" s="1">
        <f t="shared" si="47"/>
        <v>0.16187730026488062</v>
      </c>
      <c r="S109" s="1">
        <f t="shared" si="47"/>
        <v>7.3302604897150417E-2</v>
      </c>
      <c r="T109" s="1">
        <f t="shared" si="47"/>
        <v>2.6554788724128371E-2</v>
      </c>
      <c r="W109" s="1">
        <f t="shared" si="50"/>
        <v>8.4293957356101581E-2</v>
      </c>
      <c r="X109" s="1">
        <f t="shared" si="51"/>
        <v>0.15268272058357499</v>
      </c>
      <c r="Y109" s="1">
        <f t="shared" si="52"/>
        <v>0.13827808004267705</v>
      </c>
      <c r="Z109" s="1">
        <f t="shared" si="53"/>
        <v>8.348828362155844E-2</v>
      </c>
      <c r="AA109" s="1">
        <f t="shared" si="54"/>
        <v>3.7805848366869822E-2</v>
      </c>
      <c r="AB109" s="1">
        <f t="shared" si="55"/>
        <v>1.3695643112918742E-2</v>
      </c>
      <c r="AC109" s="1">
        <f t="shared" si="56"/>
        <v>5.5813754927016491E-2</v>
      </c>
      <c r="AD109" s="1">
        <f t="shared" si="57"/>
        <v>0.10109616650504716</v>
      </c>
      <c r="AE109" s="1">
        <f t="shared" si="58"/>
        <v>9.1558388208970443E-2</v>
      </c>
      <c r="AF109" s="1">
        <f t="shared" si="59"/>
        <v>5.5280292294802441E-2</v>
      </c>
      <c r="AG109" s="1">
        <f t="shared" si="60"/>
        <v>2.5032474708030553E-2</v>
      </c>
      <c r="AH109" s="1">
        <f t="shared" si="61"/>
        <v>9.0683281726005802E-3</v>
      </c>
      <c r="AI109" s="1">
        <f t="shared" si="62"/>
        <v>1.8478045976017803E-2</v>
      </c>
      <c r="AJ109" s="1">
        <f t="shared" si="63"/>
        <v>3.3469520463587074E-2</v>
      </c>
      <c r="AK109" s="1">
        <f t="shared" si="64"/>
        <v>3.0311884750053274E-2</v>
      </c>
      <c r="AL109" s="1">
        <f t="shared" si="65"/>
        <v>1.8301434546497814E-2</v>
      </c>
      <c r="AM109" s="1">
        <f t="shared" si="66"/>
        <v>8.2874054819163361E-3</v>
      </c>
      <c r="AN109" s="1">
        <f t="shared" si="67"/>
        <v>3.0022166599979402E-3</v>
      </c>
      <c r="AO109" s="1">
        <f t="shared" si="68"/>
        <v>4.0783039179535718E-3</v>
      </c>
      <c r="AP109" s="1">
        <f t="shared" si="69"/>
        <v>7.387083927371591E-3</v>
      </c>
      <c r="AQ109" s="1">
        <f t="shared" si="70"/>
        <v>6.6901596898905936E-3</v>
      </c>
      <c r="AR109" s="1">
        <f t="shared" si="71"/>
        <v>4.0393238718003377E-3</v>
      </c>
      <c r="AS109" s="1">
        <f t="shared" si="72"/>
        <v>1.8291197180933315E-3</v>
      </c>
      <c r="AT109" s="1">
        <f t="shared" si="73"/>
        <v>6.6262157713571049E-4</v>
      </c>
      <c r="AU109" s="1">
        <f t="shared" si="74"/>
        <v>6.7509422541684502E-4</v>
      </c>
      <c r="AV109" s="1">
        <f t="shared" si="75"/>
        <v>1.2228067849687219E-3</v>
      </c>
      <c r="AW109" s="1">
        <f t="shared" si="76"/>
        <v>1.1074427665577196E-3</v>
      </c>
      <c r="AX109" s="1">
        <f t="shared" si="77"/>
        <v>6.6864173815892264E-4</v>
      </c>
      <c r="AY109" s="1">
        <f t="shared" si="78"/>
        <v>3.02779828115535E-4</v>
      </c>
      <c r="AZ109" s="1">
        <f t="shared" si="79"/>
        <v>1.0968579325137318E-4</v>
      </c>
      <c r="BA109" s="1">
        <f t="shared" si="80"/>
        <v>8.9400343350548396E-5</v>
      </c>
      <c r="BB109" s="1">
        <f t="shared" si="81"/>
        <v>1.6193198269483553E-4</v>
      </c>
      <c r="BC109" s="1">
        <f t="shared" si="82"/>
        <v>1.4665473328587435E-4</v>
      </c>
      <c r="BD109" s="1">
        <f t="shared" si="83"/>
        <v>8.8545863257836728E-5</v>
      </c>
      <c r="BE109" s="1">
        <f t="shared" si="84"/>
        <v>4.0096062999850152E-5</v>
      </c>
      <c r="BF109" s="1">
        <f t="shared" si="85"/>
        <v>1.452530211067237E-5</v>
      </c>
    </row>
    <row r="110" spans="2:58" x14ac:dyDescent="0.35">
      <c r="B110" s="1" t="s">
        <v>15</v>
      </c>
      <c r="C110" s="1" t="s">
        <v>13</v>
      </c>
      <c r="E110" s="1">
        <f>'PL Table'!R112</f>
        <v>1.081032385928562</v>
      </c>
      <c r="F110" s="1">
        <f>'PL Table'!S112</f>
        <v>0.59317844784972829</v>
      </c>
      <c r="H110" s="1">
        <f t="shared" si="48"/>
        <v>0.33924511291456982</v>
      </c>
      <c r="I110" s="1">
        <f t="shared" si="48"/>
        <v>0.36673495382864185</v>
      </c>
      <c r="J110" s="1">
        <f t="shared" si="48"/>
        <v>0.19822618107038881</v>
      </c>
      <c r="K110" s="1">
        <f t="shared" si="46"/>
        <v>7.1429640492009866E-2</v>
      </c>
      <c r="L110" s="1">
        <f t="shared" si="46"/>
        <v>1.9304438671774209E-2</v>
      </c>
      <c r="M110" s="1">
        <f t="shared" si="46"/>
        <v>4.1737446792719356E-3</v>
      </c>
      <c r="O110" s="1">
        <f t="shared" si="49"/>
        <v>0.55256818145825914</v>
      </c>
      <c r="P110" s="1">
        <f t="shared" si="49"/>
        <v>0.3277715362085572</v>
      </c>
      <c r="Q110" s="1">
        <f t="shared" si="49"/>
        <v>9.7213505548756476E-2</v>
      </c>
      <c r="R110" s="1">
        <f t="shared" si="47"/>
        <v>1.9221652110480773E-2</v>
      </c>
      <c r="S110" s="1">
        <f t="shared" si="47"/>
        <v>2.8504674410006091E-3</v>
      </c>
      <c r="T110" s="1">
        <f t="shared" si="47"/>
        <v>3.3816717045978572E-4</v>
      </c>
      <c r="W110" s="1">
        <f t="shared" si="50"/>
        <v>0.18745605511180563</v>
      </c>
      <c r="X110" s="1">
        <f t="shared" si="51"/>
        <v>0.111194891811254</v>
      </c>
      <c r="Y110" s="1">
        <f t="shared" si="52"/>
        <v>3.2979206666709053E-2</v>
      </c>
      <c r="Z110" s="1">
        <f t="shared" si="53"/>
        <v>6.5208515406246286E-3</v>
      </c>
      <c r="AA110" s="1">
        <f t="shared" si="54"/>
        <v>9.6700714888155648E-4</v>
      </c>
      <c r="AB110" s="1">
        <f t="shared" si="55"/>
        <v>1.1472155992663059E-4</v>
      </c>
      <c r="AC110" s="1">
        <f t="shared" si="56"/>
        <v>0.20264606651427125</v>
      </c>
      <c r="AD110" s="1">
        <f t="shared" si="57"/>
        <v>0.12020527919778824</v>
      </c>
      <c r="AE110" s="1">
        <f t="shared" si="58"/>
        <v>3.5651590468943624E-2</v>
      </c>
      <c r="AF110" s="1">
        <f t="shared" si="59"/>
        <v>7.0492516992473825E-3</v>
      </c>
      <c r="AG110" s="1">
        <f t="shared" si="60"/>
        <v>1.0453660453654053E-3</v>
      </c>
      <c r="AH110" s="1">
        <f t="shared" si="61"/>
        <v>1.2401772164493196E-4</v>
      </c>
      <c r="AI110" s="1">
        <f t="shared" si="62"/>
        <v>0.10953348039148034</v>
      </c>
      <c r="AJ110" s="1">
        <f t="shared" si="63"/>
        <v>6.4972899886196964E-2</v>
      </c>
      <c r="AK110" s="1">
        <f t="shared" si="64"/>
        <v>1.9270261953395047E-2</v>
      </c>
      <c r="AL110" s="1">
        <f t="shared" si="65"/>
        <v>3.8102346917241827E-3</v>
      </c>
      <c r="AM110" s="1">
        <f t="shared" si="66"/>
        <v>5.6503727509503454E-4</v>
      </c>
      <c r="AN110" s="1">
        <f t="shared" si="67"/>
        <v>6.7033586763622519E-5</v>
      </c>
      <c r="AO110" s="1">
        <f t="shared" si="68"/>
        <v>3.9469746548887123E-2</v>
      </c>
      <c r="AP110" s="1">
        <f t="shared" si="69"/>
        <v>2.3412602994891035E-2</v>
      </c>
      <c r="AQ110" s="1">
        <f t="shared" si="70"/>
        <v>6.9439257523156812E-3</v>
      </c>
      <c r="AR110" s="1">
        <f t="shared" si="71"/>
        <v>1.3729956999141244E-3</v>
      </c>
      <c r="AS110" s="1">
        <f t="shared" si="72"/>
        <v>2.0360786454485285E-4</v>
      </c>
      <c r="AT110" s="1">
        <f t="shared" si="73"/>
        <v>2.4155159412142712E-5</v>
      </c>
      <c r="AU110" s="1">
        <f t="shared" si="74"/>
        <v>1.0667018570934767E-2</v>
      </c>
      <c r="AV110" s="1">
        <f t="shared" si="75"/>
        <v>6.3274455190913117E-3</v>
      </c>
      <c r="AW110" s="1">
        <f t="shared" si="76"/>
        <v>1.8766521559341511E-3</v>
      </c>
      <c r="AX110" s="1">
        <f t="shared" si="77"/>
        <v>3.7106320433695538E-4</v>
      </c>
      <c r="AY110" s="1">
        <f t="shared" si="78"/>
        <v>5.5026673900685429E-5</v>
      </c>
      <c r="AZ110" s="1">
        <f t="shared" si="79"/>
        <v>6.5281274029483486E-6</v>
      </c>
      <c r="BA110" s="1">
        <f t="shared" si="80"/>
        <v>2.3062785072963787E-3</v>
      </c>
      <c r="BB110" s="1">
        <f t="shared" si="81"/>
        <v>1.3680347052672543E-3</v>
      </c>
      <c r="BC110" s="1">
        <f t="shared" si="82"/>
        <v>4.0574435153749511E-4</v>
      </c>
      <c r="BD110" s="1">
        <f t="shared" si="83"/>
        <v>8.0226268222935291E-5</v>
      </c>
      <c r="BE110" s="1">
        <f t="shared" si="84"/>
        <v>1.1897123315314182E-5</v>
      </c>
      <c r="BF110" s="1">
        <f t="shared" si="85"/>
        <v>1.4114234284109764E-6</v>
      </c>
    </row>
    <row r="111" spans="2:58" x14ac:dyDescent="0.35">
      <c r="B111" s="1" t="s">
        <v>10</v>
      </c>
      <c r="C111" s="1" t="s">
        <v>12</v>
      </c>
      <c r="E111" s="1">
        <f>'PL Table'!R113</f>
        <v>0.83780009909463526</v>
      </c>
      <c r="F111" s="1">
        <f>'PL Table'!S113</f>
        <v>1.1475178306616769</v>
      </c>
      <c r="H111" s="1">
        <f t="shared" si="48"/>
        <v>0.43266128921223945</v>
      </c>
      <c r="I111" s="1">
        <f t="shared" si="48"/>
        <v>0.36248367097642686</v>
      </c>
      <c r="J111" s="1">
        <f t="shared" si="48"/>
        <v>0.15184442773211879</v>
      </c>
      <c r="K111" s="1">
        <f t="shared" si="46"/>
        <v>4.2405092200312439E-2</v>
      </c>
      <c r="L111" s="1">
        <f t="shared" si="46"/>
        <v>8.881747611884724E-3</v>
      </c>
      <c r="M111" s="1">
        <f t="shared" si="46"/>
        <v>1.488225805874113E-3</v>
      </c>
      <c r="O111" s="1">
        <f t="shared" si="49"/>
        <v>0.31742369169258094</v>
      </c>
      <c r="P111" s="1">
        <f t="shared" si="49"/>
        <v>0.36424934609169141</v>
      </c>
      <c r="Q111" s="1">
        <f t="shared" si="49"/>
        <v>0.20899130972353608</v>
      </c>
      <c r="R111" s="1">
        <f t="shared" si="47"/>
        <v>7.9940418120364953E-2</v>
      </c>
      <c r="S111" s="1">
        <f t="shared" si="47"/>
        <v>2.293326379591714E-2</v>
      </c>
      <c r="T111" s="1">
        <f t="shared" si="47"/>
        <v>5.2632658242165618E-3</v>
      </c>
      <c r="W111" s="1">
        <f t="shared" si="50"/>
        <v>0.1373369436742205</v>
      </c>
      <c r="X111" s="1">
        <f t="shared" si="51"/>
        <v>0.15759659167474641</v>
      </c>
      <c r="Y111" s="1">
        <f t="shared" si="52"/>
        <v>9.0422449499139551E-2</v>
      </c>
      <c r="Z111" s="1">
        <f t="shared" si="53"/>
        <v>3.4587124364122569E-2</v>
      </c>
      <c r="AA111" s="1">
        <f t="shared" si="54"/>
        <v>9.9223354797858855E-3</v>
      </c>
      <c r="AB111" s="1">
        <f t="shared" si="55"/>
        <v>2.2772113769722576E-3</v>
      </c>
      <c r="AC111" s="1">
        <f t="shared" si="56"/>
        <v>0.11506090501961627</v>
      </c>
      <c r="AD111" s="1">
        <f t="shared" si="57"/>
        <v>0.13203444012207929</v>
      </c>
      <c r="AE111" s="1">
        <f t="shared" si="58"/>
        <v>7.5755937150758776E-2</v>
      </c>
      <c r="AF111" s="1">
        <f t="shared" si="59"/>
        <v>2.897709621966036E-2</v>
      </c>
      <c r="AG111" s="1">
        <f t="shared" si="60"/>
        <v>8.3129336482148306E-3</v>
      </c>
      <c r="AH111" s="1">
        <f t="shared" si="61"/>
        <v>1.9078479172867883E-3</v>
      </c>
      <c r="AI111" s="1">
        <f t="shared" si="62"/>
        <v>4.8199018813676463E-2</v>
      </c>
      <c r="AJ111" s="1">
        <f t="shared" si="63"/>
        <v>5.5309233509091359E-2</v>
      </c>
      <c r="AK111" s="1">
        <f t="shared" si="64"/>
        <v>3.1734165825956326E-2</v>
      </c>
      <c r="AL111" s="1">
        <f t="shared" si="65"/>
        <v>1.2138507042153116E-2</v>
      </c>
      <c r="AM111" s="1">
        <f t="shared" si="66"/>
        <v>3.4822883171207564E-3</v>
      </c>
      <c r="AN111" s="1">
        <f t="shared" si="67"/>
        <v>7.9919758708018229E-4</v>
      </c>
      <c r="AO111" s="1">
        <f t="shared" si="68"/>
        <v>1.3460380912787444E-2</v>
      </c>
      <c r="AP111" s="1">
        <f t="shared" si="69"/>
        <v>1.5446027104921689E-2</v>
      </c>
      <c r="AQ111" s="1">
        <f t="shared" si="70"/>
        <v>8.8622957578906002E-3</v>
      </c>
      <c r="AR111" s="1">
        <f t="shared" si="71"/>
        <v>3.3898808009256028E-3</v>
      </c>
      <c r="AS111" s="1">
        <f t="shared" si="72"/>
        <v>9.7248716571995356E-4</v>
      </c>
      <c r="AT111" s="1">
        <f t="shared" si="73"/>
        <v>2.2318927255065673E-4</v>
      </c>
      <c r="AU111" s="1">
        <f t="shared" si="74"/>
        <v>2.8192771156462138E-3</v>
      </c>
      <c r="AV111" s="1">
        <f t="shared" si="75"/>
        <v>3.2351707597804524E-3</v>
      </c>
      <c r="AW111" s="1">
        <f t="shared" si="76"/>
        <v>1.8562080660416774E-3</v>
      </c>
      <c r="AX111" s="1">
        <f t="shared" si="77"/>
        <v>7.100106177336178E-4</v>
      </c>
      <c r="AY111" s="1">
        <f t="shared" si="78"/>
        <v>2.0368746095210947E-4</v>
      </c>
      <c r="AZ111" s="1">
        <f t="shared" si="79"/>
        <v>4.6746998664949933E-5</v>
      </c>
      <c r="BA111" s="1">
        <f t="shared" si="80"/>
        <v>4.7239812937272728E-4</v>
      </c>
      <c r="BB111" s="1">
        <f t="shared" si="81"/>
        <v>5.4208527662642618E-4</v>
      </c>
      <c r="BC111" s="1">
        <f t="shared" si="82"/>
        <v>3.1102626033399584E-4</v>
      </c>
      <c r="BD111" s="1">
        <f t="shared" si="83"/>
        <v>1.1896939317909369E-4</v>
      </c>
      <c r="BE111" s="1">
        <f t="shared" si="84"/>
        <v>3.4129874994002409E-5</v>
      </c>
      <c r="BF111" s="1">
        <f t="shared" si="85"/>
        <v>7.8329280227743704E-6</v>
      </c>
    </row>
    <row r="112" spans="2:58" x14ac:dyDescent="0.35">
      <c r="B112" s="1" t="s">
        <v>19</v>
      </c>
      <c r="C112" s="1" t="s">
        <v>21</v>
      </c>
      <c r="E112" s="1">
        <f>'PL Table'!R114</f>
        <v>1.2972388631142742</v>
      </c>
      <c r="F112" s="1">
        <f>'PL Table'!S114</f>
        <v>1.0009886307464164</v>
      </c>
      <c r="H112" s="1">
        <f t="shared" si="48"/>
        <v>0.27328533045153131</v>
      </c>
      <c r="I112" s="1">
        <f t="shared" si="48"/>
        <v>0.35451635138075321</v>
      </c>
      <c r="J112" s="1">
        <f t="shared" si="48"/>
        <v>0.22994619431029448</v>
      </c>
      <c r="K112" s="1">
        <f t="shared" si="46"/>
        <v>9.9431713228180119E-2</v>
      </c>
      <c r="L112" s="1">
        <f t="shared" si="46"/>
        <v>3.2246670656407232E-2</v>
      </c>
      <c r="M112" s="1">
        <f t="shared" si="46"/>
        <v>8.3663268763076223E-3</v>
      </c>
      <c r="O112" s="1">
        <f t="shared" si="49"/>
        <v>0.36751592396667671</v>
      </c>
      <c r="P112" s="1">
        <f t="shared" si="49"/>
        <v>0.36787926150890776</v>
      </c>
      <c r="Q112" s="1">
        <f t="shared" si="49"/>
        <v>0.1841214791289022</v>
      </c>
      <c r="R112" s="1">
        <f t="shared" si="47"/>
        <v>6.1434502428081565E-2</v>
      </c>
      <c r="S112" s="1">
        <f t="shared" si="47"/>
        <v>1.5373809616518189E-2</v>
      </c>
      <c r="T112" s="1">
        <f t="shared" si="47"/>
        <v>3.0778017274789276E-3</v>
      </c>
      <c r="W112" s="1">
        <f t="shared" si="50"/>
        <v>0.1004367107274331</v>
      </c>
      <c r="X112" s="1">
        <f t="shared" si="51"/>
        <v>0.10053600554772715</v>
      </c>
      <c r="Y112" s="1">
        <f t="shared" si="52"/>
        <v>5.0317699266966762E-2</v>
      </c>
      <c r="Z112" s="1">
        <f t="shared" si="53"/>
        <v>1.6789148297183674E-2</v>
      </c>
      <c r="AA112" s="1">
        <f t="shared" si="54"/>
        <v>4.2014366413491034E-3</v>
      </c>
      <c r="AB112" s="1">
        <f t="shared" si="55"/>
        <v>8.411180621583726E-4</v>
      </c>
      <c r="AC112" s="1">
        <f t="shared" si="56"/>
        <v>0.13029040443899254</v>
      </c>
      <c r="AD112" s="1">
        <f t="shared" si="57"/>
        <v>0.13041921353878394</v>
      </c>
      <c r="AE112" s="1">
        <f t="shared" si="58"/>
        <v>6.527407499160591E-2</v>
      </c>
      <c r="AF112" s="1">
        <f t="shared" si="59"/>
        <v>2.1779535649695501E-2</v>
      </c>
      <c r="AG112" s="1">
        <f t="shared" si="60"/>
        <v>5.4502668920703651E-3</v>
      </c>
      <c r="AH112" s="1">
        <f t="shared" si="61"/>
        <v>1.0911310386992087E-3</v>
      </c>
      <c r="AI112" s="1">
        <f t="shared" si="62"/>
        <v>8.4508888064568854E-2</v>
      </c>
      <c r="AJ112" s="1">
        <f t="shared" si="63"/>
        <v>8.4592436149654934E-2</v>
      </c>
      <c r="AK112" s="1">
        <f t="shared" si="64"/>
        <v>4.2338033416473374E-2</v>
      </c>
      <c r="AL112" s="1">
        <f t="shared" si="65"/>
        <v>1.4126630032683902E-2</v>
      </c>
      <c r="AM112" s="1">
        <f t="shared" si="66"/>
        <v>3.5351490133693655E-3</v>
      </c>
      <c r="AN112" s="1">
        <f t="shared" si="67"/>
        <v>7.0772879407542946E-4</v>
      </c>
      <c r="AO112" s="1">
        <f t="shared" si="68"/>
        <v>3.6542737958644246E-2</v>
      </c>
      <c r="AP112" s="1">
        <f t="shared" si="69"/>
        <v>3.6578865232948399E-2</v>
      </c>
      <c r="AQ112" s="1">
        <f t="shared" si="70"/>
        <v>1.8307514111893356E-2</v>
      </c>
      <c r="AR112" s="1">
        <f t="shared" si="71"/>
        <v>6.108537827744941E-3</v>
      </c>
      <c r="AS112" s="1">
        <f t="shared" si="72"/>
        <v>1.5286442290142744E-3</v>
      </c>
      <c r="AT112" s="1">
        <f t="shared" si="73"/>
        <v>3.0603109873988211E-4</v>
      </c>
      <c r="AU112" s="1">
        <f t="shared" si="74"/>
        <v>1.1851164961138624E-2</v>
      </c>
      <c r="AV112" s="1">
        <f t="shared" si="75"/>
        <v>1.1862881387200059E-2</v>
      </c>
      <c r="AW112" s="1">
        <f t="shared" si="76"/>
        <v>5.9373046982402668E-3</v>
      </c>
      <c r="AX112" s="1">
        <f t="shared" si="77"/>
        <v>1.9810581667385968E-3</v>
      </c>
      <c r="AY112" s="1">
        <f t="shared" si="78"/>
        <v>4.9575417543816838E-4</v>
      </c>
      <c r="AZ112" s="1">
        <f t="shared" si="79"/>
        <v>9.9248858651734224E-5</v>
      </c>
      <c r="BA112" s="1">
        <f t="shared" si="80"/>
        <v>3.0747583521534361E-3</v>
      </c>
      <c r="BB112" s="1">
        <f t="shared" si="81"/>
        <v>3.0777981527981752E-3</v>
      </c>
      <c r="BC112" s="1">
        <f t="shared" si="82"/>
        <v>1.5404204793416473E-3</v>
      </c>
      <c r="BD112" s="1">
        <f t="shared" si="83"/>
        <v>5.1398112879664463E-4</v>
      </c>
      <c r="BE112" s="1">
        <f t="shared" si="84"/>
        <v>1.2862231658591271E-4</v>
      </c>
      <c r="BF112" s="1">
        <f t="shared" si="85"/>
        <v>2.5749895312552981E-5</v>
      </c>
    </row>
    <row r="113" spans="2:58" x14ac:dyDescent="0.35">
      <c r="B113" s="1" t="s">
        <v>14</v>
      </c>
      <c r="C113" s="1" t="s">
        <v>11</v>
      </c>
      <c r="E113" s="1">
        <f>'PL Table'!R115</f>
        <v>0.72519255889374346</v>
      </c>
      <c r="F113" s="1">
        <f>'PL Table'!S115</f>
        <v>1.2234305486900647</v>
      </c>
      <c r="H113" s="1">
        <f t="shared" si="48"/>
        <v>0.48423131693069316</v>
      </c>
      <c r="I113" s="1">
        <f t="shared" si="48"/>
        <v>0.35116094782145663</v>
      </c>
      <c r="J113" s="1">
        <f t="shared" si="48"/>
        <v>0.12732965316709721</v>
      </c>
      <c r="K113" s="1">
        <f t="shared" si="46"/>
        <v>3.0779505667766698E-2</v>
      </c>
      <c r="L113" s="1">
        <f t="shared" si="46"/>
        <v>5.5802671191730515E-3</v>
      </c>
      <c r="M113" s="1">
        <f t="shared" si="46"/>
        <v>8.0935363829274501E-4</v>
      </c>
      <c r="O113" s="1">
        <f t="shared" si="49"/>
        <v>0.29421910070911966</v>
      </c>
      <c r="P113" s="1">
        <f t="shared" si="49"/>
        <v>0.35995663581565568</v>
      </c>
      <c r="Q113" s="1">
        <f t="shared" si="49"/>
        <v>0.22019097223028875</v>
      </c>
      <c r="R113" s="1">
        <f t="shared" si="47"/>
        <v>8.979612065743367E-2</v>
      </c>
      <c r="S113" s="1">
        <f t="shared" si="47"/>
        <v>2.7464829291540833E-2</v>
      </c>
      <c r="T113" s="1">
        <f t="shared" si="47"/>
        <v>6.7202622339657524E-3</v>
      </c>
      <c r="W113" s="1">
        <f t="shared" si="50"/>
        <v>0.14247010260254125</v>
      </c>
      <c r="X113" s="1">
        <f t="shared" si="51"/>
        <v>0.17430227579895685</v>
      </c>
      <c r="Y113" s="1">
        <f t="shared" si="52"/>
        <v>0.10662336445932241</v>
      </c>
      <c r="Z113" s="1">
        <f t="shared" si="53"/>
        <v>4.3482093761216527E-2</v>
      </c>
      <c r="AA113" s="1">
        <f t="shared" si="54"/>
        <v>1.3299330457119493E-2</v>
      </c>
      <c r="AB113" s="1">
        <f t="shared" si="55"/>
        <v>3.2541614316728383E-3</v>
      </c>
      <c r="AC113" s="1">
        <f t="shared" si="56"/>
        <v>0.10331825827219106</v>
      </c>
      <c r="AD113" s="1">
        <f t="shared" si="57"/>
        <v>0.12640271340764853</v>
      </c>
      <c r="AE113" s="1">
        <f t="shared" si="58"/>
        <v>7.7322470510116231E-2</v>
      </c>
      <c r="AF113" s="1">
        <f t="shared" si="59"/>
        <v>3.1532890840754287E-2</v>
      </c>
      <c r="AG113" s="1">
        <f t="shared" si="60"/>
        <v>9.6445754857719841E-3</v>
      </c>
      <c r="AH113" s="1">
        <f t="shared" si="61"/>
        <v>2.3598936556881531E-3</v>
      </c>
      <c r="AI113" s="1">
        <f t="shared" si="62"/>
        <v>3.7462816048427452E-2</v>
      </c>
      <c r="AJ113" s="1">
        <f t="shared" si="63"/>
        <v>4.5833153593602557E-2</v>
      </c>
      <c r="AK113" s="1">
        <f t="shared" si="64"/>
        <v>2.8036840124608598E-2</v>
      </c>
      <c r="AL113" s="1">
        <f t="shared" si="65"/>
        <v>1.1433708899061843E-2</v>
      </c>
      <c r="AM113" s="1">
        <f t="shared" si="66"/>
        <v>3.4970871879854266E-3</v>
      </c>
      <c r="AN113" s="1">
        <f t="shared" si="67"/>
        <v>8.556886594428011E-4</v>
      </c>
      <c r="AO113" s="1">
        <f t="shared" si="68"/>
        <v>9.0559184778415697E-3</v>
      </c>
      <c r="AP113" s="1">
        <f t="shared" si="69"/>
        <v>1.1079287312238208E-2</v>
      </c>
      <c r="AQ113" s="1">
        <f t="shared" si="70"/>
        <v>6.777369277753232E-3</v>
      </c>
      <c r="AR113" s="1">
        <f t="shared" si="71"/>
        <v>2.7638802047189421E-3</v>
      </c>
      <c r="AS113" s="1">
        <f t="shared" si="72"/>
        <v>8.4535386884322585E-4</v>
      </c>
      <c r="AT113" s="1">
        <f t="shared" si="73"/>
        <v>2.0684634951922737E-4</v>
      </c>
      <c r="AU113" s="1">
        <f t="shared" si="74"/>
        <v>1.6418211735197651E-3</v>
      </c>
      <c r="AV113" s="1">
        <f t="shared" si="75"/>
        <v>2.0086541791702523E-3</v>
      </c>
      <c r="AW113" s="1">
        <f t="shared" si="76"/>
        <v>1.2287244422754268E-3</v>
      </c>
      <c r="AX113" s="1">
        <f t="shared" si="77"/>
        <v>5.0108633953397307E-4</v>
      </c>
      <c r="AY113" s="1">
        <f t="shared" si="78"/>
        <v>1.532610838292862E-4</v>
      </c>
      <c r="AZ113" s="1">
        <f t="shared" si="79"/>
        <v>3.7500858376419528E-5</v>
      </c>
      <c r="BA113" s="1">
        <f t="shared" si="80"/>
        <v>2.3812729961414557E-4</v>
      </c>
      <c r="BB113" s="1">
        <f t="shared" si="81"/>
        <v>2.9133221282501753E-4</v>
      </c>
      <c r="BC113" s="1">
        <f t="shared" si="82"/>
        <v>1.7821236449380097E-4</v>
      </c>
      <c r="BD113" s="1">
        <f t="shared" si="83"/>
        <v>7.2676816958668257E-5</v>
      </c>
      <c r="BE113" s="1">
        <f t="shared" si="84"/>
        <v>2.2228759512197727E-5</v>
      </c>
      <c r="BF113" s="1">
        <f t="shared" si="85"/>
        <v>5.4390686893415122E-6</v>
      </c>
    </row>
    <row r="114" spans="2:58" x14ac:dyDescent="0.35">
      <c r="B114" s="1" t="s">
        <v>9</v>
      </c>
      <c r="C114" s="1" t="s">
        <v>7</v>
      </c>
      <c r="E114" s="1">
        <f>'PL Table'!R116</f>
        <v>1.3175082203504349</v>
      </c>
      <c r="F114" s="1">
        <f>'PL Table'!S116</f>
        <v>0.67791822611397501</v>
      </c>
      <c r="H114" s="1">
        <f t="shared" si="48"/>
        <v>0.26780177428120355</v>
      </c>
      <c r="I114" s="1">
        <f t="shared" si="48"/>
        <v>0.3528310390399173</v>
      </c>
      <c r="J114" s="1">
        <f t="shared" si="48"/>
        <v>0.2324288971649382</v>
      </c>
      <c r="K114" s="1">
        <f t="shared" si="48"/>
        <v>0.10207566088726396</v>
      </c>
      <c r="L114" s="1">
        <f t="shared" si="48"/>
        <v>3.3621380579168421E-2</v>
      </c>
      <c r="M114" s="1">
        <f t="shared" si="48"/>
        <v>8.8592890585169719E-3</v>
      </c>
      <c r="O114" s="1">
        <f t="shared" si="49"/>
        <v>0.50767275293661973</v>
      </c>
      <c r="P114" s="1">
        <f t="shared" si="49"/>
        <v>0.34416061211719157</v>
      </c>
      <c r="Q114" s="1">
        <f t="shared" si="49"/>
        <v>0.11665637583239315</v>
      </c>
      <c r="R114" s="1">
        <f t="shared" si="49"/>
        <v>2.6361161123060382E-2</v>
      </c>
      <c r="S114" s="1">
        <f t="shared" si="49"/>
        <v>4.4676778967124436E-3</v>
      </c>
      <c r="T114" s="1">
        <f t="shared" si="49"/>
        <v>6.0574405491758303E-4</v>
      </c>
      <c r="W114" s="1">
        <f t="shared" si="50"/>
        <v>0.13595566399064984</v>
      </c>
      <c r="X114" s="1">
        <f t="shared" si="51"/>
        <v>9.2166822562688988E-2</v>
      </c>
      <c r="Y114" s="1">
        <f t="shared" si="52"/>
        <v>3.1240784429129798E-2</v>
      </c>
      <c r="Z114" s="1">
        <f t="shared" si="53"/>
        <v>7.0595657208682551E-3</v>
      </c>
      <c r="AA114" s="1">
        <f t="shared" si="54"/>
        <v>1.196452067656508E-3</v>
      </c>
      <c r="AB114" s="1">
        <f t="shared" si="55"/>
        <v>1.6221933266721955E-4</v>
      </c>
      <c r="AC114" s="1">
        <f t="shared" si="56"/>
        <v>0.17912270491088278</v>
      </c>
      <c r="AD114" s="1">
        <f t="shared" si="57"/>
        <v>0.12143054636992265</v>
      </c>
      <c r="AE114" s="1">
        <f t="shared" si="58"/>
        <v>4.1159990295574371E-2</v>
      </c>
      <c r="AF114" s="1">
        <f t="shared" si="59"/>
        <v>9.3010358693480684E-3</v>
      </c>
      <c r="AG114" s="1">
        <f t="shared" si="60"/>
        <v>1.5763354343927239E-3</v>
      </c>
      <c r="AH114" s="1">
        <f t="shared" si="61"/>
        <v>2.1372530428882355E-4</v>
      </c>
      <c r="AI114" s="1">
        <f t="shared" si="62"/>
        <v>0.11799781808574666</v>
      </c>
      <c r="AJ114" s="1">
        <f t="shared" si="63"/>
        <v>7.9992871522008901E-2</v>
      </c>
      <c r="AK114" s="1">
        <f t="shared" si="64"/>
        <v>2.7114312781981689E-2</v>
      </c>
      <c r="AL114" s="1">
        <f t="shared" si="65"/>
        <v>6.1270956078201683E-3</v>
      </c>
      <c r="AM114" s="1">
        <f t="shared" si="66"/>
        <v>1.038417446421044E-3</v>
      </c>
      <c r="AN114" s="1">
        <f t="shared" si="67"/>
        <v>1.4079242264871159E-4</v>
      </c>
      <c r="AO114" s="1">
        <f t="shared" si="68"/>
        <v>5.1821031770462135E-2</v>
      </c>
      <c r="AP114" s="1">
        <f t="shared" si="69"/>
        <v>3.5130421933227629E-2</v>
      </c>
      <c r="AQ114" s="1">
        <f t="shared" si="70"/>
        <v>1.1907776659804577E-2</v>
      </c>
      <c r="AR114" s="1">
        <f t="shared" si="71"/>
        <v>2.6908329433920379E-3</v>
      </c>
      <c r="AS114" s="1">
        <f t="shared" si="72"/>
        <v>4.5604117393834405E-4</v>
      </c>
      <c r="AT114" s="1">
        <f t="shared" si="73"/>
        <v>6.1831724734243401E-5</v>
      </c>
      <c r="AU114" s="1">
        <f t="shared" si="74"/>
        <v>1.7068658836156235E-2</v>
      </c>
      <c r="AV114" s="1">
        <f t="shared" si="75"/>
        <v>1.157115492035166E-2</v>
      </c>
      <c r="AW114" s="1">
        <f t="shared" si="76"/>
        <v>3.9221484088473955E-3</v>
      </c>
      <c r="AX114" s="1">
        <f t="shared" si="77"/>
        <v>8.8629863062719195E-4</v>
      </c>
      <c r="AY114" s="1">
        <f t="shared" si="78"/>
        <v>1.5020949887050778E-4</v>
      </c>
      <c r="AZ114" s="1">
        <f t="shared" si="79"/>
        <v>2.0365951403952754E-5</v>
      </c>
      <c r="BA114" s="1">
        <f t="shared" si="80"/>
        <v>4.4976196653985848E-3</v>
      </c>
      <c r="BB114" s="1">
        <f t="shared" si="81"/>
        <v>3.0490183453023389E-3</v>
      </c>
      <c r="BC114" s="1">
        <f t="shared" si="82"/>
        <v>1.0334925540181642E-3</v>
      </c>
      <c r="BD114" s="1">
        <f t="shared" si="83"/>
        <v>2.3354114630733182E-4</v>
      </c>
      <c r="BE114" s="1">
        <f t="shared" si="84"/>
        <v>3.9580449907322671E-5</v>
      </c>
      <c r="BF114" s="1">
        <f t="shared" si="85"/>
        <v>5.366461677993047E-6</v>
      </c>
    </row>
    <row r="115" spans="2:58" x14ac:dyDescent="0.35">
      <c r="B115" s="1" t="s">
        <v>17</v>
      </c>
      <c r="C115" s="1" t="s">
        <v>20</v>
      </c>
      <c r="E115" s="1">
        <f>'PL Table'!R117</f>
        <v>2.2465204270077925</v>
      </c>
      <c r="F115" s="1">
        <f>'PL Table'!S117</f>
        <v>0.38132900218911092</v>
      </c>
      <c r="H115" s="1">
        <f t="shared" ref="H115:M157" si="86">_xlfn.POISSON.DIST(H$6,$E115,FALSE)</f>
        <v>0.10576660765452095</v>
      </c>
      <c r="I115" s="1">
        <f t="shared" si="86"/>
        <v>0.23760684459120004</v>
      </c>
      <c r="J115" s="1">
        <f t="shared" si="86"/>
        <v>0.26689431498549854</v>
      </c>
      <c r="K115" s="1">
        <f t="shared" si="86"/>
        <v>0.19986117682239146</v>
      </c>
      <c r="L115" s="1">
        <f t="shared" si="86"/>
        <v>0.11224805407432971</v>
      </c>
      <c r="M115" s="1">
        <f t="shared" si="86"/>
        <v>5.0433509273971396E-2</v>
      </c>
      <c r="O115" s="1">
        <f t="shared" ref="O115:T157" si="87">_xlfn.POISSON.DIST(O$6,$F115,FALSE)</f>
        <v>0.68295315956902902</v>
      </c>
      <c r="P115" s="1">
        <f t="shared" si="87"/>
        <v>0.26042984688035847</v>
      </c>
      <c r="Q115" s="1">
        <f t="shared" si="87"/>
        <v>4.9654726825575021E-2</v>
      </c>
      <c r="R115" s="1">
        <f t="shared" si="87"/>
        <v>6.3115958114564677E-3</v>
      </c>
      <c r="S115" s="1">
        <f t="shared" si="87"/>
        <v>6.0169863325091667E-4</v>
      </c>
      <c r="T115" s="1">
        <f t="shared" si="87"/>
        <v>4.5889027887224777E-5</v>
      </c>
      <c r="W115" s="1">
        <f t="shared" si="50"/>
        <v>7.2233638874552933E-2</v>
      </c>
      <c r="X115" s="1">
        <f t="shared" si="51"/>
        <v>2.754478143652184E-2</v>
      </c>
      <c r="Y115" s="1">
        <f t="shared" si="52"/>
        <v>5.2518120103530099E-3</v>
      </c>
      <c r="Z115" s="1">
        <f t="shared" si="53"/>
        <v>6.6755607786423397E-4</v>
      </c>
      <c r="AA115" s="1">
        <f t="shared" si="54"/>
        <v>6.3639623269311194E-5</v>
      </c>
      <c r="AB115" s="1">
        <f t="shared" si="55"/>
        <v>4.8535268081954732E-6</v>
      </c>
      <c r="AC115" s="1">
        <f t="shared" si="56"/>
        <v>0.16227434524878734</v>
      </c>
      <c r="AD115" s="1">
        <f t="shared" si="57"/>
        <v>6.187991415461136E-2</v>
      </c>
      <c r="AE115" s="1">
        <f t="shared" si="58"/>
        <v>1.1798302960062896E-2</v>
      </c>
      <c r="AF115" s="1">
        <f t="shared" si="59"/>
        <v>1.499678365095206E-3</v>
      </c>
      <c r="AG115" s="1">
        <f t="shared" si="60"/>
        <v>1.4296771364158802E-4</v>
      </c>
      <c r="AH115" s="1">
        <f t="shared" si="61"/>
        <v>1.0903547117641062E-5</v>
      </c>
      <c r="AI115" s="1">
        <f t="shared" si="62"/>
        <v>0.18227631569035788</v>
      </c>
      <c r="AJ115" s="1">
        <f t="shared" si="63"/>
        <v>6.9507245584911545E-2</v>
      </c>
      <c r="AK115" s="1">
        <f t="shared" si="64"/>
        <v>1.3252564301903904E-2</v>
      </c>
      <c r="AL115" s="1">
        <f t="shared" si="65"/>
        <v>1.6845290405640158E-3</v>
      </c>
      <c r="AM115" s="1">
        <f t="shared" si="66"/>
        <v>1.6058994454921412E-4</v>
      </c>
      <c r="AN115" s="1">
        <f t="shared" si="67"/>
        <v>1.2247520663311297E-5</v>
      </c>
      <c r="AO115" s="1">
        <f t="shared" si="68"/>
        <v>0.13649582218603665</v>
      </c>
      <c r="AP115" s="1">
        <f t="shared" si="69"/>
        <v>5.2049815677183656E-2</v>
      </c>
      <c r="AQ115" s="1">
        <f t="shared" si="70"/>
        <v>9.9240521381537949E-3</v>
      </c>
      <c r="AR115" s="1">
        <f t="shared" si="71"/>
        <v>1.2614429665049663E-3</v>
      </c>
      <c r="AS115" s="1">
        <f t="shared" si="72"/>
        <v>1.2025619693395273E-4</v>
      </c>
      <c r="AT115" s="1">
        <f t="shared" si="73"/>
        <v>9.1714351167762844E-6</v>
      </c>
      <c r="AU115" s="1">
        <f t="shared" si="74"/>
        <v>7.6660163185538699E-2</v>
      </c>
      <c r="AV115" s="1">
        <f t="shared" si="75"/>
        <v>2.9232743535195883E-2</v>
      </c>
      <c r="AW115" s="1">
        <f t="shared" si="76"/>
        <v>5.5736464617632151E-3</v>
      </c>
      <c r="AX115" s="1">
        <f t="shared" si="77"/>
        <v>7.0846434793967849E-4</v>
      </c>
      <c r="AY115" s="1">
        <f t="shared" si="78"/>
        <v>6.7539500721599171E-5</v>
      </c>
      <c r="AZ115" s="1">
        <f t="shared" si="79"/>
        <v>5.150954083703631E-6</v>
      </c>
      <c r="BA115" s="1">
        <f t="shared" si="80"/>
        <v>3.4443724506812691E-2</v>
      </c>
      <c r="BB115" s="1">
        <f t="shared" si="81"/>
        <v>1.3134391097859509E-2</v>
      </c>
      <c r="BC115" s="1">
        <f t="shared" si="82"/>
        <v>2.5042621258541541E-3</v>
      </c>
      <c r="BD115" s="1">
        <f t="shared" si="83"/>
        <v>3.1831592589064877E-4</v>
      </c>
      <c r="BE115" s="1">
        <f t="shared" si="84"/>
        <v>3.034577360019602E-5</v>
      </c>
      <c r="BF115" s="1">
        <f t="shared" si="85"/>
        <v>2.3143447135238826E-6</v>
      </c>
    </row>
    <row r="116" spans="2:58" x14ac:dyDescent="0.35">
      <c r="B116" s="1" t="s">
        <v>8</v>
      </c>
      <c r="C116" s="1" t="s">
        <v>6</v>
      </c>
      <c r="E116" s="1">
        <f>'PL Table'!R118</f>
        <v>0.5067339309040132</v>
      </c>
      <c r="F116" s="1">
        <f>'PL Table'!S118</f>
        <v>0.65673328154791333</v>
      </c>
      <c r="H116" s="1">
        <f t="shared" si="86"/>
        <v>0.60246004515963447</v>
      </c>
      <c r="I116" s="1">
        <f t="shared" si="86"/>
        <v>0.30528694689635089</v>
      </c>
      <c r="J116" s="1">
        <f t="shared" si="86"/>
        <v>7.7349627327236284E-2</v>
      </c>
      <c r="K116" s="1">
        <f t="shared" si="86"/>
        <v>1.3065226903163642E-2</v>
      </c>
      <c r="L116" s="1">
        <f t="shared" si="86"/>
        <v>1.6551484466982447E-3</v>
      </c>
      <c r="M116" s="1">
        <f t="shared" si="86"/>
        <v>1.6774397572501468E-4</v>
      </c>
      <c r="O116" s="1">
        <f t="shared" si="87"/>
        <v>0.518542503064926</v>
      </c>
      <c r="P116" s="1">
        <f t="shared" si="87"/>
        <v>0.34054411965989778</v>
      </c>
      <c r="Q116" s="1">
        <f t="shared" si="87"/>
        <v>0.11182332860804495</v>
      </c>
      <c r="R116" s="1">
        <f t="shared" si="87"/>
        <v>2.4479367183457345E-2</v>
      </c>
      <c r="S116" s="1">
        <f t="shared" si="87"/>
        <v>4.0191037851520593E-3</v>
      </c>
      <c r="T116" s="1">
        <f t="shared" si="87"/>
        <v>5.2789584354091064E-4</v>
      </c>
      <c r="W116" s="1">
        <f t="shared" si="50"/>
        <v>0.31240113981368522</v>
      </c>
      <c r="X116" s="1">
        <f t="shared" si="51"/>
        <v>0.20516422570914999</v>
      </c>
      <c r="Y116" s="1">
        <f t="shared" si="52"/>
        <v>6.7369087603103409E-2</v>
      </c>
      <c r="Z116" s="1">
        <f t="shared" si="53"/>
        <v>1.4747840658824986E-2</v>
      </c>
      <c r="AA116" s="1">
        <f t="shared" si="54"/>
        <v>2.4213494479039675E-3</v>
      </c>
      <c r="AB116" s="1">
        <f t="shared" si="55"/>
        <v>3.1803615373924036E-4</v>
      </c>
      <c r="AC116" s="1">
        <f t="shared" si="56"/>
        <v>0.15830425759668293</v>
      </c>
      <c r="AD116" s="1">
        <f t="shared" si="57"/>
        <v>0.10396367457447578</v>
      </c>
      <c r="AE116" s="1">
        <f t="shared" si="58"/>
        <v>3.4138202582537414E-2</v>
      </c>
      <c r="AF116" s="1">
        <f t="shared" si="59"/>
        <v>7.4732312693924167E-3</v>
      </c>
      <c r="AG116" s="1">
        <f t="shared" si="60"/>
        <v>1.2269799238286395E-3</v>
      </c>
      <c r="AH116" s="1">
        <f t="shared" si="61"/>
        <v>1.6115971035387833E-4</v>
      </c>
      <c r="AI116" s="1">
        <f t="shared" si="62"/>
        <v>4.0109069365404301E-2</v>
      </c>
      <c r="AJ116" s="1">
        <f t="shared" si="63"/>
        <v>2.6340960744174854E-2</v>
      </c>
      <c r="AK116" s="1">
        <f t="shared" si="64"/>
        <v>8.649492794323357E-3</v>
      </c>
      <c r="AL116" s="1">
        <f t="shared" si="65"/>
        <v>1.8934699288470033E-3</v>
      </c>
      <c r="AM116" s="1">
        <f t="shared" si="66"/>
        <v>3.1087617997099652E-4</v>
      </c>
      <c r="AN116" s="1">
        <f t="shared" si="67"/>
        <v>4.0832546765486468E-5</v>
      </c>
      <c r="AO116" s="1">
        <f t="shared" si="68"/>
        <v>6.7748754614776864E-3</v>
      </c>
      <c r="AP116" s="1">
        <f t="shared" si="69"/>
        <v>4.4492861938946748E-3</v>
      </c>
      <c r="AQ116" s="1">
        <f t="shared" si="70"/>
        <v>1.4609971613311374E-3</v>
      </c>
      <c r="AR116" s="1">
        <f t="shared" si="71"/>
        <v>3.198284866977281E-4</v>
      </c>
      <c r="AS116" s="1">
        <f t="shared" si="72"/>
        <v>5.2510502900375508E-5</v>
      </c>
      <c r="AT116" s="1">
        <f t="shared" si="73"/>
        <v>6.8970789770989706E-6</v>
      </c>
      <c r="AU116" s="1">
        <f t="shared" si="74"/>
        <v>8.5826481849493206E-4</v>
      </c>
      <c r="AV116" s="1">
        <f t="shared" si="75"/>
        <v>5.6365107068730104E-4</v>
      </c>
      <c r="AW116" s="1">
        <f t="shared" si="76"/>
        <v>1.8508420865023299E-4</v>
      </c>
      <c r="AX116" s="1">
        <f t="shared" si="77"/>
        <v>4.0516986569855408E-5</v>
      </c>
      <c r="AY116" s="1">
        <f t="shared" si="78"/>
        <v>6.6522133871134668E-6</v>
      </c>
      <c r="AZ116" s="1">
        <f t="shared" si="79"/>
        <v>8.7374598545519788E-7</v>
      </c>
      <c r="BA116" s="1">
        <f t="shared" si="80"/>
        <v>8.6982381046511295E-5</v>
      </c>
      <c r="BB116" s="1">
        <f t="shared" si="81"/>
        <v>5.7124224541526388E-5</v>
      </c>
      <c r="BC116" s="1">
        <f t="shared" si="82"/>
        <v>1.8757689719518231E-5</v>
      </c>
      <c r="BD116" s="1">
        <f t="shared" si="83"/>
        <v>4.1062663745855896E-6</v>
      </c>
      <c r="BE116" s="1">
        <f t="shared" si="84"/>
        <v>6.7418044777286161E-7</v>
      </c>
      <c r="BF116" s="1">
        <f t="shared" si="85"/>
        <v>8.8551347564262669E-8</v>
      </c>
    </row>
    <row r="117" spans="2:58" x14ac:dyDescent="0.35">
      <c r="B117" s="1" t="s">
        <v>5</v>
      </c>
      <c r="C117" s="1" t="s">
        <v>13</v>
      </c>
      <c r="E117" s="1">
        <f>'PL Table'!R119</f>
        <v>0.75672267014999339</v>
      </c>
      <c r="F117" s="1">
        <f>'PL Table'!S119</f>
        <v>1.0733705246804606</v>
      </c>
      <c r="H117" s="1">
        <f t="shared" si="86"/>
        <v>0.4692016384740455</v>
      </c>
      <c r="I117" s="1">
        <f t="shared" si="86"/>
        <v>0.35505551670483154</v>
      </c>
      <c r="J117" s="1">
        <f t="shared" si="86"/>
        <v>0.13433927932618284</v>
      </c>
      <c r="K117" s="1">
        <f t="shared" si="86"/>
        <v>3.388585938591164E-2</v>
      </c>
      <c r="L117" s="1">
        <f t="shared" si="86"/>
        <v>6.4105494987085664E-3</v>
      </c>
      <c r="M117" s="1">
        <f t="shared" si="86"/>
        <v>9.7020162675828987E-4</v>
      </c>
      <c r="O117" s="1">
        <f t="shared" si="87"/>
        <v>0.34185434492124128</v>
      </c>
      <c r="P117" s="1">
        <f t="shared" si="87"/>
        <v>0.36693637757240782</v>
      </c>
      <c r="Q117" s="1">
        <f t="shared" si="87"/>
        <v>0.19692934605962148</v>
      </c>
      <c r="R117" s="1">
        <f t="shared" si="87"/>
        <v>7.0459385168331973E-2</v>
      </c>
      <c r="S117" s="1">
        <f t="shared" si="87"/>
        <v>1.8907256806698785E-2</v>
      </c>
      <c r="T117" s="1">
        <f t="shared" si="87"/>
        <v>4.058898431774898E-3</v>
      </c>
      <c r="W117" s="1">
        <f t="shared" si="50"/>
        <v>0.1603986187565179</v>
      </c>
      <c r="X117" s="1">
        <f t="shared" si="51"/>
        <v>0.17216714957270476</v>
      </c>
      <c r="Y117" s="1">
        <f t="shared" si="52"/>
        <v>9.2399571834796718E-2</v>
      </c>
      <c r="Z117" s="1">
        <f t="shared" si="53"/>
        <v>3.305965896685522E-2</v>
      </c>
      <c r="AA117" s="1">
        <f t="shared" si="54"/>
        <v>8.8713158727526196E-3</v>
      </c>
      <c r="AB117" s="1">
        <f t="shared" si="55"/>
        <v>1.9044417945885159E-3</v>
      </c>
      <c r="AC117" s="1">
        <f t="shared" si="56"/>
        <v>0.12137727107380303</v>
      </c>
      <c r="AD117" s="1">
        <f t="shared" si="57"/>
        <v>0.13028278513677041</v>
      </c>
      <c r="AE117" s="1">
        <f t="shared" si="58"/>
        <v>6.9920850719543487E-2</v>
      </c>
      <c r="AF117" s="1">
        <f t="shared" si="59"/>
        <v>2.5016993407646852E-2</v>
      </c>
      <c r="AG117" s="1">
        <f t="shared" si="60"/>
        <v>6.7131258349733807E-3</v>
      </c>
      <c r="AH117" s="1">
        <f t="shared" si="61"/>
        <v>1.4411342799462669E-3</v>
      </c>
      <c r="AI117" s="1">
        <f t="shared" si="62"/>
        <v>4.5924466331243884E-2</v>
      </c>
      <c r="AJ117" s="1">
        <f t="shared" si="63"/>
        <v>4.9293968521637387E-2</v>
      </c>
      <c r="AK117" s="1">
        <f t="shared" si="64"/>
        <v>2.6455346427826012E-2</v>
      </c>
      <c r="AL117" s="1">
        <f t="shared" si="65"/>
        <v>9.4654630252796537E-3</v>
      </c>
      <c r="AM117" s="1">
        <f t="shared" si="66"/>
        <v>2.5399872534469796E-3</v>
      </c>
      <c r="AN117" s="1">
        <f t="shared" si="67"/>
        <v>5.4526949018281353E-4</v>
      </c>
      <c r="AO117" s="1">
        <f t="shared" si="68"/>
        <v>1.158402826246412E-2</v>
      </c>
      <c r="AP117" s="1">
        <f t="shared" si="69"/>
        <v>1.2433954493994393E-2</v>
      </c>
      <c r="AQ117" s="1">
        <f t="shared" si="70"/>
        <v>6.6731201295358658E-3</v>
      </c>
      <c r="AR117" s="1">
        <f t="shared" si="71"/>
        <v>2.3875768182318852E-3</v>
      </c>
      <c r="AS117" s="1">
        <f t="shared" si="72"/>
        <v>6.4068864552511572E-4</v>
      </c>
      <c r="AT117" s="1">
        <f t="shared" si="73"/>
        <v>1.3753926152082146E-4</v>
      </c>
      <c r="AU117" s="1">
        <f t="shared" si="74"/>
        <v>2.1914741994662089E-3</v>
      </c>
      <c r="AV117" s="1">
        <f t="shared" si="75"/>
        <v>2.3522638113047363E-3</v>
      </c>
      <c r="AW117" s="1">
        <f t="shared" si="76"/>
        <v>1.2624253206635122E-3</v>
      </c>
      <c r="AX117" s="1">
        <f t="shared" si="77"/>
        <v>4.5168337627016431E-4</v>
      </c>
      <c r="AY117" s="1">
        <f t="shared" si="78"/>
        <v>1.2120590564413702E-4</v>
      </c>
      <c r="AZ117" s="1">
        <f t="shared" si="79"/>
        <v>2.6019769307123558E-5</v>
      </c>
      <c r="BA117" s="1">
        <f t="shared" si="80"/>
        <v>3.316676415569778E-4</v>
      </c>
      <c r="BB117" s="1">
        <f t="shared" si="81"/>
        <v>3.5600227043754411E-4</v>
      </c>
      <c r="BC117" s="1">
        <f t="shared" si="82"/>
        <v>1.9106117190349097E-4</v>
      </c>
      <c r="BD117" s="1">
        <f t="shared" si="83"/>
        <v>6.8359810110704607E-5</v>
      </c>
      <c r="BE117" s="1">
        <f t="shared" si="84"/>
        <v>1.834385131139591E-5</v>
      </c>
      <c r="BF117" s="1">
        <f t="shared" si="85"/>
        <v>3.9379498613546776E-6</v>
      </c>
    </row>
    <row r="118" spans="2:58" x14ac:dyDescent="0.35">
      <c r="B118" s="1" t="s">
        <v>7</v>
      </c>
      <c r="C118" s="1" t="s">
        <v>11</v>
      </c>
      <c r="E118" s="1">
        <f>'PL Table'!R120</f>
        <v>0.49209495067789738</v>
      </c>
      <c r="F118" s="1">
        <f>'PL Table'!S120</f>
        <v>1.339947743803404</v>
      </c>
      <c r="H118" s="1">
        <f t="shared" si="86"/>
        <v>0.61134431551930668</v>
      </c>
      <c r="I118" s="1">
        <f t="shared" si="86"/>
        <v>0.3008394507926862</v>
      </c>
      <c r="J118" s="1">
        <f t="shared" si="86"/>
        <v>7.4020787349896311E-2</v>
      </c>
      <c r="K118" s="1">
        <f t="shared" si="86"/>
        <v>1.2141751900028787E-2</v>
      </c>
      <c r="L118" s="1">
        <f t="shared" si="86"/>
        <v>1.493723700596983E-3</v>
      </c>
      <c r="M118" s="1">
        <f t="shared" si="86"/>
        <v>1.4701077815433577E-4</v>
      </c>
      <c r="O118" s="1">
        <f t="shared" si="87"/>
        <v>0.26185935199657967</v>
      </c>
      <c r="P118" s="1">
        <f t="shared" si="87"/>
        <v>0.35087784790163834</v>
      </c>
      <c r="Q118" s="1">
        <f t="shared" si="87"/>
        <v>0.23507899032319715</v>
      </c>
      <c r="R118" s="1">
        <f t="shared" si="87"/>
        <v>0.10499785423305008</v>
      </c>
      <c r="S118" s="1">
        <f t="shared" si="87"/>
        <v>3.5172909470943536E-2</v>
      </c>
      <c r="T118" s="1">
        <f t="shared" si="87"/>
        <v>9.4259721377184247E-3</v>
      </c>
      <c r="W118" s="1">
        <f t="shared" si="50"/>
        <v>0.16008622630867819</v>
      </c>
      <c r="X118" s="1">
        <f t="shared" si="51"/>
        <v>0.21450717775631448</v>
      </c>
      <c r="Y118" s="1">
        <f t="shared" si="52"/>
        <v>0.14371420443210467</v>
      </c>
      <c r="Z118" s="1">
        <f t="shared" si="53"/>
        <v>6.4189841327099942E-2</v>
      </c>
      <c r="AA118" s="1">
        <f t="shared" si="54"/>
        <v>2.1502758265336517E-2</v>
      </c>
      <c r="AB118" s="1">
        <f t="shared" si="55"/>
        <v>5.7625144846375261E-3</v>
      </c>
      <c r="AC118" s="1">
        <f t="shared" si="56"/>
        <v>7.8777623639579727E-2</v>
      </c>
      <c r="AD118" s="1">
        <f t="shared" si="57"/>
        <v>0.10555789905804856</v>
      </c>
      <c r="AE118" s="1">
        <f t="shared" si="58"/>
        <v>7.0721034341729827E-2</v>
      </c>
      <c r="AF118" s="1">
        <f t="shared" si="59"/>
        <v>3.1587496801881311E-2</v>
      </c>
      <c r="AG118" s="1">
        <f t="shared" si="60"/>
        <v>1.0581398768019525E-2</v>
      </c>
      <c r="AH118" s="1">
        <f t="shared" si="61"/>
        <v>2.8357042810983734E-3</v>
      </c>
      <c r="AI118" s="1">
        <f t="shared" si="62"/>
        <v>1.9383035409720469E-2</v>
      </c>
      <c r="AJ118" s="1">
        <f t="shared" si="63"/>
        <v>2.5972254565316433E-2</v>
      </c>
      <c r="AK118" s="1">
        <f t="shared" si="64"/>
        <v>1.7400731953141711E-2</v>
      </c>
      <c r="AL118" s="1">
        <f t="shared" si="65"/>
        <v>7.7720238403800107E-3</v>
      </c>
      <c r="AM118" s="1">
        <f t="shared" si="66"/>
        <v>2.6035264524258655E-3</v>
      </c>
      <c r="AN118" s="1">
        <f t="shared" si="67"/>
        <v>6.9771787917210311E-4</v>
      </c>
      <c r="AO118" s="1">
        <f t="shared" si="68"/>
        <v>3.1794312846447782E-3</v>
      </c>
      <c r="AP118" s="1">
        <f t="shared" si="69"/>
        <v>4.2602717764377287E-3</v>
      </c>
      <c r="AQ118" s="1">
        <f t="shared" si="70"/>
        <v>2.854270777413528E-3</v>
      </c>
      <c r="AR118" s="1">
        <f t="shared" si="71"/>
        <v>1.2748578961330815E-3</v>
      </c>
      <c r="AS118" s="1">
        <f t="shared" si="72"/>
        <v>4.2706074039836918E-4</v>
      </c>
      <c r="AT118" s="1">
        <f t="shared" si="73"/>
        <v>1.1444781511276108E-4</v>
      </c>
      <c r="AU118" s="1">
        <f t="shared" si="74"/>
        <v>3.9114552030025896E-4</v>
      </c>
      <c r="AV118" s="1">
        <f t="shared" si="75"/>
        <v>5.2411455742514055E-4</v>
      </c>
      <c r="AW118" s="1">
        <f t="shared" si="76"/>
        <v>3.5114305935816839E-4</v>
      </c>
      <c r="AX118" s="1">
        <f t="shared" si="77"/>
        <v>1.5683778337973416E-4</v>
      </c>
      <c r="AY118" s="1">
        <f t="shared" si="78"/>
        <v>5.2538608495700446E-5</v>
      </c>
      <c r="AZ118" s="1">
        <f t="shared" si="79"/>
        <v>1.407979798327682E-5</v>
      </c>
      <c r="BA118" s="1">
        <f t="shared" si="80"/>
        <v>3.8496147104007298E-5</v>
      </c>
      <c r="BB118" s="1">
        <f t="shared" si="81"/>
        <v>5.1582825457138523E-5</v>
      </c>
      <c r="BC118" s="1">
        <f t="shared" si="82"/>
        <v>3.4559145295148782E-5</v>
      </c>
      <c r="BD118" s="1">
        <f t="shared" si="83"/>
        <v>1.5435816255336211E-5</v>
      </c>
      <c r="BE118" s="1">
        <f t="shared" si="84"/>
        <v>5.1707967912754157E-6</v>
      </c>
      <c r="BF118" s="1">
        <f t="shared" si="85"/>
        <v>1.3857194988270734E-6</v>
      </c>
    </row>
    <row r="119" spans="2:58" x14ac:dyDescent="0.35">
      <c r="B119" s="1" t="s">
        <v>8</v>
      </c>
      <c r="C119" s="1" t="s">
        <v>19</v>
      </c>
      <c r="E119" s="1">
        <f>'PL Table'!R121</f>
        <v>0.31530111256249715</v>
      </c>
      <c r="F119" s="1">
        <f>'PL Table'!S121</f>
        <v>1.0945554692465223</v>
      </c>
      <c r="H119" s="1">
        <f t="shared" si="86"/>
        <v>0.72956915875225503</v>
      </c>
      <c r="I119" s="1">
        <f t="shared" si="86"/>
        <v>0.23003396744587107</v>
      </c>
      <c r="J119" s="1">
        <f t="shared" si="86"/>
        <v>3.6264982931424196E-2</v>
      </c>
      <c r="K119" s="1">
        <f t="shared" si="86"/>
        <v>3.8114631551126729E-3</v>
      </c>
      <c r="L119" s="1">
        <f t="shared" si="86"/>
        <v>3.0043964332449773E-4</v>
      </c>
      <c r="M119" s="1">
        <f t="shared" si="86"/>
        <v>1.8945790759618798E-5</v>
      </c>
      <c r="O119" s="1">
        <f t="shared" si="87"/>
        <v>0.33468835315083384</v>
      </c>
      <c r="P119" s="1">
        <f t="shared" si="87"/>
        <v>0.36633496743435673</v>
      </c>
      <c r="Q119" s="1">
        <f t="shared" si="87"/>
        <v>0.20048697109076086</v>
      </c>
      <c r="R119" s="1">
        <f t="shared" si="87"/>
        <v>7.3148036906687239E-2</v>
      </c>
      <c r="S119" s="1">
        <f t="shared" si="87"/>
        <v>2.0016145965215244E-2</v>
      </c>
      <c r="T119" s="1">
        <f t="shared" si="87"/>
        <v>4.3817564078926117E-3</v>
      </c>
      <c r="W119" s="1">
        <f t="shared" si="50"/>
        <v>0.24417830025243148</v>
      </c>
      <c r="X119" s="1">
        <f t="shared" si="51"/>
        <v>0.26726669401261838</v>
      </c>
      <c r="Y119" s="1">
        <f t="shared" si="52"/>
        <v>0.14626911083947408</v>
      </c>
      <c r="Z119" s="1">
        <f t="shared" si="53"/>
        <v>5.3366551750390713E-2</v>
      </c>
      <c r="AA119" s="1">
        <f t="shared" si="54"/>
        <v>1.4603162773304429E-2</v>
      </c>
      <c r="AB119" s="1">
        <f t="shared" si="55"/>
        <v>3.1967943363635158E-3</v>
      </c>
      <c r="AC119" s="1">
        <f t="shared" si="56"/>
        <v>7.6989689733211117E-2</v>
      </c>
      <c r="AD119" s="1">
        <f t="shared" si="57"/>
        <v>8.4269485973079053E-2</v>
      </c>
      <c r="AE119" s="1">
        <f t="shared" si="58"/>
        <v>4.6118813381213375E-2</v>
      </c>
      <c r="AF119" s="1">
        <f t="shared" si="59"/>
        <v>1.6826533140522269E-2</v>
      </c>
      <c r="AG119" s="1">
        <f t="shared" si="60"/>
        <v>4.6043934693541268E-3</v>
      </c>
      <c r="AH119" s="1">
        <f t="shared" si="61"/>
        <v>1.007952810888906E-3</v>
      </c>
      <c r="AI119" s="1">
        <f t="shared" si="62"/>
        <v>1.2137467414361463E-2</v>
      </c>
      <c r="AJ119" s="1">
        <f t="shared" si="63"/>
        <v>1.3285131341190786E-2</v>
      </c>
      <c r="AK119" s="1">
        <f t="shared" si="64"/>
        <v>7.2706565845793783E-3</v>
      </c>
      <c r="AL119" s="1">
        <f t="shared" si="65"/>
        <v>2.6527123098881999E-3</v>
      </c>
      <c r="AM119" s="1">
        <f t="shared" si="66"/>
        <v>7.2588519178142614E-4</v>
      </c>
      <c r="AN119" s="1">
        <f t="shared" si="67"/>
        <v>1.5890432134188417E-4</v>
      </c>
      <c r="AO119" s="1">
        <f t="shared" si="68"/>
        <v>1.2756523264797416E-3</v>
      </c>
      <c r="AP119" s="1">
        <f t="shared" si="69"/>
        <v>1.3962722308054516E-3</v>
      </c>
      <c r="AQ119" s="1">
        <f t="shared" si="70"/>
        <v>7.6414870339257463E-4</v>
      </c>
      <c r="AR119" s="1">
        <f t="shared" si="71"/>
        <v>2.7880104753866036E-4</v>
      </c>
      <c r="AS119" s="1">
        <f t="shared" si="72"/>
        <v>7.6290802853775096E-5</v>
      </c>
      <c r="AT119" s="1">
        <f t="shared" si="73"/>
        <v>1.6700903103361546E-5</v>
      </c>
      <c r="AU119" s="1">
        <f t="shared" si="74"/>
        <v>1.0055364944550006E-4</v>
      </c>
      <c r="AV119" s="1">
        <f t="shared" si="75"/>
        <v>1.1006154695326962E-4</v>
      </c>
      <c r="AW119" s="1">
        <f t="shared" si="76"/>
        <v>6.0234234085717078E-5</v>
      </c>
      <c r="AX119" s="1">
        <f t="shared" si="77"/>
        <v>2.1976570118132311E-5</v>
      </c>
      <c r="AY119" s="1">
        <f t="shared" si="78"/>
        <v>6.0136437545203523E-6</v>
      </c>
      <c r="AZ119" s="1">
        <f t="shared" si="79"/>
        <v>1.3164533323220886E-6</v>
      </c>
      <c r="BA119" s="1">
        <f t="shared" si="80"/>
        <v>6.3409355084771008E-6</v>
      </c>
      <c r="BB119" s="1">
        <f t="shared" si="81"/>
        <v>6.940505640943089E-6</v>
      </c>
      <c r="BC119" s="1">
        <f t="shared" si="82"/>
        <v>3.7983842043152981E-6</v>
      </c>
      <c r="BD119" s="1">
        <f t="shared" si="83"/>
        <v>1.3858474017109698E-6</v>
      </c>
      <c r="BE119" s="1">
        <f t="shared" si="84"/>
        <v>3.7922171327095604E-7</v>
      </c>
      <c r="BF119" s="1">
        <f t="shared" si="85"/>
        <v>8.3015840063552295E-8</v>
      </c>
    </row>
    <row r="120" spans="2:58" x14ac:dyDescent="0.35">
      <c r="B120" s="1" t="s">
        <v>3</v>
      </c>
      <c r="C120" s="1" t="s">
        <v>21</v>
      </c>
      <c r="E120" s="1">
        <f>'PL Table'!R122</f>
        <v>0.97292914733570557</v>
      </c>
      <c r="F120" s="1">
        <f>'PL Table'!S122</f>
        <v>0.74147305981216038</v>
      </c>
      <c r="H120" s="1">
        <f t="shared" si="86"/>
        <v>0.3779742726937082</v>
      </c>
      <c r="I120" s="1">
        <f t="shared" si="86"/>
        <v>0.367742186846723</v>
      </c>
      <c r="J120" s="1">
        <f t="shared" si="86"/>
        <v>0.17889354614407496</v>
      </c>
      <c r="K120" s="1">
        <f t="shared" si="86"/>
        <v>5.8016915104605188E-2</v>
      </c>
      <c r="L120" s="1">
        <f t="shared" si="86"/>
        <v>1.4111586935942883E-2</v>
      </c>
      <c r="M120" s="1">
        <f t="shared" si="86"/>
        <v>2.7459148490281194E-3</v>
      </c>
      <c r="O120" s="1">
        <f t="shared" si="87"/>
        <v>0.47641161557816253</v>
      </c>
      <c r="P120" s="1">
        <f t="shared" si="87"/>
        <v>0.35324637833279487</v>
      </c>
      <c r="Q120" s="1">
        <f t="shared" si="87"/>
        <v>0.1309613365049907</v>
      </c>
      <c r="R120" s="1">
        <f t="shared" si="87"/>
        <v>3.2368100965148479E-2</v>
      </c>
      <c r="S120" s="1">
        <f t="shared" si="87"/>
        <v>6.0000187157343956E-3</v>
      </c>
      <c r="T120" s="1">
        <f t="shared" si="87"/>
        <v>8.8977044721716251E-4</v>
      </c>
      <c r="W120" s="1">
        <f t="shared" si="50"/>
        <v>0.18007133390099048</v>
      </c>
      <c r="X120" s="1">
        <f t="shared" si="51"/>
        <v>0.13351804293202463</v>
      </c>
      <c r="Y120" s="1">
        <f t="shared" si="52"/>
        <v>4.9500015916469839E-2</v>
      </c>
      <c r="Z120" s="1">
        <f t="shared" si="53"/>
        <v>1.2234309420778511E-2</v>
      </c>
      <c r="AA120" s="1">
        <f t="shared" si="54"/>
        <v>2.2678527102283452E-3</v>
      </c>
      <c r="AB120" s="1">
        <f t="shared" si="55"/>
        <v>3.3631033765126251E-4</v>
      </c>
      <c r="AC120" s="1">
        <f t="shared" si="56"/>
        <v>0.1751966493518938</v>
      </c>
      <c r="AD120" s="1">
        <f t="shared" si="57"/>
        <v>0.12990359566378684</v>
      </c>
      <c r="AE120" s="1">
        <f t="shared" si="58"/>
        <v>4.8160008278714854E-2</v>
      </c>
      <c r="AF120" s="1">
        <f t="shared" si="59"/>
        <v>1.1903116232999228E-2</v>
      </c>
      <c r="AG120" s="1">
        <f t="shared" si="60"/>
        <v>2.2064600036454328E-3</v>
      </c>
      <c r="AH120" s="1">
        <f t="shared" si="61"/>
        <v>3.2720613005122605E-4</v>
      </c>
      <c r="AI120" s="1">
        <f t="shared" si="62"/>
        <v>8.5226963335005318E-2</v>
      </c>
      <c r="AJ120" s="1">
        <f t="shared" si="63"/>
        <v>6.3193497282505201E-2</v>
      </c>
      <c r="AK120" s="1">
        <f t="shared" si="64"/>
        <v>2.3428137895145282E-2</v>
      </c>
      <c r="AL120" s="1">
        <f t="shared" si="65"/>
        <v>5.7904443636048663E-3</v>
      </c>
      <c r="AM120" s="1">
        <f t="shared" si="66"/>
        <v>1.0733646249885445E-3</v>
      </c>
      <c r="AN120" s="1">
        <f t="shared" si="67"/>
        <v>1.5917419055687767E-4</v>
      </c>
      <c r="AO120" s="1">
        <f t="shared" si="68"/>
        <v>2.7639932255846059E-2</v>
      </c>
      <c r="AP120" s="1">
        <f t="shared" si="69"/>
        <v>2.0494265142743006E-2</v>
      </c>
      <c r="AQ120" s="1">
        <f t="shared" si="70"/>
        <v>7.5979727419956773E-3</v>
      </c>
      <c r="AR120" s="1">
        <f t="shared" si="71"/>
        <v>1.8778973657923085E-3</v>
      </c>
      <c r="AS120" s="1">
        <f t="shared" si="72"/>
        <v>3.4810257645680469E-4</v>
      </c>
      <c r="AT120" s="1">
        <f t="shared" si="73"/>
        <v>5.1621736498784708E-5</v>
      </c>
      <c r="AU120" s="1">
        <f t="shared" si="74"/>
        <v>6.7229239305242414E-3</v>
      </c>
      <c r="AV120" s="1">
        <f t="shared" si="75"/>
        <v>4.9848669776502048E-3</v>
      </c>
      <c r="AW120" s="1">
        <f t="shared" si="76"/>
        <v>1.8480722853374465E-3</v>
      </c>
      <c r="AX120" s="1">
        <f t="shared" si="77"/>
        <v>4.5676527072106951E-4</v>
      </c>
      <c r="AY120" s="1">
        <f t="shared" si="78"/>
        <v>8.466978572437029E-5</v>
      </c>
      <c r="AZ120" s="1">
        <f t="shared" si="79"/>
        <v>1.2556073018937767E-5</v>
      </c>
      <c r="BA120" s="1">
        <f t="shared" si="80"/>
        <v>1.3081857294655525E-3</v>
      </c>
      <c r="BB120" s="1">
        <f t="shared" si="81"/>
        <v>9.6998447562942638E-4</v>
      </c>
      <c r="BC120" s="1">
        <f t="shared" si="82"/>
        <v>3.5960867855762229E-4</v>
      </c>
      <c r="BD120" s="1">
        <f t="shared" si="83"/>
        <v>8.8880049075042616E-5</v>
      </c>
      <c r="BE120" s="1">
        <f t="shared" si="84"/>
        <v>1.6475540485981702E-5</v>
      </c>
      <c r="BF120" s="1">
        <f t="shared" si="85"/>
        <v>2.443233883239997E-6</v>
      </c>
    </row>
    <row r="121" spans="2:58" x14ac:dyDescent="0.35">
      <c r="B121" s="1" t="s">
        <v>10</v>
      </c>
      <c r="C121" s="1" t="s">
        <v>4</v>
      </c>
      <c r="E121" s="1">
        <f>'PL Table'!R123</f>
        <v>1.2161614341696318</v>
      </c>
      <c r="F121" s="1">
        <f>'PL Table'!S123</f>
        <v>1.1475178306616769</v>
      </c>
      <c r="H121" s="1">
        <f t="shared" si="86"/>
        <v>0.29636560518793958</v>
      </c>
      <c r="I121" s="1">
        <f t="shared" si="86"/>
        <v>0.36042841944391552</v>
      </c>
      <c r="J121" s="1">
        <f t="shared" si="86"/>
        <v>0.21916957175320301</v>
      </c>
      <c r="K121" s="1">
        <f t="shared" si="86"/>
        <v>8.8848526903239786E-2</v>
      </c>
      <c r="L121" s="1">
        <f t="shared" si="86"/>
        <v>2.701353797562582E-2</v>
      </c>
      <c r="M121" s="1">
        <f t="shared" si="86"/>
        <v>6.5705646172865735E-3</v>
      </c>
      <c r="O121" s="1">
        <f t="shared" si="87"/>
        <v>0.31742369169258094</v>
      </c>
      <c r="P121" s="1">
        <f t="shared" si="87"/>
        <v>0.36424934609169141</v>
      </c>
      <c r="Q121" s="1">
        <f t="shared" si="87"/>
        <v>0.20899130972353608</v>
      </c>
      <c r="R121" s="1">
        <f t="shared" si="87"/>
        <v>7.9940418120364953E-2</v>
      </c>
      <c r="S121" s="1">
        <f t="shared" si="87"/>
        <v>2.293326379591714E-2</v>
      </c>
      <c r="T121" s="1">
        <f t="shared" si="87"/>
        <v>5.2632658242165618E-3</v>
      </c>
      <c r="W121" s="1">
        <f t="shared" si="50"/>
        <v>9.4073464489461703E-2</v>
      </c>
      <c r="X121" s="1">
        <f t="shared" si="51"/>
        <v>0.10795097789377538</v>
      </c>
      <c r="Y121" s="1">
        <f t="shared" si="52"/>
        <v>6.193783598523589E-2</v>
      </c>
      <c r="Z121" s="1">
        <f t="shared" si="53"/>
        <v>2.3691590395218891E-2</v>
      </c>
      <c r="AA121" s="1">
        <f t="shared" si="54"/>
        <v>6.7966306038116479E-3</v>
      </c>
      <c r="AB121" s="1">
        <f t="shared" si="55"/>
        <v>1.5598509612589409E-3</v>
      </c>
      <c r="AC121" s="1">
        <f t="shared" si="56"/>
        <v>0.11440851949080968</v>
      </c>
      <c r="AD121" s="1">
        <f t="shared" si="57"/>
        <v>0.13128581609530809</v>
      </c>
      <c r="AE121" s="1">
        <f t="shared" si="58"/>
        <v>7.532640744116792E-2</v>
      </c>
      <c r="AF121" s="1">
        <f t="shared" si="59"/>
        <v>2.8812798552808883E-2</v>
      </c>
      <c r="AG121" s="1">
        <f t="shared" si="60"/>
        <v>8.2658000226527844E-3</v>
      </c>
      <c r="AH121" s="1">
        <f t="shared" si="61"/>
        <v>1.8970305821355527E-3</v>
      </c>
      <c r="AI121" s="1">
        <f t="shared" si="62"/>
        <v>6.9569614572583705E-2</v>
      </c>
      <c r="AJ121" s="1">
        <f t="shared" si="63"/>
        <v>7.9832373194300241E-2</v>
      </c>
      <c r="AK121" s="1">
        <f t="shared" si="64"/>
        <v>4.5804535852248411E-2</v>
      </c>
      <c r="AL121" s="1">
        <f t="shared" si="65"/>
        <v>1.7520507205212376E-2</v>
      </c>
      <c r="AM121" s="1">
        <f t="shared" si="66"/>
        <v>5.0262736050543941E-3</v>
      </c>
      <c r="AN121" s="1">
        <f t="shared" si="67"/>
        <v>1.1535477167168128E-3</v>
      </c>
      <c r="AO121" s="1">
        <f t="shared" si="68"/>
        <v>2.8202627411073971E-2</v>
      </c>
      <c r="AP121" s="1">
        <f t="shared" si="69"/>
        <v>3.2363017825715143E-2</v>
      </c>
      <c r="AQ121" s="1">
        <f t="shared" si="70"/>
        <v>1.8568570004514912E-2</v>
      </c>
      <c r="AR121" s="1">
        <f t="shared" si="71"/>
        <v>7.1025883900234831E-3</v>
      </c>
      <c r="AS121" s="1">
        <f t="shared" si="72"/>
        <v>2.0375867053506391E-3</v>
      </c>
      <c r="AT121" s="1">
        <f t="shared" si="73"/>
        <v>4.6763341518180773E-4</v>
      </c>
      <c r="AU121" s="1">
        <f t="shared" si="74"/>
        <v>8.5747369499008779E-3</v>
      </c>
      <c r="AV121" s="1">
        <f t="shared" si="75"/>
        <v>9.8396635432447775E-3</v>
      </c>
      <c r="AW121" s="1">
        <f t="shared" si="76"/>
        <v>5.6455946817925194E-3</v>
      </c>
      <c r="AX121" s="1">
        <f t="shared" si="77"/>
        <v>2.1594735206818851E-3</v>
      </c>
      <c r="AY121" s="1">
        <f t="shared" si="78"/>
        <v>6.1950859245605238E-4</v>
      </c>
      <c r="AZ121" s="1">
        <f t="shared" si="79"/>
        <v>1.4217943121828762E-4</v>
      </c>
      <c r="BA121" s="1">
        <f t="shared" si="80"/>
        <v>2.0856528773237543E-3</v>
      </c>
      <c r="BB121" s="1">
        <f t="shared" si="81"/>
        <v>2.3933238652998389E-3</v>
      </c>
      <c r="BC121" s="1">
        <f t="shared" si="82"/>
        <v>1.3731909049898455E-3</v>
      </c>
      <c r="BD121" s="1">
        <f t="shared" si="83"/>
        <v>5.2525368279276443E-4</v>
      </c>
      <c r="BE121" s="1">
        <f t="shared" si="84"/>
        <v>1.5068449165635235E-4</v>
      </c>
      <c r="BF121" s="1">
        <f t="shared" si="85"/>
        <v>3.4582628195970993E-5</v>
      </c>
    </row>
    <row r="122" spans="2:58" x14ac:dyDescent="0.35">
      <c r="B122" s="1" t="s">
        <v>20</v>
      </c>
      <c r="C122" s="1" t="s">
        <v>12</v>
      </c>
      <c r="E122" s="1">
        <f>'PL Table'!R124</f>
        <v>0.94252511148146478</v>
      </c>
      <c r="F122" s="1">
        <f>'PL Table'!S124</f>
        <v>1.3770213967940121</v>
      </c>
      <c r="H122" s="1">
        <f t="shared" si="86"/>
        <v>0.38964270083717306</v>
      </c>
      <c r="I122" s="1">
        <f t="shared" si="86"/>
        <v>0.36724803004449558</v>
      </c>
      <c r="J122" s="1">
        <f t="shared" si="86"/>
        <v>0.17307024522951825</v>
      </c>
      <c r="K122" s="1">
        <f t="shared" si="86"/>
        <v>5.4374350726358718E-2</v>
      </c>
      <c r="L122" s="1">
        <f t="shared" si="86"/>
        <v>1.2812297745023377E-2</v>
      </c>
      <c r="M122" s="1">
        <f t="shared" si="86"/>
        <v>2.4151824720923766E-3</v>
      </c>
      <c r="O122" s="1">
        <f t="shared" si="87"/>
        <v>0.25232902286549069</v>
      </c>
      <c r="P122" s="1">
        <f t="shared" si="87"/>
        <v>0.34746246351790616</v>
      </c>
      <c r="Q122" s="1">
        <f t="shared" si="87"/>
        <v>0.23923162342345788</v>
      </c>
      <c r="R122" s="1">
        <f t="shared" si="87"/>
        <v>0.10980902141462306</v>
      </c>
      <c r="S122" s="1">
        <f t="shared" si="87"/>
        <v>3.7802343012236984E-2</v>
      </c>
      <c r="T122" s="1">
        <f t="shared" si="87"/>
        <v>1.0410927035359381E-2</v>
      </c>
      <c r="W122" s="1">
        <f t="shared" si="50"/>
        <v>9.8318161968914589E-2</v>
      </c>
      <c r="X122" s="1">
        <f t="shared" si="51"/>
        <v>0.13538621272465468</v>
      </c>
      <c r="Y122" s="1">
        <f t="shared" si="52"/>
        <v>9.321485587637765E-2</v>
      </c>
      <c r="Z122" s="1">
        <f t="shared" si="53"/>
        <v>4.2786283680280708E-2</v>
      </c>
      <c r="AA122" s="1">
        <f t="shared" si="54"/>
        <v>1.4729407029261255E-2</v>
      </c>
      <c r="AB122" s="1">
        <f t="shared" si="55"/>
        <v>4.0565417282761723E-3</v>
      </c>
      <c r="AC122" s="1">
        <f t="shared" si="56"/>
        <v>9.2667336570403935E-2</v>
      </c>
      <c r="AD122" s="1">
        <f t="shared" si="57"/>
        <v>0.12760490524135845</v>
      </c>
      <c r="AE122" s="1">
        <f t="shared" si="58"/>
        <v>8.7857342426611515E-2</v>
      </c>
      <c r="AF122" s="1">
        <f t="shared" si="59"/>
        <v>4.032714679563415E-2</v>
      </c>
      <c r="AG122" s="1">
        <f t="shared" si="60"/>
        <v>1.3882836002310335E-2</v>
      </c>
      <c r="AH122" s="1">
        <f t="shared" si="61"/>
        <v>3.8233924446727133E-3</v>
      </c>
      <c r="AI122" s="1">
        <f t="shared" si="62"/>
        <v>4.3670645865855194E-2</v>
      </c>
      <c r="AJ122" s="1">
        <f t="shared" si="63"/>
        <v>6.0135413769096556E-2</v>
      </c>
      <c r="AK122" s="1">
        <f t="shared" si="64"/>
        <v>4.1403875732553615E-2</v>
      </c>
      <c r="AL122" s="1">
        <f t="shared" si="65"/>
        <v>1.9004674264642234E-2</v>
      </c>
      <c r="AM122" s="1">
        <f t="shared" si="66"/>
        <v>6.5424607753782208E-3</v>
      </c>
      <c r="AN122" s="1">
        <f t="shared" si="67"/>
        <v>1.8018216950762694E-3</v>
      </c>
      <c r="AO122" s="1">
        <f t="shared" si="68"/>
        <v>1.372022678772758E-2</v>
      </c>
      <c r="AP122" s="1">
        <f t="shared" si="69"/>
        <v>1.889304585556725E-2</v>
      </c>
      <c r="AQ122" s="1">
        <f t="shared" si="70"/>
        <v>1.3008064196863272E-2</v>
      </c>
      <c r="AR122" s="1">
        <f t="shared" si="71"/>
        <v>5.9707942433169497E-3</v>
      </c>
      <c r="AS122" s="1">
        <f t="shared" si="72"/>
        <v>2.0554778572254894E-3</v>
      </c>
      <c r="AT122" s="1">
        <f t="shared" si="73"/>
        <v>5.6608739800716092E-4</v>
      </c>
      <c r="AU122" s="1">
        <f t="shared" si="74"/>
        <v>3.2329145706634786E-3</v>
      </c>
      <c r="AV122" s="1">
        <f t="shared" si="75"/>
        <v>4.4517925378107365E-3</v>
      </c>
      <c r="AW122" s="1">
        <f t="shared" si="76"/>
        <v>3.0651067893266511E-3</v>
      </c>
      <c r="AX122" s="1">
        <f t="shared" si="77"/>
        <v>1.4069058774537988E-3</v>
      </c>
      <c r="AY122" s="1">
        <f t="shared" si="78"/>
        <v>4.8433487413228414E-4</v>
      </c>
      <c r="AZ122" s="1">
        <f t="shared" si="79"/>
        <v>1.333878969787379E-4</v>
      </c>
      <c r="BA122" s="1">
        <f t="shared" si="80"/>
        <v>6.0942063322492958E-4</v>
      </c>
      <c r="BB122" s="1">
        <f t="shared" si="81"/>
        <v>8.391852515984838E-4</v>
      </c>
      <c r="BC122" s="1">
        <f t="shared" si="82"/>
        <v>5.7778802366253946E-4</v>
      </c>
      <c r="BD122" s="1">
        <f t="shared" si="83"/>
        <v>2.6520882379821406E-4</v>
      </c>
      <c r="BE122" s="1">
        <f t="shared" si="84"/>
        <v>9.1299556247178494E-5</v>
      </c>
      <c r="BF122" s="1">
        <f t="shared" si="85"/>
        <v>2.5144288494032627E-5</v>
      </c>
    </row>
    <row r="123" spans="2:58" x14ac:dyDescent="0.35">
      <c r="B123" s="1" t="s">
        <v>16</v>
      </c>
      <c r="C123" s="1" t="s">
        <v>14</v>
      </c>
      <c r="E123" s="1">
        <f>'PL Table'!R125</f>
        <v>1.1823791721093646</v>
      </c>
      <c r="F123" s="1">
        <f>'PL Table'!S125</f>
        <v>0.53668526234023028</v>
      </c>
      <c r="H123" s="1">
        <f t="shared" si="86"/>
        <v>0.30654853857665587</v>
      </c>
      <c r="I123" s="1">
        <f t="shared" si="86"/>
        <v>0.36245660725360201</v>
      </c>
      <c r="J123" s="1">
        <f t="shared" si="86"/>
        <v>0.2142805716050416</v>
      </c>
      <c r="K123" s="1">
        <f t="shared" si="86"/>
        <v>8.4453628284496832E-2</v>
      </c>
      <c r="L123" s="1">
        <f t="shared" si="86"/>
        <v>2.4964052773163846E-2</v>
      </c>
      <c r="M123" s="1">
        <f t="shared" si="86"/>
        <v>5.9033952100855892E-3</v>
      </c>
      <c r="O123" s="1">
        <f t="shared" si="87"/>
        <v>0.58468311496163561</v>
      </c>
      <c r="P123" s="1">
        <f t="shared" si="87"/>
        <v>0.31379081093908845</v>
      </c>
      <c r="Q123" s="1">
        <f t="shared" si="87"/>
        <v>8.4203451844399146E-2</v>
      </c>
      <c r="R123" s="1">
        <f t="shared" si="87"/>
        <v>1.5063583881021437E-2</v>
      </c>
      <c r="S123" s="1">
        <f t="shared" si="87"/>
        <v>2.0211008667425133E-3</v>
      </c>
      <c r="T123" s="1">
        <f t="shared" si="87"/>
        <v>2.169390097767545E-4</v>
      </c>
      <c r="W123" s="1">
        <f t="shared" si="50"/>
        <v>0.17923375442193629</v>
      </c>
      <c r="X123" s="1">
        <f t="shared" si="51"/>
        <v>9.6192114512161281E-2</v>
      </c>
      <c r="Y123" s="1">
        <f t="shared" si="52"/>
        <v>2.5812445106010377E-2</v>
      </c>
      <c r="Z123" s="1">
        <f t="shared" si="53"/>
        <v>4.6177196244539913E-3</v>
      </c>
      <c r="AA123" s="1">
        <f t="shared" si="54"/>
        <v>6.1956551701592994E-4</v>
      </c>
      <c r="AB123" s="1">
        <f t="shared" si="55"/>
        <v>6.6502336407330955E-5</v>
      </c>
      <c r="AC123" s="1">
        <f t="shared" si="56"/>
        <v>0.21192225816746219</v>
      </c>
      <c r="AD123" s="1">
        <f t="shared" si="57"/>
        <v>0.11373555272033846</v>
      </c>
      <c r="AE123" s="1">
        <f t="shared" si="58"/>
        <v>3.0520097474562972E-2</v>
      </c>
      <c r="AF123" s="1">
        <f t="shared" si="59"/>
        <v>5.4598955065950769E-3</v>
      </c>
      <c r="AG123" s="1">
        <f t="shared" si="60"/>
        <v>7.3256136307680577E-4</v>
      </c>
      <c r="AH123" s="1">
        <f t="shared" si="61"/>
        <v>7.8630977464638429E-5</v>
      </c>
      <c r="AI123" s="1">
        <f t="shared" si="62"/>
        <v>0.12528623208179554</v>
      </c>
      <c r="AJ123" s="1">
        <f t="shared" si="63"/>
        <v>6.7239274332437413E-2</v>
      </c>
      <c r="AK123" s="1">
        <f t="shared" si="64"/>
        <v>1.8043163792335445E-2</v>
      </c>
      <c r="AL123" s="1">
        <f t="shared" si="65"/>
        <v>3.2278333644457646E-3</v>
      </c>
      <c r="AM123" s="1">
        <f t="shared" si="66"/>
        <v>4.3308264899703076E-4</v>
      </c>
      <c r="AN123" s="1">
        <f t="shared" si="67"/>
        <v>4.6485815018394665E-5</v>
      </c>
      <c r="AO123" s="1">
        <f t="shared" si="68"/>
        <v>4.93786104551917E-2</v>
      </c>
      <c r="AP123" s="1">
        <f t="shared" si="69"/>
        <v>2.6500772506140597E-2</v>
      </c>
      <c r="AQ123" s="1">
        <f t="shared" si="70"/>
        <v>7.111287022338415E-3</v>
      </c>
      <c r="AR123" s="1">
        <f t="shared" si="71"/>
        <v>1.2721743137201226E-3</v>
      </c>
      <c r="AS123" s="1">
        <f t="shared" si="72"/>
        <v>1.7068930132534658E-4</v>
      </c>
      <c r="AT123" s="1">
        <f t="shared" si="73"/>
        <v>1.8321286492092849E-5</v>
      </c>
      <c r="AU123" s="1">
        <f t="shared" si="74"/>
        <v>1.4596060137480096E-2</v>
      </c>
      <c r="AV123" s="1">
        <f t="shared" si="75"/>
        <v>7.8334903640172836E-3</v>
      </c>
      <c r="AW123" s="1">
        <f t="shared" si="76"/>
        <v>2.1020594155261407E-3</v>
      </c>
      <c r="AX123" s="1">
        <f t="shared" si="77"/>
        <v>3.7604810295879939E-4</v>
      </c>
      <c r="AY123" s="1">
        <f t="shared" si="78"/>
        <v>5.0454868697247289E-5</v>
      </c>
      <c r="AZ123" s="1">
        <f t="shared" si="79"/>
        <v>5.4156768886248068E-6</v>
      </c>
      <c r="BA123" s="1">
        <f t="shared" si="80"/>
        <v>3.4516155002824417E-3</v>
      </c>
      <c r="BB123" s="1">
        <f t="shared" si="81"/>
        <v>1.8524311702666876E-3</v>
      </c>
      <c r="BC123" s="1">
        <f t="shared" si="82"/>
        <v>4.9708625429089844E-4</v>
      </c>
      <c r="BD123" s="1">
        <f t="shared" si="83"/>
        <v>8.8926288929944432E-5</v>
      </c>
      <c r="BE123" s="1">
        <f t="shared" si="84"/>
        <v>1.1931357175827585E-5</v>
      </c>
      <c r="BF123" s="1">
        <f t="shared" si="85"/>
        <v>1.2806767111968032E-6</v>
      </c>
    </row>
    <row r="124" spans="2:58" x14ac:dyDescent="0.35">
      <c r="B124" s="1" t="s">
        <v>9</v>
      </c>
      <c r="C124" s="1" t="s">
        <v>15</v>
      </c>
      <c r="E124" s="1">
        <f>'PL Table'!R126</f>
        <v>1.0979235169586958</v>
      </c>
      <c r="F124" s="1">
        <f>'PL Table'!S126</f>
        <v>0.50843866958548123</v>
      </c>
      <c r="H124" s="1">
        <f t="shared" si="86"/>
        <v>0.3335630029890389</v>
      </c>
      <c r="I124" s="1">
        <f t="shared" si="86"/>
        <v>0.36622666536902959</v>
      </c>
      <c r="J124" s="1">
        <f t="shared" si="86"/>
        <v>0.20104443422301016</v>
      </c>
      <c r="K124" s="1">
        <f t="shared" si="86"/>
        <v>7.3577137429032838E-2</v>
      </c>
      <c r="L124" s="1">
        <f t="shared" si="86"/>
        <v>2.0195517373459253E-2</v>
      </c>
      <c r="M124" s="1">
        <f t="shared" si="86"/>
        <v>4.4346266922937671E-3</v>
      </c>
      <c r="O124" s="1">
        <f t="shared" si="87"/>
        <v>0.60143388313417467</v>
      </c>
      <c r="P124" s="1">
        <f t="shared" si="87"/>
        <v>0.30579224338436961</v>
      </c>
      <c r="Q124" s="1">
        <f t="shared" si="87"/>
        <v>7.7738300697954274E-2</v>
      </c>
      <c r="R124" s="1">
        <f t="shared" si="87"/>
        <v>1.3175052727567988E-2</v>
      </c>
      <c r="S124" s="1">
        <f t="shared" si="87"/>
        <v>1.674676570130808E-3</v>
      </c>
      <c r="T124" s="1">
        <f t="shared" si="87"/>
        <v>1.7029406546065703E-4</v>
      </c>
      <c r="W124" s="1">
        <f t="shared" si="50"/>
        <v>0.20061609215759399</v>
      </c>
      <c r="X124" s="1">
        <f t="shared" si="51"/>
        <v>0.10200097899404539</v>
      </c>
      <c r="Y124" s="1">
        <f t="shared" si="52"/>
        <v>2.5930621028074526E-2</v>
      </c>
      <c r="Z124" s="1">
        <f t="shared" si="53"/>
        <v>4.3947101523465057E-3</v>
      </c>
      <c r="AA124" s="1">
        <f t="shared" si="54"/>
        <v>5.5861014576821615E-4</v>
      </c>
      <c r="AB124" s="1">
        <f t="shared" si="55"/>
        <v>5.6803799866268731E-5</v>
      </c>
      <c r="AC124" s="1">
        <f t="shared" si="56"/>
        <v>0.22026112546017543</v>
      </c>
      <c r="AD124" s="1">
        <f t="shared" si="57"/>
        <v>0.11198927359037238</v>
      </c>
      <c r="AE124" s="1">
        <f t="shared" si="58"/>
        <v>2.84698386360667E-2</v>
      </c>
      <c r="AF124" s="1">
        <f t="shared" si="59"/>
        <v>4.8250556264783622E-3</v>
      </c>
      <c r="AG124" s="1">
        <f t="shared" si="60"/>
        <v>6.1331121585064959E-4</v>
      </c>
      <c r="AH124" s="1">
        <f t="shared" si="61"/>
        <v>6.2366227725791666E-5</v>
      </c>
      <c r="AI124" s="1">
        <f t="shared" si="62"/>
        <v>0.12091493475725816</v>
      </c>
      <c r="AJ124" s="1">
        <f t="shared" si="63"/>
        <v>6.1477828560995609E-2</v>
      </c>
      <c r="AK124" s="1">
        <f t="shared" si="64"/>
        <v>1.5628852681278452E-2</v>
      </c>
      <c r="AL124" s="1">
        <f t="shared" si="65"/>
        <v>2.6487710214722331E-3</v>
      </c>
      <c r="AM124" s="1">
        <f t="shared" si="66"/>
        <v>3.3668440354847948E-4</v>
      </c>
      <c r="AN124" s="1">
        <f t="shared" si="67"/>
        <v>3.423667404207405E-5</v>
      </c>
      <c r="AO124" s="1">
        <f t="shared" si="68"/>
        <v>4.4251783473840046E-2</v>
      </c>
      <c r="AP124" s="1">
        <f t="shared" si="69"/>
        <v>2.2499317916224022E-2</v>
      </c>
      <c r="AQ124" s="1">
        <f t="shared" si="70"/>
        <v>5.719761633952861E-3</v>
      </c>
      <c r="AR124" s="1">
        <f t="shared" si="71"/>
        <v>9.6938266517102381E-4</v>
      </c>
      <c r="AS124" s="1">
        <f t="shared" si="72"/>
        <v>1.2321790814969581E-4</v>
      </c>
      <c r="AT124" s="1">
        <f t="shared" si="73"/>
        <v>1.2529749857747477E-5</v>
      </c>
      <c r="AU124" s="1">
        <f t="shared" si="74"/>
        <v>1.2146268435823287E-2</v>
      </c>
      <c r="AV124" s="1">
        <f t="shared" si="75"/>
        <v>6.175632563938117E-3</v>
      </c>
      <c r="AW124" s="1">
        <f t="shared" si="76"/>
        <v>1.5699652023287351E-3</v>
      </c>
      <c r="AX124" s="1">
        <f t="shared" si="77"/>
        <v>2.6607700625584104E-4</v>
      </c>
      <c r="AY124" s="1">
        <f t="shared" si="78"/>
        <v>3.3820959767001888E-5</v>
      </c>
      <c r="AZ124" s="1">
        <f t="shared" si="79"/>
        <v>3.4391767576077062E-6</v>
      </c>
      <c r="BA124" s="1">
        <f t="shared" si="80"/>
        <v>2.6671347517967011E-3</v>
      </c>
      <c r="BB124" s="1">
        <f t="shared" si="81"/>
        <v>1.3560744448087175E-3</v>
      </c>
      <c r="BC124" s="1">
        <f t="shared" si="82"/>
        <v>3.447403432887072E-4</v>
      </c>
      <c r="BD124" s="1">
        <f t="shared" si="83"/>
        <v>5.8426440498050802E-5</v>
      </c>
      <c r="BE124" s="1">
        <f t="shared" si="84"/>
        <v>7.4265654188610555E-6</v>
      </c>
      <c r="BF124" s="1">
        <f t="shared" si="85"/>
        <v>7.5519060823105175E-7</v>
      </c>
    </row>
    <row r="125" spans="2:58" x14ac:dyDescent="0.35">
      <c r="B125" s="1" t="s">
        <v>18</v>
      </c>
      <c r="C125" s="1" t="s">
        <v>6</v>
      </c>
      <c r="E125" s="1">
        <f>'PL Table'!R127</f>
        <v>2.7870366199720733</v>
      </c>
      <c r="F125" s="1">
        <f>'PL Table'!S127</f>
        <v>0.2118494456606172</v>
      </c>
      <c r="H125" s="1">
        <f t="shared" si="86"/>
        <v>6.1603498269118061E-2</v>
      </c>
      <c r="I125" s="1">
        <f t="shared" si="86"/>
        <v>0.17169120559441828</v>
      </c>
      <c r="J125" s="1">
        <f t="shared" si="86"/>
        <v>0.23925483865939895</v>
      </c>
      <c r="K125" s="1">
        <f t="shared" si="86"/>
        <v>0.22227066561641831</v>
      </c>
      <c r="L125" s="1">
        <f t="shared" si="86"/>
        <v>0.15486912115463136</v>
      </c>
      <c r="M125" s="1">
        <f t="shared" si="86"/>
        <v>8.6325182392169825E-2</v>
      </c>
      <c r="O125" s="1">
        <f t="shared" si="87"/>
        <v>0.80908649988082937</v>
      </c>
      <c r="P125" s="1">
        <f t="shared" si="87"/>
        <v>0.17140452649124271</v>
      </c>
      <c r="Q125" s="1">
        <f t="shared" si="87"/>
        <v>1.8155976960445169E-2</v>
      </c>
      <c r="R125" s="1">
        <f t="shared" si="87"/>
        <v>1.2821112181657485E-3</v>
      </c>
      <c r="S125" s="1">
        <f t="shared" si="87"/>
        <v>6.7903637710918147E-5</v>
      </c>
      <c r="T125" s="1">
        <f t="shared" si="87"/>
        <v>2.87706960147948E-6</v>
      </c>
      <c r="W125" s="1">
        <f t="shared" si="50"/>
        <v>4.9842558794975463E-2</v>
      </c>
      <c r="X125" s="1">
        <f t="shared" si="51"/>
        <v>1.0559118451022271E-2</v>
      </c>
      <c r="Y125" s="1">
        <f t="shared" si="52"/>
        <v>1.1184716952569312E-3</v>
      </c>
      <c r="Z125" s="1">
        <f t="shared" si="53"/>
        <v>7.898253620909054E-5</v>
      </c>
      <c r="AA125" s="1">
        <f t="shared" si="54"/>
        <v>4.1831016281913661E-6</v>
      </c>
      <c r="AB125" s="1">
        <f t="shared" si="55"/>
        <v>1.7723755221487334E-7</v>
      </c>
      <c r="AC125" s="1">
        <f t="shared" si="56"/>
        <v>0.13891303659470775</v>
      </c>
      <c r="AD125" s="1">
        <f t="shared" si="57"/>
        <v>2.9428649797621866E-2</v>
      </c>
      <c r="AE125" s="1">
        <f t="shared" si="58"/>
        <v>3.1172215730833129E-3</v>
      </c>
      <c r="AF125" s="1">
        <f t="shared" si="59"/>
        <v>2.2012722075300561E-4</v>
      </c>
      <c r="AG125" s="1">
        <f t="shared" si="60"/>
        <v>1.1658457422834142E-5</v>
      </c>
      <c r="AH125" s="1">
        <f t="shared" si="61"/>
        <v>4.9396754845706445E-7</v>
      </c>
      <c r="AI125" s="1">
        <f t="shared" si="62"/>
        <v>0.19357785999048563</v>
      </c>
      <c r="AJ125" s="1">
        <f t="shared" si="63"/>
        <v>4.1009362331152946E-2</v>
      </c>
      <c r="AK125" s="1">
        <f t="shared" si="64"/>
        <v>4.3439053383750731E-3</v>
      </c>
      <c r="AL125" s="1">
        <f t="shared" si="65"/>
        <v>3.0675131264565163E-4</v>
      </c>
      <c r="AM125" s="1">
        <f t="shared" si="66"/>
        <v>1.6246273884912E-5</v>
      </c>
      <c r="AN125" s="1">
        <f t="shared" si="67"/>
        <v>6.8835282331383419E-7</v>
      </c>
      <c r="AO125" s="1">
        <f t="shared" si="68"/>
        <v>0.17983619486977009</v>
      </c>
      <c r="AP125" s="1">
        <f t="shared" si="69"/>
        <v>3.8098198192875521E-2</v>
      </c>
      <c r="AQ125" s="1">
        <f t="shared" si="70"/>
        <v>4.0355410839145031E-3</v>
      </c>
      <c r="AR125" s="1">
        <f t="shared" si="71"/>
        <v>2.8497571385597783E-4</v>
      </c>
      <c r="AS125" s="1">
        <f t="shared" si="72"/>
        <v>1.50929867517819E-5</v>
      </c>
      <c r="AT125" s="1">
        <f t="shared" si="73"/>
        <v>6.394881753456074E-7</v>
      </c>
      <c r="AU125" s="1">
        <f t="shared" si="74"/>
        <v>0.12530251517462079</v>
      </c>
      <c r="AV125" s="1">
        <f t="shared" si="75"/>
        <v>2.6545268379624488E-2</v>
      </c>
      <c r="AW125" s="1">
        <f t="shared" si="76"/>
        <v>2.8118001955678784E-3</v>
      </c>
      <c r="AX125" s="1">
        <f t="shared" si="77"/>
        <v>1.9855943757982332E-4</v>
      </c>
      <c r="AY125" s="1">
        <f t="shared" si="78"/>
        <v>1.0516176695492377E-5</v>
      </c>
      <c r="AZ125" s="1">
        <f t="shared" si="79"/>
        <v>4.4556924068183255E-7</v>
      </c>
      <c r="BA125" s="1">
        <f t="shared" si="80"/>
        <v>6.984453967325488E-2</v>
      </c>
      <c r="BB125" s="1">
        <f t="shared" si="81"/>
        <v>1.4796527012200031E-2</v>
      </c>
      <c r="BC125" s="1">
        <f t="shared" si="82"/>
        <v>1.5673180226184623E-3</v>
      </c>
      <c r="BD125" s="1">
        <f t="shared" si="83"/>
        <v>1.1067848475520528E-4</v>
      </c>
      <c r="BE125" s="1">
        <f t="shared" si="84"/>
        <v>5.8617939104868301E-6</v>
      </c>
      <c r="BF125" s="1">
        <f t="shared" si="85"/>
        <v>2.4836355810268345E-7</v>
      </c>
    </row>
    <row r="126" spans="2:58" x14ac:dyDescent="0.35">
      <c r="B126" s="1" t="s">
        <v>17</v>
      </c>
      <c r="C126" s="1" t="s">
        <v>2</v>
      </c>
      <c r="E126" s="1">
        <f>'PL Table'!R128</f>
        <v>1.8614026395207424</v>
      </c>
      <c r="F126" s="1">
        <f>'PL Table'!S128</f>
        <v>0.67791822611397501</v>
      </c>
      <c r="H126" s="1">
        <f t="shared" si="86"/>
        <v>0.15545443084775426</v>
      </c>
      <c r="I126" s="1">
        <f t="shared" si="86"/>
        <v>0.28936328790520449</v>
      </c>
      <c r="J126" s="1">
        <f t="shared" si="86"/>
        <v>0.2693107939435741</v>
      </c>
      <c r="K126" s="1">
        <f t="shared" si="86"/>
        <v>0.16709860756599851</v>
      </c>
      <c r="L126" s="1">
        <f t="shared" si="86"/>
        <v>7.7759447295897594E-2</v>
      </c>
      <c r="M126" s="1">
        <f t="shared" si="86"/>
        <v>2.8948328088851564E-2</v>
      </c>
      <c r="O126" s="1">
        <f t="shared" si="87"/>
        <v>0.50767275293661973</v>
      </c>
      <c r="P126" s="1">
        <f t="shared" si="87"/>
        <v>0.34416061211719157</v>
      </c>
      <c r="Q126" s="1">
        <f t="shared" si="87"/>
        <v>0.11665637583239315</v>
      </c>
      <c r="R126" s="1">
        <f t="shared" si="87"/>
        <v>2.6361161123060382E-2</v>
      </c>
      <c r="S126" s="1">
        <f t="shared" si="87"/>
        <v>4.4676778967124436E-3</v>
      </c>
      <c r="T126" s="1">
        <f t="shared" si="87"/>
        <v>6.0574405491758303E-4</v>
      </c>
      <c r="W126" s="1">
        <f t="shared" si="50"/>
        <v>7.8919978864674792E-2</v>
      </c>
      <c r="X126" s="1">
        <f t="shared" si="51"/>
        <v>5.3501292076892734E-2</v>
      </c>
      <c r="Y126" s="1">
        <f t="shared" si="52"/>
        <v>1.8134750509786392E-2</v>
      </c>
      <c r="Z126" s="1">
        <f t="shared" si="53"/>
        <v>4.0979592988712983E-3</v>
      </c>
      <c r="AA126" s="1">
        <f t="shared" si="54"/>
        <v>6.9452032464452482E-4</v>
      </c>
      <c r="AB126" s="1">
        <f t="shared" si="55"/>
        <v>9.4165597296623664E-5</v>
      </c>
      <c r="AC126" s="1">
        <f t="shared" si="56"/>
        <v>0.14690185696962685</v>
      </c>
      <c r="AD126" s="1">
        <f t="shared" si="57"/>
        <v>9.9587446289698317E-2</v>
      </c>
      <c r="AE126" s="1">
        <f t="shared" si="58"/>
        <v>3.375607246596652E-2</v>
      </c>
      <c r="AF126" s="1">
        <f t="shared" si="59"/>
        <v>7.6279522555676056E-3</v>
      </c>
      <c r="AG126" s="1">
        <f t="shared" si="60"/>
        <v>1.2927819654941213E-3</v>
      </c>
      <c r="AH126" s="1">
        <f t="shared" si="61"/>
        <v>1.7528009135998258E-4</v>
      </c>
      <c r="AI126" s="1">
        <f t="shared" si="62"/>
        <v>0.13672175215688101</v>
      </c>
      <c r="AJ126" s="1">
        <f t="shared" si="63"/>
        <v>9.2686167693387306E-2</v>
      </c>
      <c r="AK126" s="1">
        <f t="shared" si="64"/>
        <v>3.1416821194001771E-2</v>
      </c>
      <c r="AL126" s="1">
        <f t="shared" si="65"/>
        <v>7.0993452313258707E-3</v>
      </c>
      <c r="AM126" s="1">
        <f t="shared" si="66"/>
        <v>1.2031938814477854E-3</v>
      </c>
      <c r="AN126" s="1">
        <f t="shared" si="67"/>
        <v>1.6313341235645425E-4</v>
      </c>
      <c r="AO126" s="1">
        <f t="shared" si="68"/>
        <v>8.483141011490633E-2</v>
      </c>
      <c r="AP126" s="1">
        <f t="shared" si="69"/>
        <v>5.7508759063844422E-2</v>
      </c>
      <c r="AQ126" s="1">
        <f t="shared" si="70"/>
        <v>1.9493117965288694E-2</v>
      </c>
      <c r="AR126" s="1">
        <f t="shared" si="71"/>
        <v>4.4049133174863236E-3</v>
      </c>
      <c r="AS126" s="1">
        <f t="shared" si="72"/>
        <v>7.4654275559403829E-4</v>
      </c>
      <c r="AT126" s="1">
        <f t="shared" si="73"/>
        <v>1.0121898811810986E-4</v>
      </c>
      <c r="AU126" s="1">
        <f t="shared" si="74"/>
        <v>3.9476352675538319E-2</v>
      </c>
      <c r="AV126" s="1">
        <f t="shared" si="75"/>
        <v>2.6761738979250611E-2</v>
      </c>
      <c r="AW126" s="1">
        <f t="shared" si="76"/>
        <v>9.0711353082693971E-3</v>
      </c>
      <c r="AX126" s="1">
        <f t="shared" si="77"/>
        <v>2.0498293190072785E-3</v>
      </c>
      <c r="AY126" s="1">
        <f t="shared" si="78"/>
        <v>3.4740416394445789E-4</v>
      </c>
      <c r="AZ126" s="1">
        <f t="shared" si="79"/>
        <v>4.7102322913167096E-5</v>
      </c>
      <c r="BA126" s="1">
        <f t="shared" si="80"/>
        <v>1.4696277413779749E-2</v>
      </c>
      <c r="BB126" s="1">
        <f t="shared" si="81"/>
        <v>9.9628743148284446E-3</v>
      </c>
      <c r="BC126" s="1">
        <f t="shared" si="82"/>
        <v>3.3770070412524915E-3</v>
      </c>
      <c r="BD126" s="1">
        <f t="shared" si="83"/>
        <v>7.6311154099343074E-4</v>
      </c>
      <c r="BE126" s="1">
        <f t="shared" si="84"/>
        <v>1.293318055493421E-4</v>
      </c>
      <c r="BF126" s="1">
        <f t="shared" si="85"/>
        <v>1.7535277639625514E-5</v>
      </c>
    </row>
    <row r="127" spans="2:58" x14ac:dyDescent="0.35">
      <c r="B127" s="1" t="s">
        <v>13</v>
      </c>
      <c r="C127" s="1" t="s">
        <v>3</v>
      </c>
      <c r="E127" s="1">
        <f>'PL Table'!R129</f>
        <v>0.59907211386874459</v>
      </c>
      <c r="F127" s="1">
        <f>'PL Table'!S129</f>
        <v>1.3346515076618883</v>
      </c>
      <c r="H127" s="1">
        <f t="shared" si="86"/>
        <v>0.54932110712882998</v>
      </c>
      <c r="I127" s="1">
        <f t="shared" si="86"/>
        <v>0.3290829568403873</v>
      </c>
      <c r="J127" s="1">
        <f t="shared" si="86"/>
        <v>9.8572211296273832E-2</v>
      </c>
      <c r="K127" s="1">
        <f t="shared" si="86"/>
        <v>1.9683954329991774E-2</v>
      </c>
      <c r="L127" s="1">
        <f t="shared" si="86"/>
        <v>2.9480270324409993E-3</v>
      </c>
      <c r="M127" s="1">
        <f t="shared" si="86"/>
        <v>3.532161572133264E-4</v>
      </c>
      <c r="O127" s="1">
        <f t="shared" si="87"/>
        <v>0.2632499000456166</v>
      </c>
      <c r="P127" s="1">
        <f t="shared" si="87"/>
        <v>0.35134687598772357</v>
      </c>
      <c r="Q127" s="1">
        <f t="shared" si="87"/>
        <v>0.23446281887465495</v>
      </c>
      <c r="R127" s="1">
        <f t="shared" si="87"/>
        <v>0.10430871823390482</v>
      </c>
      <c r="S127" s="1">
        <f t="shared" si="87"/>
        <v>3.4803947013290065E-2</v>
      </c>
      <c r="T127" s="1">
        <f t="shared" si="87"/>
        <v>9.2902280707744013E-3</v>
      </c>
      <c r="W127" s="1">
        <f t="shared" si="50"/>
        <v>0.14460872654461193</v>
      </c>
      <c r="X127" s="1">
        <f t="shared" si="51"/>
        <v>0.19300225490383205</v>
      </c>
      <c r="Y127" s="1">
        <f t="shared" si="52"/>
        <v>0.1287953752447718</v>
      </c>
      <c r="Z127" s="1">
        <f t="shared" si="53"/>
        <v>5.729898058343777E-2</v>
      </c>
      <c r="AA127" s="1">
        <f t="shared" si="54"/>
        <v>1.9118542705793634E-2</v>
      </c>
      <c r="AB127" s="1">
        <f t="shared" si="55"/>
        <v>5.103318369317128E-3</v>
      </c>
      <c r="AC127" s="1">
        <f t="shared" si="56"/>
        <v>8.6631055494947914E-2</v>
      </c>
      <c r="AD127" s="1">
        <f t="shared" si="57"/>
        <v>0.11562226882667294</v>
      </c>
      <c r="AE127" s="1">
        <f t="shared" si="58"/>
        <v>7.7157717704403619E-2</v>
      </c>
      <c r="AF127" s="1">
        <f t="shared" si="59"/>
        <v>3.4326221420644218E-2</v>
      </c>
      <c r="AG127" s="1">
        <f t="shared" si="60"/>
        <v>1.1453385792849661E-2</v>
      </c>
      <c r="AH127" s="1">
        <f t="shared" si="61"/>
        <v>3.0572557232520069E-3</v>
      </c>
      <c r="AI127" s="1">
        <f t="shared" si="62"/>
        <v>2.5949124771019485E-2</v>
      </c>
      <c r="AJ127" s="1">
        <f t="shared" si="63"/>
        <v>3.4633038498147604E-2</v>
      </c>
      <c r="AK127" s="1">
        <f t="shared" si="64"/>
        <v>2.3111518523232469E-2</v>
      </c>
      <c r="AL127" s="1">
        <f t="shared" si="65"/>
        <v>1.0281941013795957E-2</v>
      </c>
      <c r="AM127" s="1">
        <f t="shared" si="66"/>
        <v>3.4307020189383469E-3</v>
      </c>
      <c r="AN127" s="1">
        <f t="shared" si="67"/>
        <v>9.1575832438294869E-4</v>
      </c>
      <c r="AO127" s="1">
        <f t="shared" si="68"/>
        <v>5.1817990098728169E-3</v>
      </c>
      <c r="AP127" s="1">
        <f t="shared" si="69"/>
        <v>6.9158958609276339E-3</v>
      </c>
      <c r="AQ127" s="1">
        <f t="shared" si="70"/>
        <v>4.6151554188098411E-3</v>
      </c>
      <c r="AR127" s="1">
        <f t="shared" si="71"/>
        <v>2.0532080459361628E-3</v>
      </c>
      <c r="AS127" s="1">
        <f t="shared" si="72"/>
        <v>6.8507930351305519E-4</v>
      </c>
      <c r="AT127" s="1">
        <f t="shared" si="73"/>
        <v>1.8286842506033088E-4</v>
      </c>
      <c r="AU127" s="1">
        <f t="shared" si="74"/>
        <v>7.7606782162186882E-4</v>
      </c>
      <c r="AV127" s="1">
        <f t="shared" si="75"/>
        <v>1.0357800881755045E-3</v>
      </c>
      <c r="AW127" s="1">
        <f t="shared" si="76"/>
        <v>6.9120272814480056E-4</v>
      </c>
      <c r="AX127" s="1">
        <f t="shared" si="77"/>
        <v>3.0750492107282278E-4</v>
      </c>
      <c r="AY127" s="1">
        <f t="shared" si="78"/>
        <v>1.026029766308233E-4</v>
      </c>
      <c r="AZ127" s="1">
        <f t="shared" si="79"/>
        <v>2.7387843490185129E-5</v>
      </c>
      <c r="BA127" s="1">
        <f t="shared" si="80"/>
        <v>9.2984118080904974E-5</v>
      </c>
      <c r="BB127" s="1">
        <f t="shared" si="81"/>
        <v>1.2410139338529086E-4</v>
      </c>
      <c r="BC127" s="1">
        <f t="shared" si="82"/>
        <v>8.2816055892309798E-5</v>
      </c>
      <c r="BD127" s="1">
        <f t="shared" si="83"/>
        <v>3.6843524618427489E-5</v>
      </c>
      <c r="BE127" s="1">
        <f t="shared" si="84"/>
        <v>1.2293316419890546E-5</v>
      </c>
      <c r="BF127" s="1">
        <f t="shared" si="85"/>
        <v>3.281458658794309E-6</v>
      </c>
    </row>
    <row r="128" spans="2:58" x14ac:dyDescent="0.35">
      <c r="B128" s="1" t="s">
        <v>15</v>
      </c>
      <c r="C128" s="1" t="s">
        <v>5</v>
      </c>
      <c r="E128" s="1">
        <f>'PL Table'!R130</f>
        <v>1.0472501238682943</v>
      </c>
      <c r="F128" s="1">
        <f>'PL Table'!S130</f>
        <v>0.48195748887790424</v>
      </c>
      <c r="H128" s="1">
        <f t="shared" si="86"/>
        <v>0.350901358871539</v>
      </c>
      <c r="I128" s="1">
        <f t="shared" si="86"/>
        <v>0.36748149154377202</v>
      </c>
      <c r="J128" s="1">
        <f t="shared" si="86"/>
        <v>0.19242251876926036</v>
      </c>
      <c r="K128" s="1">
        <f t="shared" si="86"/>
        <v>6.7171502205385702E-2</v>
      </c>
      <c r="L128" s="1">
        <f t="shared" si="86"/>
        <v>1.7586341001252392E-2</v>
      </c>
      <c r="M128" s="1">
        <f t="shared" si="86"/>
        <v>3.6834595583903279E-3</v>
      </c>
      <c r="O128" s="1">
        <f t="shared" si="87"/>
        <v>0.61757331494124457</v>
      </c>
      <c r="P128" s="1">
        <f t="shared" si="87"/>
        <v>0.29764408406708531</v>
      </c>
      <c r="Q128" s="1">
        <f t="shared" si="87"/>
        <v>7.1725897668168129E-2</v>
      </c>
      <c r="R128" s="1">
        <f t="shared" si="87"/>
        <v>1.152294450922128E-2</v>
      </c>
      <c r="S128" s="1">
        <f t="shared" si="87"/>
        <v>1.3883923500359304E-3</v>
      </c>
      <c r="T128" s="1">
        <f t="shared" si="87"/>
        <v>1.3382921812012187E-4</v>
      </c>
      <c r="W128" s="1">
        <f t="shared" si="50"/>
        <v>0.21670731541568364</v>
      </c>
      <c r="X128" s="1">
        <f t="shared" si="51"/>
        <v>0.10444371355921483</v>
      </c>
      <c r="Y128" s="1">
        <f t="shared" si="52"/>
        <v>2.5168714958041148E-2</v>
      </c>
      <c r="Z128" s="1">
        <f t="shared" si="53"/>
        <v>4.0434168864870862E-3</v>
      </c>
      <c r="AA128" s="1">
        <f t="shared" si="54"/>
        <v>4.8718876227445742E-4</v>
      </c>
      <c r="AB128" s="1">
        <f t="shared" si="55"/>
        <v>4.6960854495066357E-5</v>
      </c>
      <c r="AC128" s="1">
        <f t="shared" si="56"/>
        <v>0.22694676291224022</v>
      </c>
      <c r="AD128" s="1">
        <f t="shared" si="57"/>
        <v>0.10937869196215239</v>
      </c>
      <c r="AE128" s="1">
        <f t="shared" si="58"/>
        <v>2.6357939857414383E-2</v>
      </c>
      <c r="AF128" s="1">
        <f t="shared" si="59"/>
        <v>4.2344688352247539E-3</v>
      </c>
      <c r="AG128" s="1">
        <f t="shared" si="60"/>
        <v>5.102084916391665E-4</v>
      </c>
      <c r="AH128" s="1">
        <f t="shared" si="61"/>
        <v>4.9179760686919187E-5</v>
      </c>
      <c r="AI128" s="1">
        <f t="shared" si="62"/>
        <v>0.11883501278567597</v>
      </c>
      <c r="AJ128" s="1">
        <f t="shared" si="63"/>
        <v>5.7273424352958034E-2</v>
      </c>
      <c r="AK128" s="1">
        <f t="shared" si="64"/>
        <v>1.3801677890295129E-2</v>
      </c>
      <c r="AL128" s="1">
        <f t="shared" si="65"/>
        <v>2.2172740061027776E-3</v>
      </c>
      <c r="AM128" s="1">
        <f t="shared" si="66"/>
        <v>2.6715795303388631E-4</v>
      </c>
      <c r="AN128" s="1">
        <f t="shared" si="67"/>
        <v>2.5751755235594591E-5</v>
      </c>
      <c r="AO128" s="1">
        <f t="shared" si="68"/>
        <v>4.1483327286563169E-2</v>
      </c>
      <c r="AP128" s="1">
        <f t="shared" si="69"/>
        <v>1.9993200249332228E-2</v>
      </c>
      <c r="AQ128" s="1">
        <f t="shared" si="70"/>
        <v>4.8179362934006251E-3</v>
      </c>
      <c r="AR128" s="1">
        <f t="shared" si="71"/>
        <v>7.7401349251369426E-4</v>
      </c>
      <c r="AS128" s="1">
        <f t="shared" si="72"/>
        <v>9.3260399802379135E-5</v>
      </c>
      <c r="AT128" s="1">
        <f t="shared" si="73"/>
        <v>8.9895096201008103E-6</v>
      </c>
      <c r="AU128" s="1">
        <f t="shared" si="74"/>
        <v>1.0860854909830566E-2</v>
      </c>
      <c r="AV128" s="1">
        <f t="shared" si="75"/>
        <v>5.2344703594091966E-3</v>
      </c>
      <c r="AW128" s="1">
        <f t="shared" si="76"/>
        <v>1.2613960950133385E-3</v>
      </c>
      <c r="AX128" s="1">
        <f t="shared" si="77"/>
        <v>2.0264643147767432E-4</v>
      </c>
      <c r="AY128" s="1">
        <f t="shared" si="78"/>
        <v>2.4416741311262045E-5</v>
      </c>
      <c r="AZ128" s="1">
        <f t="shared" si="79"/>
        <v>2.3535662657914487E-6</v>
      </c>
      <c r="BA128" s="1">
        <f t="shared" si="80"/>
        <v>2.2748063299271276E-3</v>
      </c>
      <c r="BB128" s="1">
        <f t="shared" si="81"/>
        <v>1.0963599464552398E-3</v>
      </c>
      <c r="BC128" s="1">
        <f t="shared" si="82"/>
        <v>2.6419944334994043E-4</v>
      </c>
      <c r="BD128" s="1">
        <f t="shared" si="83"/>
        <v>4.2444300093292469E-5</v>
      </c>
      <c r="BE128" s="1">
        <f t="shared" si="84"/>
        <v>5.114087072535858E-6</v>
      </c>
      <c r="BF128" s="1">
        <f t="shared" si="85"/>
        <v>4.9295451267646702E-7</v>
      </c>
    </row>
    <row r="129" spans="2:58" x14ac:dyDescent="0.35">
      <c r="B129" s="1" t="s">
        <v>6</v>
      </c>
      <c r="C129" s="1" t="s">
        <v>20</v>
      </c>
      <c r="E129" s="1">
        <f>'PL Table'!R131</f>
        <v>0.86707805954686734</v>
      </c>
      <c r="F129" s="1">
        <f>'PL Table'!S131</f>
        <v>1.1439870065673328</v>
      </c>
      <c r="H129" s="1">
        <f t="shared" si="86"/>
        <v>0.4201774909193397</v>
      </c>
      <c r="I129" s="1">
        <f t="shared" si="86"/>
        <v>0.36432668349161257</v>
      </c>
      <c r="J129" s="1">
        <f t="shared" si="86"/>
        <v>0.15794983688152653</v>
      </c>
      <c r="K129" s="1">
        <f t="shared" si="86"/>
        <v>4.5651612689659421E-2</v>
      </c>
      <c r="L129" s="1">
        <f t="shared" si="86"/>
        <v>9.8958779365337576E-3</v>
      </c>
      <c r="M129" s="1">
        <f t="shared" si="86"/>
        <v>1.7160997277444702E-3</v>
      </c>
      <c r="O129" s="1">
        <f t="shared" si="87"/>
        <v>0.31854643985804681</v>
      </c>
      <c r="P129" s="1">
        <f t="shared" si="87"/>
        <v>0.36441298818588785</v>
      </c>
      <c r="Q129" s="1">
        <f t="shared" si="87"/>
        <v>0.20844186175451537</v>
      </c>
      <c r="R129" s="1">
        <f t="shared" si="87"/>
        <v>7.94849271572899E-2</v>
      </c>
      <c r="S129" s="1">
        <f t="shared" si="87"/>
        <v>2.2732430971472668E-2</v>
      </c>
      <c r="T129" s="1">
        <f t="shared" si="87"/>
        <v>5.2011211318107086E-3</v>
      </c>
      <c r="W129" s="1">
        <f t="shared" si="50"/>
        <v>0.13384604384084245</v>
      </c>
      <c r="X129" s="1">
        <f t="shared" si="51"/>
        <v>0.15311813503436533</v>
      </c>
      <c r="Y129" s="1">
        <f t="shared" si="52"/>
        <v>8.7582578474568143E-2</v>
      </c>
      <c r="Z129" s="1">
        <f t="shared" si="53"/>
        <v>3.3397777258856558E-2</v>
      </c>
      <c r="AA129" s="1">
        <f t="shared" si="54"/>
        <v>9.5516558080904739E-3</v>
      </c>
      <c r="AB129" s="1">
        <f t="shared" si="55"/>
        <v>2.1853940271317797E-3</v>
      </c>
      <c r="AC129" s="1">
        <f t="shared" si="56"/>
        <v>0.11605496797154262</v>
      </c>
      <c r="AD129" s="1">
        <f t="shared" si="57"/>
        <v>0.1327653754070327</v>
      </c>
      <c r="AE129" s="1">
        <f t="shared" si="58"/>
        <v>7.594093219383978E-2</v>
      </c>
      <c r="AF129" s="1">
        <f t="shared" si="59"/>
        <v>2.8958479898787838E-2</v>
      </c>
      <c r="AG129" s="1">
        <f t="shared" si="60"/>
        <v>8.2820311835386535E-3</v>
      </c>
      <c r="AH129" s="1">
        <f t="shared" si="61"/>
        <v>1.8949072123907377E-3</v>
      </c>
      <c r="AI129" s="1">
        <f t="shared" si="62"/>
        <v>5.0314358214769497E-2</v>
      </c>
      <c r="AJ129" s="1">
        <f t="shared" si="63"/>
        <v>5.7558972041470639E-2</v>
      </c>
      <c r="AK129" s="1">
        <f t="shared" si="64"/>
        <v>3.2923358063407404E-2</v>
      </c>
      <c r="AL129" s="1">
        <f t="shared" si="65"/>
        <v>1.2554631279033958E-2</v>
      </c>
      <c r="AM129" s="1">
        <f t="shared" si="66"/>
        <v>3.5905837638646695E-3</v>
      </c>
      <c r="AN129" s="1">
        <f t="shared" si="67"/>
        <v>8.2151623437056202E-4</v>
      </c>
      <c r="AO129" s="1">
        <f t="shared" si="68"/>
        <v>1.4542158696069441E-2</v>
      </c>
      <c r="AP129" s="1">
        <f t="shared" si="69"/>
        <v>1.6636040595743588E-2</v>
      </c>
      <c r="AQ129" s="1">
        <f t="shared" si="70"/>
        <v>9.5157071411286695E-3</v>
      </c>
      <c r="AR129" s="1">
        <f t="shared" si="71"/>
        <v>3.6286151092503904E-3</v>
      </c>
      <c r="AS129" s="1">
        <f t="shared" si="72"/>
        <v>1.0377721342040886E-3</v>
      </c>
      <c r="AT129" s="1">
        <f t="shared" si="73"/>
        <v>2.3743956746142552E-4</v>
      </c>
      <c r="AU129" s="1">
        <f t="shared" si="74"/>
        <v>3.152296685952623E-3</v>
      </c>
      <c r="AV129" s="1">
        <f t="shared" si="75"/>
        <v>3.6061864495750646E-3</v>
      </c>
      <c r="AW129" s="1">
        <f t="shared" si="76"/>
        <v>2.0627152207865285E-3</v>
      </c>
      <c r="AX129" s="1">
        <f t="shared" si="77"/>
        <v>7.8657313694281803E-4</v>
      </c>
      <c r="AY129" s="1">
        <f t="shared" si="78"/>
        <v>2.2495736209437303E-4</v>
      </c>
      <c r="AZ129" s="1">
        <f t="shared" si="79"/>
        <v>5.1469659853525076E-5</v>
      </c>
      <c r="BA129" s="1">
        <f t="shared" si="80"/>
        <v>5.4665745871436433E-4</v>
      </c>
      <c r="BB129" s="1">
        <f t="shared" si="81"/>
        <v>6.2536902981235102E-4</v>
      </c>
      <c r="BC129" s="1">
        <f t="shared" si="82"/>
        <v>3.5770702220747433E-4</v>
      </c>
      <c r="BD129" s="1">
        <f t="shared" si="83"/>
        <v>1.3640406185441424E-4</v>
      </c>
      <c r="BE129" s="1">
        <f t="shared" si="84"/>
        <v>3.901111860111421E-5</v>
      </c>
      <c r="BF129" s="1">
        <f t="shared" si="85"/>
        <v>8.9256425582663674E-6</v>
      </c>
    </row>
    <row r="130" spans="2:58" x14ac:dyDescent="0.35">
      <c r="B130" s="1" t="s">
        <v>2</v>
      </c>
      <c r="C130" s="1" t="s">
        <v>7</v>
      </c>
      <c r="E130" s="1">
        <f>'PL Table'!R132</f>
        <v>1.1148146479888295</v>
      </c>
      <c r="F130" s="1">
        <f>'PL Table'!S132</f>
        <v>1.4123296377374484</v>
      </c>
      <c r="H130" s="1">
        <f t="shared" si="86"/>
        <v>0.32797606428919923</v>
      </c>
      <c r="I130" s="1">
        <f t="shared" si="86"/>
        <v>0.36563252065932528</v>
      </c>
      <c r="J130" s="1">
        <f t="shared" si="86"/>
        <v>0.20380624490604715</v>
      </c>
      <c r="K130" s="1">
        <f t="shared" si="86"/>
        <v>7.5735395724286711E-2</v>
      </c>
      <c r="L130" s="1">
        <f t="shared" si="86"/>
        <v>2.1107732131166335E-2</v>
      </c>
      <c r="M130" s="1">
        <f t="shared" si="86"/>
        <v>4.7062417931297406E-3</v>
      </c>
      <c r="O130" s="1">
        <f t="shared" si="87"/>
        <v>0.24357517974216591</v>
      </c>
      <c r="P130" s="1">
        <f t="shared" si="87"/>
        <v>0.34400844536708702</v>
      </c>
      <c r="Q130" s="1">
        <f t="shared" si="87"/>
        <v>0.24292666151196046</v>
      </c>
      <c r="R130" s="1">
        <f t="shared" si="87"/>
        <v>0.11436417461665163</v>
      </c>
      <c r="S130" s="1">
        <f t="shared" si="87"/>
        <v>4.0379978326619471E-2</v>
      </c>
      <c r="T130" s="1">
        <f t="shared" si="87"/>
        <v>1.1405968032376097E-2</v>
      </c>
      <c r="W130" s="1">
        <f t="shared" si="50"/>
        <v>7.9886828810369861E-2</v>
      </c>
      <c r="X130" s="1">
        <f t="shared" si="51"/>
        <v>0.11282653599374322</v>
      </c>
      <c r="Y130" s="1">
        <f t="shared" si="52"/>
        <v>7.9674130353607292E-2</v>
      </c>
      <c r="Z130" s="1">
        <f t="shared" si="53"/>
        <v>3.7508711886452141E-2</v>
      </c>
      <c r="AA130" s="1">
        <f t="shared" si="54"/>
        <v>1.324366636764782E-2</v>
      </c>
      <c r="AB130" s="1">
        <f t="shared" si="55"/>
        <v>3.7408845046671343E-3</v>
      </c>
      <c r="AC130" s="1">
        <f t="shared" si="56"/>
        <v>8.9059006939176344E-2</v>
      </c>
      <c r="AD130" s="1">
        <f t="shared" si="57"/>
        <v>0.12578067500766382</v>
      </c>
      <c r="AE130" s="1">
        <f t="shared" si="58"/>
        <v>8.8821887583972803E-2</v>
      </c>
      <c r="AF130" s="1">
        <f t="shared" si="59"/>
        <v>4.1815261438209558E-2</v>
      </c>
      <c r="AG130" s="1">
        <f t="shared" si="60"/>
        <v>1.4764233259730801E-2</v>
      </c>
      <c r="AH130" s="1">
        <f t="shared" si="61"/>
        <v>4.1703928422373573E-3</v>
      </c>
      <c r="AI130" s="1">
        <f t="shared" si="62"/>
        <v>4.9642142735566323E-2</v>
      </c>
      <c r="AJ130" s="1">
        <f t="shared" si="63"/>
        <v>7.0111069466233078E-2</v>
      </c>
      <c r="AK130" s="1">
        <f t="shared" si="64"/>
        <v>4.9509970670315033E-2</v>
      </c>
      <c r="AL130" s="1">
        <f t="shared" si="65"/>
        <v>2.3308132980399243E-2</v>
      </c>
      <c r="AM130" s="1">
        <f t="shared" si="66"/>
        <v>8.2296917521358839E-3</v>
      </c>
      <c r="AN130" s="1">
        <f t="shared" si="67"/>
        <v>2.3246075141969877E-3</v>
      </c>
      <c r="AO130" s="1">
        <f t="shared" si="68"/>
        <v>1.8447262626387198E-2</v>
      </c>
      <c r="AP130" s="1">
        <f t="shared" si="69"/>
        <v>2.6053615742373002E-2</v>
      </c>
      <c r="AQ130" s="1">
        <f t="shared" si="70"/>
        <v>1.8398146841588175E-2</v>
      </c>
      <c r="AR130" s="1">
        <f t="shared" si="71"/>
        <v>8.6614160212735367E-3</v>
      </c>
      <c r="AS130" s="1">
        <f t="shared" si="72"/>
        <v>3.0581936379046465E-3</v>
      </c>
      <c r="AT130" s="1">
        <f t="shared" si="73"/>
        <v>8.6383550255056754E-4</v>
      </c>
      <c r="AU130" s="1">
        <f t="shared" si="74"/>
        <v>5.1413196477983307E-3</v>
      </c>
      <c r="AV130" s="1">
        <f t="shared" si="75"/>
        <v>7.2612381156674415E-3</v>
      </c>
      <c r="AW130" s="1">
        <f t="shared" si="76"/>
        <v>5.1276308987129758E-3</v>
      </c>
      <c r="AX130" s="1">
        <f t="shared" si="77"/>
        <v>2.4139683632102152E-3</v>
      </c>
      <c r="AY130" s="1">
        <f t="shared" si="78"/>
        <v>8.5232976598058601E-4</v>
      </c>
      <c r="AZ130" s="1">
        <f t="shared" si="79"/>
        <v>2.4075411792404101E-4</v>
      </c>
      <c r="BA130" s="1">
        <f t="shared" si="80"/>
        <v>1.1463236906716697E-3</v>
      </c>
      <c r="BB130" s="1">
        <f t="shared" si="81"/>
        <v>1.618986922776174E-3</v>
      </c>
      <c r="BC130" s="1">
        <f t="shared" si="82"/>
        <v>1.1432716070730704E-3</v>
      </c>
      <c r="BD130" s="1">
        <f t="shared" si="83"/>
        <v>5.3822545821767336E-4</v>
      </c>
      <c r="BE130" s="1">
        <f t="shared" si="84"/>
        <v>1.9003794160640968E-4</v>
      </c>
      <c r="BF130" s="1">
        <f t="shared" si="85"/>
        <v>5.3679243445070186E-5</v>
      </c>
    </row>
    <row r="131" spans="2:58" x14ac:dyDescent="0.35">
      <c r="B131" s="1" t="s">
        <v>11</v>
      </c>
      <c r="C131" s="1" t="s">
        <v>9</v>
      </c>
      <c r="E131" s="1">
        <f>'PL Table'!R133</f>
        <v>1.0337372190441871</v>
      </c>
      <c r="F131" s="1">
        <f>'PL Table'!S133</f>
        <v>0.67791822611397501</v>
      </c>
      <c r="H131" s="1">
        <f t="shared" si="86"/>
        <v>0.35567523737783002</v>
      </c>
      <c r="I131" s="1">
        <f t="shared" si="86"/>
        <v>0.36767473076983914</v>
      </c>
      <c r="J131" s="1">
        <f t="shared" si="86"/>
        <v>0.19003952684941683</v>
      </c>
      <c r="K131" s="1">
        <f t="shared" si="86"/>
        <v>6.5483643997929775E-2</v>
      </c>
      <c r="L131" s="1">
        <f t="shared" si="86"/>
        <v>1.6923220009824873E-2</v>
      </c>
      <c r="M131" s="1">
        <f t="shared" si="86"/>
        <v>3.4988324780458619E-3</v>
      </c>
      <c r="O131" s="1">
        <f t="shared" si="87"/>
        <v>0.50767275293661973</v>
      </c>
      <c r="P131" s="1">
        <f t="shared" si="87"/>
        <v>0.34416061211719157</v>
      </c>
      <c r="Q131" s="1">
        <f t="shared" si="87"/>
        <v>0.11665637583239315</v>
      </c>
      <c r="R131" s="1">
        <f t="shared" si="87"/>
        <v>2.6361161123060382E-2</v>
      </c>
      <c r="S131" s="1">
        <f t="shared" si="87"/>
        <v>4.4676778967124436E-3</v>
      </c>
      <c r="T131" s="1">
        <f t="shared" si="87"/>
        <v>6.0574405491758303E-4</v>
      </c>
      <c r="W131" s="1">
        <f t="shared" si="50"/>
        <v>0.18056662691098868</v>
      </c>
      <c r="X131" s="1">
        <f t="shared" si="51"/>
        <v>0.1224094074108814</v>
      </c>
      <c r="Y131" s="1">
        <f t="shared" si="52"/>
        <v>4.1491784165823789E-2</v>
      </c>
      <c r="Z131" s="1">
        <f t="shared" si="53"/>
        <v>9.3760122399997262E-3</v>
      </c>
      <c r="AA131" s="1">
        <f t="shared" si="54"/>
        <v>1.5890423964408827E-3</v>
      </c>
      <c r="AB131" s="1">
        <f t="shared" si="55"/>
        <v>2.1544816052302066E-4</v>
      </c>
      <c r="AC131" s="1">
        <f t="shared" si="56"/>
        <v>0.18665844275515472</v>
      </c>
      <c r="AD131" s="1">
        <f t="shared" si="57"/>
        <v>0.12653916040177146</v>
      </c>
      <c r="AE131" s="1">
        <f t="shared" si="58"/>
        <v>4.2891601576760321E-2</v>
      </c>
      <c r="AF131" s="1">
        <f t="shared" si="59"/>
        <v>9.6923328187015767E-3</v>
      </c>
      <c r="AG131" s="1">
        <f t="shared" si="60"/>
        <v>1.6426522678401089E-3</v>
      </c>
      <c r="AH131" s="1">
        <f t="shared" si="61"/>
        <v>2.2271678230725299E-4</v>
      </c>
      <c r="AI131" s="1">
        <f t="shared" si="62"/>
        <v>9.64778897624161E-2</v>
      </c>
      <c r="AJ131" s="1">
        <f t="shared" si="63"/>
        <v>6.5404119886956755E-2</v>
      </c>
      <c r="AK131" s="1">
        <f t="shared" si="64"/>
        <v>2.2169322467155739E-2</v>
      </c>
      <c r="AL131" s="1">
        <f t="shared" si="65"/>
        <v>5.0096625870276364E-3</v>
      </c>
      <c r="AM131" s="1">
        <f t="shared" si="66"/>
        <v>8.4903539360683055E-4</v>
      </c>
      <c r="AN131" s="1">
        <f t="shared" si="67"/>
        <v>1.1511531358838464E-4</v>
      </c>
      <c r="AO131" s="1">
        <f t="shared" si="68"/>
        <v>3.3244261820750562E-2</v>
      </c>
      <c r="AP131" s="1">
        <f t="shared" si="69"/>
        <v>2.2536891001991768E-2</v>
      </c>
      <c r="AQ131" s="1">
        <f t="shared" si="70"/>
        <v>7.6390845850971313E-3</v>
      </c>
      <c r="AR131" s="1">
        <f t="shared" si="71"/>
        <v>1.7262248903545526E-3</v>
      </c>
      <c r="AS131" s="1">
        <f t="shared" si="72"/>
        <v>2.9255982888573735E-4</v>
      </c>
      <c r="AT131" s="1">
        <f t="shared" si="73"/>
        <v>3.966632804608543E-5</v>
      </c>
      <c r="AU131" s="1">
        <f t="shared" si="74"/>
        <v>8.591457690939882E-3</v>
      </c>
      <c r="AV131" s="1">
        <f t="shared" si="75"/>
        <v>5.8243057575752327E-3</v>
      </c>
      <c r="AW131" s="1">
        <f t="shared" si="76"/>
        <v>1.9742015137604063E-3</v>
      </c>
      <c r="AX131" s="1">
        <f t="shared" si="77"/>
        <v>4.4611572939999295E-4</v>
      </c>
      <c r="AY131" s="1">
        <f t="shared" si="78"/>
        <v>7.5607495979096331E-5</v>
      </c>
      <c r="AZ131" s="1">
        <f t="shared" si="79"/>
        <v>1.0251139911013699E-5</v>
      </c>
      <c r="BA131" s="1">
        <f t="shared" si="80"/>
        <v>1.7762619161935979E-3</v>
      </c>
      <c r="BB131" s="1">
        <f t="shared" si="81"/>
        <v>1.2041603273397741E-3</v>
      </c>
      <c r="BC131" s="1">
        <f t="shared" si="82"/>
        <v>4.0816111653350153E-4</v>
      </c>
      <c r="BD131" s="1">
        <f t="shared" si="83"/>
        <v>9.2233286696363599E-5</v>
      </c>
      <c r="BE131" s="1">
        <f t="shared" si="84"/>
        <v>1.5631656526465123E-5</v>
      </c>
      <c r="BF131" s="1">
        <f t="shared" si="85"/>
        <v>2.1193969727288359E-6</v>
      </c>
    </row>
    <row r="132" spans="2:58" x14ac:dyDescent="0.35">
      <c r="B132" s="1" t="s">
        <v>12</v>
      </c>
      <c r="C132" s="1" t="s">
        <v>18</v>
      </c>
      <c r="E132" s="1">
        <f>'PL Table'!R134</f>
        <v>0.35133552542678259</v>
      </c>
      <c r="F132" s="1">
        <f>'PL Table'!S134</f>
        <v>1.680672268907563</v>
      </c>
      <c r="H132" s="1">
        <f t="shared" si="86"/>
        <v>0.70374758902802836</v>
      </c>
      <c r="I132" s="1">
        <f t="shared" si="86"/>
        <v>0.2472515289589938</v>
      </c>
      <c r="J132" s="1">
        <f t="shared" si="86"/>
        <v>4.343412291969171E-2</v>
      </c>
      <c r="K132" s="1">
        <f t="shared" si="86"/>
        <v>5.0866501324804492E-3</v>
      </c>
      <c r="L132" s="1">
        <f t="shared" si="86"/>
        <v>4.4678022423930798E-4</v>
      </c>
      <c r="M132" s="1">
        <f t="shared" si="86"/>
        <v>3.1393952966682619E-5</v>
      </c>
      <c r="O132" s="1">
        <f t="shared" si="87"/>
        <v>0.18624872471614212</v>
      </c>
      <c r="P132" s="1">
        <f t="shared" si="87"/>
        <v>0.31302306674981872</v>
      </c>
      <c r="Q132" s="1">
        <f t="shared" si="87"/>
        <v>0.26304459390741075</v>
      </c>
      <c r="R132" s="1">
        <f t="shared" si="87"/>
        <v>0.14736391815541222</v>
      </c>
      <c r="S132" s="1">
        <f t="shared" si="87"/>
        <v>6.1917612670341238E-2</v>
      </c>
      <c r="T132" s="1">
        <f t="shared" si="87"/>
        <v>2.0812642914400409E-2</v>
      </c>
      <c r="W132" s="1">
        <f t="shared" si="50"/>
        <v>0.13107209097852998</v>
      </c>
      <c r="X132" s="1">
        <f t="shared" si="51"/>
        <v>0.22028922853534452</v>
      </c>
      <c r="Y132" s="1">
        <f t="shared" si="52"/>
        <v>0.18511699876919713</v>
      </c>
      <c r="Z132" s="1">
        <f t="shared" si="53"/>
        <v>0.10370700211159505</v>
      </c>
      <c r="AA132" s="1">
        <f t="shared" si="54"/>
        <v>4.3574370635123948E-2</v>
      </c>
      <c r="AB132" s="1">
        <f t="shared" si="55"/>
        <v>1.4646847272310566E-2</v>
      </c>
      <c r="AC132" s="1">
        <f t="shared" si="56"/>
        <v>4.605028195272888E-2</v>
      </c>
      <c r="AD132" s="1">
        <f t="shared" si="57"/>
        <v>7.7395431853325855E-2</v>
      </c>
      <c r="AE132" s="1">
        <f t="shared" si="58"/>
        <v>6.5038178028004934E-2</v>
      </c>
      <c r="AF132" s="1">
        <f t="shared" si="59"/>
        <v>3.6435954077313697E-2</v>
      </c>
      <c r="AG132" s="1">
        <f t="shared" si="60"/>
        <v>1.5309224402232638E-2</v>
      </c>
      <c r="AH132" s="1">
        <f t="shared" si="61"/>
        <v>5.1459577822630699E-3</v>
      </c>
      <c r="AI132" s="1">
        <f t="shared" si="62"/>
        <v>8.0895500029567399E-3</v>
      </c>
      <c r="AJ132" s="1">
        <f t="shared" si="63"/>
        <v>1.359588235791049E-2</v>
      </c>
      <c r="AK132" s="1">
        <f t="shared" si="64"/>
        <v>1.1425111225134867E-2</v>
      </c>
      <c r="AL132" s="1">
        <f t="shared" si="65"/>
        <v>6.4006225350895637E-3</v>
      </c>
      <c r="AM132" s="1">
        <f t="shared" si="66"/>
        <v>2.6893371996174623E-3</v>
      </c>
      <c r="AN132" s="1">
        <f t="shared" si="67"/>
        <v>9.0397889062771811E-4</v>
      </c>
      <c r="AO132" s="1">
        <f t="shared" si="68"/>
        <v>9.4738210025167901E-4</v>
      </c>
      <c r="AP132" s="1">
        <f t="shared" si="69"/>
        <v>1.5922388239524019E-3</v>
      </c>
      <c r="AQ132" s="1">
        <f t="shared" si="70"/>
        <v>1.3380158184473968E-3</v>
      </c>
      <c r="AR132" s="1">
        <f t="shared" si="71"/>
        <v>7.4958869380806561E-4</v>
      </c>
      <c r="AS132" s="1">
        <f t="shared" si="72"/>
        <v>3.149532326924644E-4</v>
      </c>
      <c r="AT132" s="1">
        <f t="shared" si="73"/>
        <v>1.0586663283780312E-4</v>
      </c>
      <c r="AU132" s="1">
        <f t="shared" si="74"/>
        <v>8.3212246992963126E-5</v>
      </c>
      <c r="AV132" s="1">
        <f t="shared" si="75"/>
        <v>1.3985251595455988E-4</v>
      </c>
      <c r="AW132" s="1">
        <f t="shared" si="76"/>
        <v>1.1752312265089068E-4</v>
      </c>
      <c r="AX132" s="1">
        <f t="shared" si="77"/>
        <v>6.5839284398258095E-5</v>
      </c>
      <c r="AY132" s="1">
        <f t="shared" si="78"/>
        <v>2.7663564873217675E-5</v>
      </c>
      <c r="AZ132" s="1">
        <f t="shared" si="79"/>
        <v>9.2986772683084586E-6</v>
      </c>
      <c r="BA132" s="1">
        <f t="shared" si="80"/>
        <v>5.8470837038431842E-6</v>
      </c>
      <c r="BB132" s="1">
        <f t="shared" si="81"/>
        <v>9.8270314350305625E-6</v>
      </c>
      <c r="BC132" s="1">
        <f t="shared" si="82"/>
        <v>8.2580096092693819E-6</v>
      </c>
      <c r="BD132" s="1">
        <f t="shared" si="83"/>
        <v>4.6263359155570783E-6</v>
      </c>
      <c r="BE132" s="1">
        <f t="shared" si="84"/>
        <v>1.9438386199819648E-6</v>
      </c>
      <c r="BF132" s="1">
        <f t="shared" si="85"/>
        <v>6.5339113276704665E-7</v>
      </c>
    </row>
    <row r="133" spans="2:58" x14ac:dyDescent="0.35">
      <c r="B133" s="1" t="s">
        <v>19</v>
      </c>
      <c r="C133" s="1" t="s">
        <v>17</v>
      </c>
      <c r="E133" s="1">
        <f>'PL Table'!R135</f>
        <v>0.39637854150713936</v>
      </c>
      <c r="F133" s="1">
        <f>'PL Table'!S135</f>
        <v>1.811312760398277</v>
      </c>
      <c r="H133" s="1">
        <f t="shared" si="86"/>
        <v>0.67275198318110829</v>
      </c>
      <c r="I133" s="1">
        <f t="shared" si="86"/>
        <v>0.26666444988936322</v>
      </c>
      <c r="J133" s="1">
        <f t="shared" si="86"/>
        <v>5.2850032859474712E-2</v>
      </c>
      <c r="K133" s="1">
        <f t="shared" si="86"/>
        <v>6.9828729811476607E-3</v>
      </c>
      <c r="L133" s="1">
        <f t="shared" si="86"/>
        <v>6.9196525194922982E-4</v>
      </c>
      <c r="M133" s="1">
        <f t="shared" si="86"/>
        <v>5.4856035468251184E-5</v>
      </c>
      <c r="O133" s="1">
        <f t="shared" si="87"/>
        <v>0.16343943908705771</v>
      </c>
      <c r="P133" s="1">
        <f t="shared" si="87"/>
        <v>0.2960399415707245</v>
      </c>
      <c r="Q133" s="1">
        <f t="shared" si="87"/>
        <v>0.26811046187730692</v>
      </c>
      <c r="R133" s="1">
        <f t="shared" si="87"/>
        <v>0.16187730026488062</v>
      </c>
      <c r="S133" s="1">
        <f t="shared" si="87"/>
        <v>7.3302604897150417E-2</v>
      </c>
      <c r="T133" s="1">
        <f t="shared" si="87"/>
        <v>2.6554788724128371E-2</v>
      </c>
      <c r="W133" s="1">
        <f t="shared" si="50"/>
        <v>0.10995420677582603</v>
      </c>
      <c r="X133" s="1">
        <f t="shared" si="51"/>
        <v>0.19916145779252434</v>
      </c>
      <c r="Y133" s="1">
        <f t="shared" si="52"/>
        <v>0.18037184493956115</v>
      </c>
      <c r="Z133" s="1">
        <f t="shared" si="53"/>
        <v>0.10890327478520219</v>
      </c>
      <c r="AA133" s="1">
        <f t="shared" si="54"/>
        <v>4.9314472816899164E-2</v>
      </c>
      <c r="AB133" s="1">
        <f t="shared" si="55"/>
        <v>1.7864786777112694E-2</v>
      </c>
      <c r="AC133" s="1">
        <f t="shared" si="56"/>
        <v>4.3583488114376331E-2</v>
      </c>
      <c r="AD133" s="1">
        <f t="shared" si="57"/>
        <v>7.8943328164236479E-2</v>
      </c>
      <c r="AE133" s="1">
        <f t="shared" si="58"/>
        <v>7.1495528826095139E-2</v>
      </c>
      <c r="AF133" s="1">
        <f t="shared" si="59"/>
        <v>4.3166921224709665E-2</v>
      </c>
      <c r="AG133" s="1">
        <f t="shared" si="60"/>
        <v>1.9547198810355958E-2</v>
      </c>
      <c r="AH133" s="1">
        <f t="shared" si="61"/>
        <v>7.0812181270479575E-3</v>
      </c>
      <c r="AI133" s="1">
        <f t="shared" si="62"/>
        <v>8.6377797262851153E-3</v>
      </c>
      <c r="AJ133" s="1">
        <f t="shared" si="63"/>
        <v>1.5645720639729764E-2</v>
      </c>
      <c r="AK133" s="1">
        <f t="shared" si="64"/>
        <v>1.4169646720184613E-2</v>
      </c>
      <c r="AL133" s="1">
        <f t="shared" si="65"/>
        <v>8.5552206382019953E-3</v>
      </c>
      <c r="AM133" s="1">
        <f t="shared" si="66"/>
        <v>3.8740450774994916E-3</v>
      </c>
      <c r="AN133" s="1">
        <f t="shared" si="67"/>
        <v>1.4034214566465929E-3</v>
      </c>
      <c r="AO133" s="1">
        <f t="shared" si="68"/>
        <v>1.1412768432549443E-3</v>
      </c>
      <c r="AP133" s="1">
        <f t="shared" si="69"/>
        <v>2.0672093093347444E-3</v>
      </c>
      <c r="AQ133" s="1">
        <f t="shared" si="70"/>
        <v>1.8721813002060665E-3</v>
      </c>
      <c r="AR133" s="1">
        <f t="shared" si="71"/>
        <v>1.1303686262807619E-3</v>
      </c>
      <c r="AS133" s="1">
        <f t="shared" si="72"/>
        <v>5.1186277918405384E-4</v>
      </c>
      <c r="AT133" s="1">
        <f t="shared" si="73"/>
        <v>1.8542871670180057E-4</v>
      </c>
      <c r="AU133" s="1">
        <f t="shared" si="74"/>
        <v>1.1309441264631669E-4</v>
      </c>
      <c r="AV133" s="1">
        <f t="shared" si="75"/>
        <v>2.0484935275602166E-4</v>
      </c>
      <c r="AW133" s="1">
        <f t="shared" si="76"/>
        <v>1.8552312330315506E-4</v>
      </c>
      <c r="AX133" s="1">
        <f t="shared" si="77"/>
        <v>1.1201346686264925E-4</v>
      </c>
      <c r="AY133" s="1">
        <f t="shared" si="78"/>
        <v>5.0722855466191537E-5</v>
      </c>
      <c r="AZ133" s="1">
        <f t="shared" si="79"/>
        <v>1.8374991069950056E-5</v>
      </c>
      <c r="BA133" s="1">
        <f t="shared" si="80"/>
        <v>8.9656396674707167E-6</v>
      </c>
      <c r="BB133" s="1">
        <f t="shared" si="81"/>
        <v>1.6239577534822671E-5</v>
      </c>
      <c r="BC133" s="1">
        <f t="shared" si="82"/>
        <v>1.4707477006150755E-5</v>
      </c>
      <c r="BD133" s="1">
        <f t="shared" si="83"/>
        <v>8.879946924835038E-6</v>
      </c>
      <c r="BE133" s="1">
        <f t="shared" si="84"/>
        <v>4.0210902941532859E-6</v>
      </c>
      <c r="BF133" s="1">
        <f t="shared" si="85"/>
        <v>1.4566904321027025E-6</v>
      </c>
    </row>
    <row r="134" spans="2:58" x14ac:dyDescent="0.35">
      <c r="B134" s="1" t="s">
        <v>4</v>
      </c>
      <c r="C134" s="1" t="s">
        <v>16</v>
      </c>
      <c r="E134" s="1">
        <f>'PL Table'!R136</f>
        <v>1.1823791721093646</v>
      </c>
      <c r="F134" s="1">
        <f>'PL Table'!S136</f>
        <v>1.368194336558153</v>
      </c>
      <c r="H134" s="1">
        <f t="shared" si="86"/>
        <v>0.30654853857665587</v>
      </c>
      <c r="I134" s="1">
        <f t="shared" si="86"/>
        <v>0.36245660725360201</v>
      </c>
      <c r="J134" s="1">
        <f t="shared" si="86"/>
        <v>0.2142805716050416</v>
      </c>
      <c r="K134" s="1">
        <f t="shared" si="86"/>
        <v>8.4453628284496832E-2</v>
      </c>
      <c r="L134" s="1">
        <f t="shared" si="86"/>
        <v>2.4964052773163846E-2</v>
      </c>
      <c r="M134" s="1">
        <f t="shared" si="86"/>
        <v>5.9033952100855892E-3</v>
      </c>
      <c r="O134" s="1">
        <f t="shared" si="87"/>
        <v>0.25456620569719257</v>
      </c>
      <c r="P134" s="1">
        <f t="shared" si="87"/>
        <v>0.34829604091399674</v>
      </c>
      <c r="Q134" s="1">
        <f t="shared" si="87"/>
        <v>0.23826833531207858</v>
      </c>
      <c r="R134" s="1">
        <f t="shared" si="87"/>
        <v>0.10866579565170834</v>
      </c>
      <c r="S134" s="1">
        <f t="shared" si="87"/>
        <v>3.7168981547063204E-2</v>
      </c>
      <c r="T134" s="1">
        <f t="shared" si="87"/>
        <v>1.0170878009665272E-2</v>
      </c>
      <c r="W134" s="1">
        <f t="shared" si="50"/>
        <v>7.8036898327478746E-2</v>
      </c>
      <c r="X134" s="1">
        <f t="shared" si="51"/>
        <v>0.10676964233422084</v>
      </c>
      <c r="Y134" s="1">
        <f t="shared" si="52"/>
        <v>7.3040809979010302E-2</v>
      </c>
      <c r="Z134" s="1">
        <f t="shared" si="53"/>
        <v>3.3311340850300714E-2</v>
      </c>
      <c r="AA134" s="1">
        <f t="shared" si="54"/>
        <v>1.1394096973634915E-2</v>
      </c>
      <c r="AB134" s="1">
        <f t="shared" si="55"/>
        <v>3.1178677899043354E-3</v>
      </c>
      <c r="AC134" s="1">
        <f t="shared" si="56"/>
        <v>9.2269203238426994E-2</v>
      </c>
      <c r="AD134" s="1">
        <f t="shared" si="57"/>
        <v>0.12624220130954902</v>
      </c>
      <c r="AE134" s="1">
        <f t="shared" si="58"/>
        <v>8.636193243317962E-2</v>
      </c>
      <c r="AF134" s="1">
        <f t="shared" si="59"/>
        <v>3.9386635616431423E-2</v>
      </c>
      <c r="AG134" s="1">
        <f t="shared" si="60"/>
        <v>1.3472142946620268E-2</v>
      </c>
      <c r="AH134" s="1">
        <f t="shared" si="61"/>
        <v>3.6865019361735428E-3</v>
      </c>
      <c r="AI134" s="1">
        <f t="shared" si="62"/>
        <v>5.4548592068121023E-2</v>
      </c>
      <c r="AJ134" s="1">
        <f t="shared" si="63"/>
        <v>7.4633074734824181E-2</v>
      </c>
      <c r="AK134" s="1">
        <f t="shared" si="64"/>
        <v>5.1056275086053919E-2</v>
      </c>
      <c r="AL134" s="1">
        <f t="shared" si="65"/>
        <v>2.3284968806164708E-2</v>
      </c>
      <c r="AM134" s="1">
        <f t="shared" si="66"/>
        <v>7.9645906118819467E-3</v>
      </c>
      <c r="AN134" s="1">
        <f t="shared" si="67"/>
        <v>2.1794215536362223E-3</v>
      </c>
      <c r="AO134" s="1">
        <f t="shared" si="68"/>
        <v>2.1499039709745461E-2</v>
      </c>
      <c r="AP134" s="1">
        <f t="shared" si="69"/>
        <v>2.9414864372312582E-2</v>
      </c>
      <c r="AQ134" s="1">
        <f t="shared" si="70"/>
        <v>2.0122625422412135E-2</v>
      </c>
      <c r="AR134" s="1">
        <f t="shared" si="71"/>
        <v>9.1772207132084678E-3</v>
      </c>
      <c r="AS134" s="1">
        <f t="shared" si="72"/>
        <v>3.1390553512889979E-3</v>
      </c>
      <c r="AT134" s="1">
        <f t="shared" si="73"/>
        <v>8.5896755075523382E-4</v>
      </c>
      <c r="AU134" s="1">
        <f t="shared" si="74"/>
        <v>6.3550041932887982E-3</v>
      </c>
      <c r="AV134" s="1">
        <f t="shared" si="75"/>
        <v>8.6948807460610483E-3</v>
      </c>
      <c r="AW134" s="1">
        <f t="shared" si="76"/>
        <v>5.9481432969046288E-3</v>
      </c>
      <c r="AX134" s="1">
        <f t="shared" si="77"/>
        <v>2.7127386572870851E-3</v>
      </c>
      <c r="AY134" s="1">
        <f t="shared" si="78"/>
        <v>9.2788841686563899E-4</v>
      </c>
      <c r="AZ134" s="1">
        <f t="shared" si="79"/>
        <v>2.539063353826955E-4</v>
      </c>
      <c r="BA134" s="1">
        <f t="shared" si="80"/>
        <v>1.5028049193624693E-3</v>
      </c>
      <c r="BB134" s="1">
        <f t="shared" si="81"/>
        <v>2.0561291796234627E-3</v>
      </c>
      <c r="BC134" s="1">
        <f t="shared" si="82"/>
        <v>1.4065921493963917E-3</v>
      </c>
      <c r="BD134" s="1">
        <f t="shared" si="83"/>
        <v>6.4149713755043446E-4</v>
      </c>
      <c r="BE134" s="1">
        <f t="shared" si="84"/>
        <v>2.1942318762869256E-4</v>
      </c>
      <c r="BF134" s="1">
        <f t="shared" si="85"/>
        <v>6.0042712524622812E-5</v>
      </c>
    </row>
    <row r="135" spans="2:58" x14ac:dyDescent="0.35">
      <c r="B135" s="1" t="s">
        <v>14</v>
      </c>
      <c r="C135" s="1" t="s">
        <v>8</v>
      </c>
      <c r="E135" s="1">
        <f>'PL Table'!R137</f>
        <v>1.4188550065312373</v>
      </c>
      <c r="F135" s="1">
        <f>'PL Table'!S137</f>
        <v>0.44488383588729619</v>
      </c>
      <c r="H135" s="1">
        <f t="shared" si="86"/>
        <v>0.2419909363729339</v>
      </c>
      <c r="I135" s="1">
        <f t="shared" si="86"/>
        <v>0.34335005160791932</v>
      </c>
      <c r="J135" s="1">
        <f t="shared" si="86"/>
        <v>0.24358196985832758</v>
      </c>
      <c r="K135" s="1">
        <f t="shared" si="86"/>
        <v>0.11520249914474297</v>
      </c>
      <c r="L135" s="1">
        <f t="shared" si="86"/>
        <v>4.0863910669107287E-2</v>
      </c>
      <c r="M135" s="1">
        <f t="shared" si="86"/>
        <v>1.1595992847861626E-2</v>
      </c>
      <c r="O135" s="1">
        <f t="shared" si="87"/>
        <v>0.64089872113958435</v>
      </c>
      <c r="P135" s="1">
        <f t="shared" si="87"/>
        <v>0.28512548147584083</v>
      </c>
      <c r="Q135" s="1">
        <f t="shared" si="87"/>
        <v>6.3423858954092138E-2</v>
      </c>
      <c r="R135" s="1">
        <f t="shared" si="87"/>
        <v>9.4054165527571159E-3</v>
      </c>
      <c r="S135" s="1">
        <f t="shared" si="87"/>
        <v>1.0460794485271138E-3</v>
      </c>
      <c r="T135" s="1">
        <f t="shared" si="87"/>
        <v>9.3076767540721994E-5</v>
      </c>
      <c r="W135" s="1">
        <f t="shared" si="50"/>
        <v>0.15509168164878387</v>
      </c>
      <c r="X135" s="1">
        <f t="shared" si="51"/>
        <v>6.8997782246122338E-2</v>
      </c>
      <c r="Y135" s="1">
        <f t="shared" si="52"/>
        <v>1.5347999016685644E-2</v>
      </c>
      <c r="Z135" s="1">
        <f t="shared" si="53"/>
        <v>2.2760255585791865E-3</v>
      </c>
      <c r="AA135" s="1">
        <f t="shared" si="54"/>
        <v>2.5314174526955854E-4</v>
      </c>
      <c r="AB135" s="1">
        <f t="shared" si="55"/>
        <v>2.2523734131745216E-5</v>
      </c>
      <c r="AC135" s="1">
        <f t="shared" si="56"/>
        <v>0.22005260897872578</v>
      </c>
      <c r="AD135" s="1">
        <f t="shared" si="57"/>
        <v>9.7897848779462796E-2</v>
      </c>
      <c r="AE135" s="1">
        <f t="shared" si="58"/>
        <v>2.1776585245060931E-2</v>
      </c>
      <c r="AF135" s="1">
        <f t="shared" si="59"/>
        <v>3.2293502587831344E-3</v>
      </c>
      <c r="AG135" s="1">
        <f t="shared" si="60"/>
        <v>3.5917143263776831E-4</v>
      </c>
      <c r="AH135" s="1">
        <f t="shared" si="61"/>
        <v>3.1957912938605205E-5</v>
      </c>
      <c r="AI135" s="1">
        <f t="shared" si="62"/>
        <v>0.15611137297486294</v>
      </c>
      <c r="AJ135" s="1">
        <f t="shared" si="63"/>
        <v>6.9451426434689406E-2</v>
      </c>
      <c r="AK135" s="1">
        <f t="shared" si="64"/>
        <v>1.5448908500054492E-2</v>
      </c>
      <c r="AL135" s="1">
        <f t="shared" si="65"/>
        <v>2.290989891258699E-3</v>
      </c>
      <c r="AM135" s="1">
        <f t="shared" si="66"/>
        <v>2.5480609270054738E-4</v>
      </c>
      <c r="AN135" s="1">
        <f t="shared" si="67"/>
        <v>2.2671822385614709E-5</v>
      </c>
      <c r="AO135" s="1">
        <f t="shared" si="68"/>
        <v>7.3833134373949824E-2</v>
      </c>
      <c r="AP135" s="1">
        <f t="shared" si="69"/>
        <v>3.2847168035864981E-2</v>
      </c>
      <c r="AQ135" s="1">
        <f t="shared" si="70"/>
        <v>7.3065870569150983E-3</v>
      </c>
      <c r="AR135" s="1">
        <f t="shared" si="71"/>
        <v>1.083527492374953E-3</v>
      </c>
      <c r="AS135" s="1">
        <f t="shared" si="72"/>
        <v>1.2051096677427802E-4</v>
      </c>
      <c r="AT135" s="1">
        <f t="shared" si="73"/>
        <v>1.0722676233005466E-5</v>
      </c>
      <c r="AU135" s="1">
        <f t="shared" si="74"/>
        <v>2.6189628088593077E-2</v>
      </c>
      <c r="AV135" s="1">
        <f t="shared" si="75"/>
        <v>1.1651342204514964E-2</v>
      </c>
      <c r="AW135" s="1">
        <f t="shared" si="76"/>
        <v>2.5917469065900815E-3</v>
      </c>
      <c r="AX135" s="1">
        <f t="shared" si="77"/>
        <v>3.8434210181760976E-4</v>
      </c>
      <c r="AY135" s="1">
        <f t="shared" si="78"/>
        <v>4.274689713740099E-5</v>
      </c>
      <c r="AZ135" s="1">
        <f t="shared" si="79"/>
        <v>3.8034807141533284E-6</v>
      </c>
      <c r="BA135" s="1">
        <f t="shared" si="80"/>
        <v>7.4318569865382831E-3</v>
      </c>
      <c r="BB135" s="1">
        <f t="shared" si="81"/>
        <v>3.3063130439369526E-3</v>
      </c>
      <c r="BC135" s="1">
        <f t="shared" si="82"/>
        <v>7.3546261481543694E-4</v>
      </c>
      <c r="BD135" s="1">
        <f t="shared" si="83"/>
        <v>1.0906514307693086E-4</v>
      </c>
      <c r="BE135" s="1">
        <f t="shared" si="84"/>
        <v>1.2130329803415445E-5</v>
      </c>
      <c r="BF135" s="1">
        <f t="shared" si="85"/>
        <v>1.0793175307042914E-6</v>
      </c>
    </row>
    <row r="136" spans="2:58" x14ac:dyDescent="0.35">
      <c r="B136" s="1" t="s">
        <v>21</v>
      </c>
      <c r="C136" s="1" t="s">
        <v>10</v>
      </c>
      <c r="E136" s="1">
        <f>'PL Table'!R138</f>
        <v>0.62159362190892298</v>
      </c>
      <c r="F136" s="1">
        <f>'PL Table'!S138</f>
        <v>1.0168773391709625</v>
      </c>
      <c r="H136" s="1">
        <f t="shared" si="86"/>
        <v>0.53708784028055057</v>
      </c>
      <c r="I136" s="1">
        <f t="shared" si="86"/>
        <v>0.33385037592322858</v>
      </c>
      <c r="J136" s="1">
        <f t="shared" si="86"/>
        <v>0.10375963217288754</v>
      </c>
      <c r="K136" s="1">
        <f t="shared" si="86"/>
        <v>2.1498775190094268E-2</v>
      </c>
      <c r="L136" s="1">
        <f t="shared" si="86"/>
        <v>3.3408753842540965E-3</v>
      </c>
      <c r="M136" s="1">
        <f t="shared" si="86"/>
        <v>4.1533336608897385E-4</v>
      </c>
      <c r="O136" s="1">
        <f t="shared" si="87"/>
        <v>0.36172271578185211</v>
      </c>
      <c r="P136" s="1">
        <f t="shared" si="87"/>
        <v>0.36782763274194408</v>
      </c>
      <c r="Q136" s="1">
        <f t="shared" si="87"/>
        <v>0.18701779222809103</v>
      </c>
      <c r="R136" s="1">
        <f t="shared" si="87"/>
        <v>6.3391384979509705E-2</v>
      </c>
      <c r="S136" s="1">
        <f t="shared" si="87"/>
        <v>1.6115315721081484E-2</v>
      </c>
      <c r="T136" s="1">
        <f t="shared" si="87"/>
        <v>3.2774598740706656E-3</v>
      </c>
      <c r="W136" s="1">
        <f t="shared" ref="W136:W199" si="88">$H136*O136</f>
        <v>0.19427687219969036</v>
      </c>
      <c r="X136" s="1">
        <f t="shared" ref="X136:X199" si="89">$H136*P136</f>
        <v>0.19755574886487828</v>
      </c>
      <c r="Y136" s="1">
        <f t="shared" ref="Y136:Y199" si="90">$H136*Q136</f>
        <v>0.10044498212182215</v>
      </c>
      <c r="Z136" s="1">
        <f t="shared" ref="Z136:Z199" si="91">$H136*R136</f>
        <v>3.4046742051037804E-2</v>
      </c>
      <c r="AA136" s="1">
        <f t="shared" ref="AA136:AA199" si="92">$H136*S136</f>
        <v>8.6553401160748573E-3</v>
      </c>
      <c r="AB136" s="1">
        <f t="shared" ref="AB136:AB199" si="93">$H136*T136</f>
        <v>1.7602838453707791E-3</v>
      </c>
      <c r="AC136" s="1">
        <f t="shared" ref="AC136:AC199" si="94">$I136*O136</f>
        <v>0.1207612646437425</v>
      </c>
      <c r="AD136" s="1">
        <f t="shared" ref="AD136:AD199" si="95">$I136*P136</f>
        <v>0.1227993934658493</v>
      </c>
      <c r="AE136" s="1">
        <f t="shared" ref="AE136:AE199" si="96">$I136*Q136</f>
        <v>6.2435960239680448E-2</v>
      </c>
      <c r="AF136" s="1">
        <f t="shared" ref="AF136:AF199" si="97">$I136*R136</f>
        <v>2.1163237705703421E-2</v>
      </c>
      <c r="AG136" s="1">
        <f t="shared" ref="AG136:AG199" si="98">$I136*S136</f>
        <v>5.3801042116045691E-3</v>
      </c>
      <c r="AH136" s="1">
        <f t="shared" ref="AH136:AH199" si="99">$I136*T136</f>
        <v>1.0941812110317891E-3</v>
      </c>
      <c r="AI136" s="1">
        <f t="shared" ref="AI136:AI199" si="100">$J136*O136</f>
        <v>3.7532215938102916E-2</v>
      </c>
      <c r="AJ136" s="1">
        <f t="shared" ref="AJ136:AJ199" si="101">$J136*P136</f>
        <v>3.8165659876328084E-2</v>
      </c>
      <c r="AK136" s="1">
        <f t="shared" ref="AK136:AK199" si="102">$J136*Q136</f>
        <v>1.9404897331372233E-2</v>
      </c>
      <c r="AL136" s="1">
        <f t="shared" ref="AL136:AL199" si="103">$J136*R136</f>
        <v>6.577466788403835E-3</v>
      </c>
      <c r="AM136" s="1">
        <f t="shared" ref="AM136:AM199" si="104">$J136*S136</f>
        <v>1.6721192315693667E-3</v>
      </c>
      <c r="AN136" s="1">
        <f t="shared" ref="AN136:AN199" si="105">$J136*T136</f>
        <v>3.400680309949706E-4</v>
      </c>
      <c r="AO136" s="1">
        <f t="shared" ref="AO136:AO199" si="106">$K136*O136</f>
        <v>7.7765953477444026E-3</v>
      </c>
      <c r="AP136" s="1">
        <f t="shared" ref="AP136:AP199" si="107">$K136*P136</f>
        <v>7.9078435850236141E-3</v>
      </c>
      <c r="AQ136" s="1">
        <f t="shared" ref="AQ136:AQ199" si="108">$K136*Q136</f>
        <v>4.0206534716594883E-3</v>
      </c>
      <c r="AR136" s="1">
        <f t="shared" ref="AR136:AR199" si="109">$K136*R136</f>
        <v>1.3628371346631977E-3</v>
      </c>
      <c r="AS136" s="1">
        <f t="shared" ref="AS136:AS199" si="110">$K136*S136</f>
        <v>3.4645954980492275E-4</v>
      </c>
      <c r="AT136" s="1">
        <f t="shared" ref="AT136:AT199" si="111">$K136*T136</f>
        <v>7.0461373027199911E-5</v>
      </c>
      <c r="AU136" s="1">
        <f t="shared" ref="AU136:AU199" si="112">$L136*O136</f>
        <v>1.2084705170811304E-3</v>
      </c>
      <c r="AV136" s="1">
        <f t="shared" ref="AV136:AV199" si="113">$L136*P136</f>
        <v>1.2288662838760172E-3</v>
      </c>
      <c r="AW136" s="1">
        <f t="shared" ref="AW136:AW199" si="114">$L136*Q136</f>
        <v>6.2480313847237642E-4</v>
      </c>
      <c r="AX136" s="1">
        <f t="shared" ref="AX136:AX199" si="115">$L136*R136</f>
        <v>2.1178271765181884E-4</v>
      </c>
      <c r="AY136" s="1">
        <f t="shared" ref="AY136:AY199" si="116">$L136*S136</f>
        <v>5.383926160204419E-5</v>
      </c>
      <c r="AZ136" s="1">
        <f t="shared" ref="AZ136:AZ199" si="117">$L136*T136</f>
        <v>1.0949585016163218E-5</v>
      </c>
      <c r="BA136" s="1">
        <f t="shared" ref="BA136:BA199" si="118">$M136*O136</f>
        <v>1.5023551313652183E-4</v>
      </c>
      <c r="BB136" s="1">
        <f t="shared" ref="BB136:BB199" si="119">$M136*P136</f>
        <v>1.5277108884725047E-4</v>
      </c>
      <c r="BC136" s="1">
        <f t="shared" ref="BC136:BC199" si="120">$M136*Q136</f>
        <v>7.7674729164621385E-5</v>
      </c>
      <c r="BD136" s="1">
        <f t="shared" ref="BD136:BD199" si="121">$M136*R136</f>
        <v>2.6328557304581782E-5</v>
      </c>
      <c r="BE136" s="1">
        <f t="shared" ref="BE136:BE199" si="122">$M136*S136</f>
        <v>6.6932283240233319E-6</v>
      </c>
      <c r="BF136" s="1">
        <f t="shared" ref="BF136:BF199" si="123">$M136*T136</f>
        <v>1.3612384417193139E-6</v>
      </c>
    </row>
    <row r="137" spans="2:58" x14ac:dyDescent="0.35">
      <c r="B137" s="1" t="s">
        <v>5</v>
      </c>
      <c r="C137" s="1" t="s">
        <v>14</v>
      </c>
      <c r="E137" s="1">
        <f>'PL Table'!R139</f>
        <v>0.5911895860546823</v>
      </c>
      <c r="F137" s="1">
        <f>'PL Table'!S139</f>
        <v>1.274627498058047</v>
      </c>
      <c r="H137" s="1">
        <f t="shared" si="86"/>
        <v>0.55366825678980003</v>
      </c>
      <c r="I137" s="1">
        <f t="shared" si="86"/>
        <v>0.32732290754317939</v>
      </c>
      <c r="J137" s="1">
        <f t="shared" si="86"/>
        <v>9.6754947108333628E-2</v>
      </c>
      <c r="K137" s="1">
        <f t="shared" si="86"/>
        <v>1.906683904323948E-2</v>
      </c>
      <c r="L137" s="1">
        <f t="shared" si="86"/>
        <v>2.8180291703359998E-3</v>
      </c>
      <c r="M137" s="1">
        <f t="shared" si="86"/>
        <v>3.3319789974019194E-4</v>
      </c>
      <c r="O137" s="1">
        <f t="shared" si="87"/>
        <v>0.27953507618871781</v>
      </c>
      <c r="P137" s="1">
        <f t="shared" si="87"/>
        <v>0.35630309478189087</v>
      </c>
      <c r="Q137" s="1">
        <f t="shared" si="87"/>
        <v>0.22707686112609046</v>
      </c>
      <c r="R137" s="1">
        <f t="shared" si="87"/>
        <v>9.6479470454674462E-2</v>
      </c>
      <c r="S137" s="1">
        <f t="shared" si="87"/>
        <v>3.0743846509901734E-2</v>
      </c>
      <c r="T137" s="1">
        <f t="shared" si="87"/>
        <v>7.8373904315193321E-3</v>
      </c>
      <c r="W137" s="1">
        <f t="shared" si="88"/>
        <v>0.15476969834501134</v>
      </c>
      <c r="X137" s="1">
        <f t="shared" si="89"/>
        <v>0.19727371337670041</v>
      </c>
      <c r="Y137" s="1">
        <f t="shared" si="90"/>
        <v>0.12572524985698202</v>
      </c>
      <c r="Z137" s="1">
        <f t="shared" si="91"/>
        <v>5.3417620222642626E-2</v>
      </c>
      <c r="AA137" s="1">
        <f t="shared" si="92"/>
        <v>1.7021891904150471E-2</v>
      </c>
      <c r="AB137" s="1">
        <f t="shared" si="93"/>
        <v>4.3393142980003669E-3</v>
      </c>
      <c r="AC137" s="1">
        <f t="shared" si="94"/>
        <v>9.1498233898395287E-2</v>
      </c>
      <c r="AD137" s="1">
        <f t="shared" si="95"/>
        <v>0.11662616495064154</v>
      </c>
      <c r="AE137" s="1">
        <f t="shared" si="96"/>
        <v>7.4327458419570697E-2</v>
      </c>
      <c r="AF137" s="1">
        <f t="shared" si="97"/>
        <v>3.1579940787450314E-2</v>
      </c>
      <c r="AG137" s="1">
        <f t="shared" si="98"/>
        <v>1.0063165228682263E-2</v>
      </c>
      <c r="AH137" s="1">
        <f t="shared" si="99"/>
        <v>2.565357423596001E-3</v>
      </c>
      <c r="AI137" s="1">
        <f t="shared" si="100"/>
        <v>2.7046401511563404E-2</v>
      </c>
      <c r="AJ137" s="1">
        <f t="shared" si="101"/>
        <v>3.4474087090157438E-2</v>
      </c>
      <c r="AK137" s="1">
        <f t="shared" si="102"/>
        <v>2.1970809687781302E-2</v>
      </c>
      <c r="AL137" s="1">
        <f t="shared" si="103"/>
        <v>9.334866060882064E-3</v>
      </c>
      <c r="AM137" s="1">
        <f t="shared" si="104"/>
        <v>2.9746192429722694E-3</v>
      </c>
      <c r="AN137" s="1">
        <f t="shared" si="105"/>
        <v>7.5830629666901307E-4</v>
      </c>
      <c r="AO137" s="1">
        <f t="shared" si="106"/>
        <v>5.3298503046299676E-3</v>
      </c>
      <c r="AP137" s="1">
        <f t="shared" si="107"/>
        <v>6.7935737588144139E-3</v>
      </c>
      <c r="AQ137" s="1">
        <f t="shared" si="108"/>
        <v>4.3296379615352107E-3</v>
      </c>
      <c r="AR137" s="1">
        <f t="shared" si="109"/>
        <v>1.839558534136257E-3</v>
      </c>
      <c r="AS137" s="1">
        <f t="shared" si="110"/>
        <v>5.861879729743562E-4</v>
      </c>
      <c r="AT137" s="1">
        <f t="shared" si="111"/>
        <v>1.4943426187680431E-4</v>
      </c>
      <c r="AU137" s="1">
        <f t="shared" si="112"/>
        <v>7.8773799883190298E-4</v>
      </c>
      <c r="AV137" s="1">
        <f t="shared" si="113"/>
        <v>1.0040725145763611E-3</v>
      </c>
      <c r="AW137" s="1">
        <f t="shared" si="114"/>
        <v>6.3990921856165979E-4</v>
      </c>
      <c r="AX137" s="1">
        <f t="shared" si="115"/>
        <v>2.718819620798429E-4</v>
      </c>
      <c r="AY137" s="1">
        <f t="shared" si="116"/>
        <v>8.6637056273235709E-5</v>
      </c>
      <c r="AZ137" s="1">
        <f t="shared" si="117"/>
        <v>2.2085994855333726E-5</v>
      </c>
      <c r="BA137" s="1">
        <f t="shared" si="118"/>
        <v>9.3140500289795315E-5</v>
      </c>
      <c r="BB137" s="1">
        <f t="shared" si="119"/>
        <v>1.1871944285225657E-4</v>
      </c>
      <c r="BC137" s="1">
        <f t="shared" si="120"/>
        <v>7.5661533206808574E-5</v>
      </c>
      <c r="BD137" s="1">
        <f t="shared" si="121"/>
        <v>3.2146756923543429E-5</v>
      </c>
      <c r="BE137" s="1">
        <f t="shared" si="122"/>
        <v>1.0243785087034088E-5</v>
      </c>
      <c r="BF137" s="1">
        <f t="shared" si="123"/>
        <v>2.6114020312261179E-6</v>
      </c>
    </row>
    <row r="138" spans="2:58" x14ac:dyDescent="0.35">
      <c r="B138" s="1" t="s">
        <v>7</v>
      </c>
      <c r="C138" s="1" t="s">
        <v>21</v>
      </c>
      <c r="E138" s="1">
        <f>'PL Table'!R140</f>
        <v>0.77023557497410022</v>
      </c>
      <c r="F138" s="1">
        <f>'PL Table'!S140</f>
        <v>0.85269401878398443</v>
      </c>
      <c r="H138" s="1">
        <f t="shared" si="86"/>
        <v>0.46290400686623051</v>
      </c>
      <c r="I138" s="1">
        <f t="shared" si="86"/>
        <v>0.35654513388642589</v>
      </c>
      <c r="J138" s="1">
        <f t="shared" si="86"/>
        <v>0.13731187310161438</v>
      </c>
      <c r="K138" s="1">
        <f t="shared" si="86"/>
        <v>3.5254163176397547E-2</v>
      </c>
      <c r="L138" s="1">
        <f t="shared" si="86"/>
        <v>6.7885026611008287E-3</v>
      </c>
      <c r="M138" s="1">
        <f t="shared" si="86"/>
        <v>1.0457492500772414E-3</v>
      </c>
      <c r="O138" s="1">
        <f t="shared" si="87"/>
        <v>0.42626501773422948</v>
      </c>
      <c r="P138" s="1">
        <f t="shared" si="87"/>
        <v>0.36347363103882652</v>
      </c>
      <c r="Q138" s="1">
        <f t="shared" si="87"/>
        <v>0.15496589558625207</v>
      </c>
      <c r="R138" s="1">
        <f t="shared" si="87"/>
        <v>4.4046164093966875E-2</v>
      </c>
      <c r="S138" s="1">
        <f t="shared" si="87"/>
        <v>9.3894751683258598E-3</v>
      </c>
      <c r="T138" s="1">
        <f t="shared" si="87"/>
        <v>1.6012698631104416E-3</v>
      </c>
      <c r="W138" s="1">
        <f t="shared" si="88"/>
        <v>0.19731978469607964</v>
      </c>
      <c r="X138" s="1">
        <f t="shared" si="89"/>
        <v>0.16825340019809068</v>
      </c>
      <c r="Y138" s="1">
        <f t="shared" si="90"/>
        <v>7.1734333994489988E-2</v>
      </c>
      <c r="Z138" s="1">
        <f t="shared" si="91"/>
        <v>2.0389145846184759E-2</v>
      </c>
      <c r="AA138" s="1">
        <f t="shared" si="92"/>
        <v>4.3464256777890143E-3</v>
      </c>
      <c r="AB138" s="1">
        <f t="shared" si="93"/>
        <v>7.412342357079639E-4</v>
      </c>
      <c r="AC138" s="1">
        <f t="shared" si="94"/>
        <v>0.15198271781915057</v>
      </c>
      <c r="AD138" s="1">
        <f t="shared" si="95"/>
        <v>0.12959475444292376</v>
      </c>
      <c r="AE138" s="1">
        <f t="shared" si="96"/>
        <v>5.5252335989630141E-2</v>
      </c>
      <c r="AF138" s="1">
        <f t="shared" si="97"/>
        <v>1.5704445474066905E-2</v>
      </c>
      <c r="AG138" s="1">
        <f t="shared" si="98"/>
        <v>3.347771681014015E-3</v>
      </c>
      <c r="AH138" s="1">
        <f t="shared" si="99"/>
        <v>5.7092497773101128E-4</v>
      </c>
      <c r="AI138" s="1">
        <f t="shared" si="100"/>
        <v>5.8531248022779925E-2</v>
      </c>
      <c r="AJ138" s="1">
        <f t="shared" si="101"/>
        <v>4.9909245100986356E-2</v>
      </c>
      <c r="AK138" s="1">
        <f t="shared" si="102"/>
        <v>2.1278657389817469E-2</v>
      </c>
      <c r="AL138" s="1">
        <f t="shared" si="103"/>
        <v>6.0480612946836633E-3</v>
      </c>
      <c r="AM138" s="1">
        <f t="shared" si="104"/>
        <v>1.2892864228039199E-3</v>
      </c>
      <c r="AN138" s="1">
        <f t="shared" si="105"/>
        <v>2.1987336424486039E-4</v>
      </c>
      <c r="AO138" s="1">
        <f t="shared" si="106"/>
        <v>1.5027616491592521E-2</v>
      </c>
      <c r="AP138" s="1">
        <f t="shared" si="107"/>
        <v>1.2813958698960506E-2</v>
      </c>
      <c r="AQ138" s="1">
        <f t="shared" si="108"/>
        <v>5.4631929697743151E-3</v>
      </c>
      <c r="AR138" s="1">
        <f t="shared" si="109"/>
        <v>1.5528106562630909E-3</v>
      </c>
      <c r="AS138" s="1">
        <f t="shared" si="110"/>
        <v>3.310180897248927E-4</v>
      </c>
      <c r="AT138" s="1">
        <f t="shared" si="111"/>
        <v>5.6451429043543273E-5</v>
      </c>
      <c r="AU138" s="1">
        <f t="shared" si="112"/>
        <v>2.8937012072230085E-3</v>
      </c>
      <c r="AV138" s="1">
        <f t="shared" si="113"/>
        <v>2.4674417115470547E-3</v>
      </c>
      <c r="AW138" s="1">
        <f t="shared" si="114"/>
        <v>1.0519863945671452E-3</v>
      </c>
      <c r="AX138" s="1">
        <f t="shared" si="115"/>
        <v>2.9900750216317791E-4</v>
      </c>
      <c r="AY138" s="1">
        <f t="shared" si="116"/>
        <v>6.3740477166520255E-5</v>
      </c>
      <c r="AZ138" s="1">
        <f t="shared" si="117"/>
        <v>1.0870224726865793E-5</v>
      </c>
      <c r="BA138" s="1">
        <f t="shared" si="118"/>
        <v>4.4576632262973245E-4</v>
      </c>
      <c r="BB138" s="1">
        <f t="shared" si="119"/>
        <v>3.8010227708170475E-4</v>
      </c>
      <c r="BC138" s="1">
        <f t="shared" si="120"/>
        <v>1.6205546909687119E-4</v>
      </c>
      <c r="BD138" s="1">
        <f t="shared" si="121"/>
        <v>4.6061243070044973E-5</v>
      </c>
      <c r="BE138" s="1">
        <f t="shared" si="122"/>
        <v>9.8190366158956474E-6</v>
      </c>
      <c r="BF138" s="1">
        <f t="shared" si="123"/>
        <v>1.6745267585190312E-6</v>
      </c>
    </row>
    <row r="139" spans="2:58" x14ac:dyDescent="0.35">
      <c r="B139" s="1" t="s">
        <v>8</v>
      </c>
      <c r="C139" s="1" t="s">
        <v>13</v>
      </c>
      <c r="E139" s="1">
        <f>'PL Table'!R141</f>
        <v>0.36034412864285387</v>
      </c>
      <c r="F139" s="1">
        <f>'PL Table'!S141</f>
        <v>0.87564437539721784</v>
      </c>
      <c r="H139" s="1">
        <f t="shared" si="86"/>
        <v>0.69743627697004362</v>
      </c>
      <c r="I139" s="1">
        <f t="shared" si="86"/>
        <v>0.25131706750868649</v>
      </c>
      <c r="J139" s="1">
        <f t="shared" si="86"/>
        <v>4.5280314852247455E-2</v>
      </c>
      <c r="K139" s="1">
        <f t="shared" si="86"/>
        <v>5.4388318667023955E-3</v>
      </c>
      <c r="L139" s="1">
        <f t="shared" si="86"/>
        <v>4.8996278246046516E-4</v>
      </c>
      <c r="M139" s="1">
        <f t="shared" si="86"/>
        <v>3.5311042382628909E-5</v>
      </c>
      <c r="O139" s="1">
        <f t="shared" si="87"/>
        <v>0.4165934905750584</v>
      </c>
      <c r="P139" s="1">
        <f t="shared" si="87"/>
        <v>0.36478774684914378</v>
      </c>
      <c r="Q139" s="1">
        <f t="shared" si="87"/>
        <v>0.15971216937113847</v>
      </c>
      <c r="R139" s="1">
        <f t="shared" si="87"/>
        <v>4.6617020930775063E-2</v>
      </c>
      <c r="S139" s="1">
        <f t="shared" si="87"/>
        <v>1.020498304395189E-2</v>
      </c>
      <c r="T139" s="1">
        <f t="shared" si="87"/>
        <v>1.7871872006920907E-3</v>
      </c>
      <c r="W139" s="1">
        <f t="shared" si="88"/>
        <v>0.29054741307662368</v>
      </c>
      <c r="X139" s="1">
        <f t="shared" si="89"/>
        <v>0.25441620804675757</v>
      </c>
      <c r="Y139" s="1">
        <f t="shared" si="90"/>
        <v>0.11138906079301585</v>
      </c>
      <c r="Z139" s="1">
        <f t="shared" si="91"/>
        <v>3.2512401521394355E-2</v>
      </c>
      <c r="AA139" s="1">
        <f t="shared" si="92"/>
        <v>7.1173253807162292E-3</v>
      </c>
      <c r="AB139" s="1">
        <f t="shared" si="93"/>
        <v>1.246449187499206E-3</v>
      </c>
      <c r="AC139" s="1">
        <f t="shared" si="94"/>
        <v>0.10469705439453129</v>
      </c>
      <c r="AD139" s="1">
        <f t="shared" si="95"/>
        <v>9.1677386801227903E-2</v>
      </c>
      <c r="AE139" s="1">
        <f t="shared" si="96"/>
        <v>4.0138394051805179E-2</v>
      </c>
      <c r="AF139" s="1">
        <f t="shared" si="97"/>
        <v>1.1715652996313447E-2</v>
      </c>
      <c r="AG139" s="1">
        <f t="shared" si="98"/>
        <v>2.5646864125818581E-3</v>
      </c>
      <c r="AH139" s="1">
        <f t="shared" si="99"/>
        <v>4.4915064636699459E-4</v>
      </c>
      <c r="AI139" s="1">
        <f t="shared" si="100"/>
        <v>1.8863484418635428E-2</v>
      </c>
      <c r="AJ139" s="1">
        <f t="shared" si="101"/>
        <v>1.651770403157117E-2</v>
      </c>
      <c r="AK139" s="1">
        <f t="shared" si="102"/>
        <v>7.2318173148606226E-3</v>
      </c>
      <c r="AL139" s="1">
        <f t="shared" si="103"/>
        <v>2.1108333852193047E-3</v>
      </c>
      <c r="AM139" s="1">
        <f t="shared" si="104"/>
        <v>4.6208484529198818E-4</v>
      </c>
      <c r="AN139" s="1">
        <f t="shared" si="105"/>
        <v>8.0924399147244634E-5</v>
      </c>
      <c r="AO139" s="1">
        <f t="shared" si="106"/>
        <v>2.2657819520004118E-3</v>
      </c>
      <c r="AP139" s="1">
        <f t="shared" si="107"/>
        <v>1.9840192221456895E-3</v>
      </c>
      <c r="AQ139" s="1">
        <f t="shared" si="108"/>
        <v>8.6864763627591819E-4</v>
      </c>
      <c r="AR139" s="1">
        <f t="shared" si="109"/>
        <v>2.5354213896903197E-4</v>
      </c>
      <c r="AS139" s="1">
        <f t="shared" si="110"/>
        <v>5.5503186978603153E-5</v>
      </c>
      <c r="AT139" s="1">
        <f t="shared" si="111"/>
        <v>9.7202106988867929E-6</v>
      </c>
      <c r="AU139" s="1">
        <f t="shared" si="112"/>
        <v>2.0411530579707318E-4</v>
      </c>
      <c r="AV139" s="1">
        <f t="shared" si="113"/>
        <v>1.7873241945369028E-4</v>
      </c>
      <c r="AW139" s="1">
        <f t="shared" si="114"/>
        <v>7.8253018897880085E-5</v>
      </c>
      <c r="AX139" s="1">
        <f t="shared" si="115"/>
        <v>2.2840605285260293E-5</v>
      </c>
      <c r="AY139" s="1">
        <f t="shared" si="116"/>
        <v>5.0000618871765353E-6</v>
      </c>
      <c r="AZ139" s="1">
        <f t="shared" si="117"/>
        <v>8.7565521362882656E-7</v>
      </c>
      <c r="BA139" s="1">
        <f t="shared" si="118"/>
        <v>1.4710350402023205E-5</v>
      </c>
      <c r="BB139" s="1">
        <f t="shared" si="119"/>
        <v>1.2881035589653821E-5</v>
      </c>
      <c r="BC139" s="1">
        <f t="shared" si="120"/>
        <v>5.6396031816858771E-6</v>
      </c>
      <c r="BD139" s="1">
        <f t="shared" si="121"/>
        <v>1.6460956018384972E-6</v>
      </c>
      <c r="BE139" s="1">
        <f t="shared" si="122"/>
        <v>3.6034858877899453E-7</v>
      </c>
      <c r="BF139" s="1">
        <f t="shared" si="123"/>
        <v>6.3107442989330339E-8</v>
      </c>
    </row>
    <row r="140" spans="2:58" x14ac:dyDescent="0.35">
      <c r="B140" s="1" t="s">
        <v>3</v>
      </c>
      <c r="C140" s="1" t="s">
        <v>12</v>
      </c>
      <c r="E140" s="1">
        <f>'PL Table'!R142</f>
        <v>0.83780009909463526</v>
      </c>
      <c r="F140" s="1">
        <f>'PL Table'!S142</f>
        <v>0.91801426452934121</v>
      </c>
      <c r="H140" s="1">
        <f t="shared" si="86"/>
        <v>0.43266128921223945</v>
      </c>
      <c r="I140" s="1">
        <f t="shared" si="86"/>
        <v>0.36248367097642686</v>
      </c>
      <c r="J140" s="1">
        <f t="shared" si="86"/>
        <v>0.15184442773211879</v>
      </c>
      <c r="K140" s="1">
        <f t="shared" si="86"/>
        <v>4.2405092200312439E-2</v>
      </c>
      <c r="L140" s="1">
        <f t="shared" si="86"/>
        <v>8.881747611884724E-3</v>
      </c>
      <c r="M140" s="1">
        <f t="shared" si="86"/>
        <v>1.488225805874113E-3</v>
      </c>
      <c r="O140" s="1">
        <f t="shared" si="87"/>
        <v>0.39931118070971089</v>
      </c>
      <c r="P140" s="1">
        <f t="shared" si="87"/>
        <v>0.36657335987756806</v>
      </c>
      <c r="Q140" s="1">
        <f t="shared" si="87"/>
        <v>0.1682597866820276</v>
      </c>
      <c r="R140" s="1">
        <f t="shared" si="87"/>
        <v>5.1488294773588468E-2</v>
      </c>
      <c r="S140" s="1">
        <f t="shared" si="87"/>
        <v>1.1816747264611434E-2</v>
      </c>
      <c r="T140" s="1">
        <f t="shared" si="87"/>
        <v>2.1695885098502745E-3</v>
      </c>
      <c r="W140" s="1">
        <f t="shared" si="88"/>
        <v>0.17276649024272503</v>
      </c>
      <c r="X140" s="1">
        <f t="shared" si="89"/>
        <v>0.15860210247549081</v>
      </c>
      <c r="Y140" s="1">
        <f t="shared" si="90"/>
        <v>7.2799496228422453E-2</v>
      </c>
      <c r="Z140" s="1">
        <f t="shared" si="91"/>
        <v>2.2276991996080596E-2</v>
      </c>
      <c r="AA140" s="1">
        <f t="shared" si="92"/>
        <v>5.1126491058019873E-3</v>
      </c>
      <c r="AB140" s="1">
        <f t="shared" si="93"/>
        <v>9.3869696173188124E-4</v>
      </c>
      <c r="AC140" s="1">
        <f t="shared" si="94"/>
        <v>0.14474378264558738</v>
      </c>
      <c r="AD140" s="1">
        <f t="shared" si="95"/>
        <v>0.1328768571705837</v>
      </c>
      <c r="AE140" s="1">
        <f t="shared" si="96"/>
        <v>6.099142515421186E-2</v>
      </c>
      <c r="AF140" s="1">
        <f t="shared" si="97"/>
        <v>1.8663666101846721E-2</v>
      </c>
      <c r="AG140" s="1">
        <f t="shared" si="98"/>
        <v>4.2833779274770029E-3</v>
      </c>
      <c r="AH140" s="1">
        <f t="shared" si="99"/>
        <v>7.8644040755880312E-4</v>
      </c>
      <c r="AI140" s="1">
        <f t="shared" si="100"/>
        <v>6.0633177721902722E-2</v>
      </c>
      <c r="AJ140" s="1">
        <f t="shared" si="101"/>
        <v>5.5662122052449359E-2</v>
      </c>
      <c r="AK140" s="1">
        <f t="shared" si="102"/>
        <v>2.5549311019060862E-2</v>
      </c>
      <c r="AL140" s="1">
        <f t="shared" si="103"/>
        <v>7.8182106547981835E-3</v>
      </c>
      <c r="AM140" s="1">
        <f t="shared" si="104"/>
        <v>1.7943072260500033E-3</v>
      </c>
      <c r="AN140" s="1">
        <f t="shared" si="105"/>
        <v>3.294399256923953E-4</v>
      </c>
      <c r="AO140" s="1">
        <f t="shared" si="106"/>
        <v>1.6932827434610911E-2</v>
      </c>
      <c r="AP140" s="1">
        <f t="shared" si="107"/>
        <v>1.5544577123786586E-2</v>
      </c>
      <c r="AQ140" s="1">
        <f t="shared" si="108"/>
        <v>7.1350717678562835E-3</v>
      </c>
      <c r="AR140" s="1">
        <f t="shared" si="109"/>
        <v>2.1833658871108839E-3</v>
      </c>
      <c r="AS140" s="1">
        <f t="shared" si="110"/>
        <v>5.0109025726363763E-4</v>
      </c>
      <c r="AT140" s="1">
        <f t="shared" si="111"/>
        <v>9.2001600796939355E-5</v>
      </c>
      <c r="AU140" s="1">
        <f t="shared" si="112"/>
        <v>3.5465811256673442E-3</v>
      </c>
      <c r="AV140" s="1">
        <f t="shared" si="113"/>
        <v>3.2558120636731495E-3</v>
      </c>
      <c r="AW140" s="1">
        <f t="shared" si="114"/>
        <v>1.4944409585393318E-3</v>
      </c>
      <c r="AX140" s="1">
        <f t="shared" si="115"/>
        <v>4.573060391453361E-4</v>
      </c>
      <c r="AY140" s="1">
        <f t="shared" si="116"/>
        <v>1.0495336679770795E-4</v>
      </c>
      <c r="AZ140" s="1">
        <f t="shared" si="117"/>
        <v>1.9269737566135213E-5</v>
      </c>
      <c r="BA140" s="1">
        <f t="shared" si="118"/>
        <v>5.9426520370625311E-4</v>
      </c>
      <c r="BB140" s="1">
        <f t="shared" si="119"/>
        <v>5.4554393391577501E-4</v>
      </c>
      <c r="BC140" s="1">
        <f t="shared" si="120"/>
        <v>2.5040855663106685E-4</v>
      </c>
      <c r="BD140" s="1">
        <f t="shared" si="121"/>
        <v>7.6626208982507577E-5</v>
      </c>
      <c r="BE140" s="1">
        <f t="shared" si="122"/>
        <v>1.7585988220687073E-5</v>
      </c>
      <c r="BF140" s="1">
        <f t="shared" si="123"/>
        <v>3.2288376084871409E-6</v>
      </c>
    </row>
    <row r="141" spans="2:58" x14ac:dyDescent="0.35">
      <c r="B141" s="1" t="s">
        <v>17</v>
      </c>
      <c r="C141" s="1" t="s">
        <v>4</v>
      </c>
      <c r="E141" s="1">
        <f>'PL Table'!R143</f>
        <v>2.8883834061528759</v>
      </c>
      <c r="F141" s="1">
        <f>'PL Table'!S143</f>
        <v>0.5508085587176047</v>
      </c>
      <c r="H141" s="1">
        <f t="shared" si="86"/>
        <v>5.5666129434746671E-2</v>
      </c>
      <c r="I141" s="1">
        <f t="shared" si="86"/>
        <v>0.16078512454408045</v>
      </c>
      <c r="J141" s="1">
        <f t="shared" si="86"/>
        <v>0.23220454284467279</v>
      </c>
      <c r="K141" s="1">
        <f t="shared" si="86"/>
        <v>0.22356524946195577</v>
      </c>
      <c r="L141" s="1">
        <f t="shared" si="86"/>
        <v>0.16143553918458531</v>
      </c>
      <c r="M141" s="1">
        <f t="shared" si="86"/>
        <v>9.3257546508819664E-2</v>
      </c>
      <c r="O141" s="1">
        <f t="shared" si="87"/>
        <v>0.57648350112629432</v>
      </c>
      <c r="P141" s="1">
        <f t="shared" si="87"/>
        <v>0.31753204637985277</v>
      </c>
      <c r="Q141" s="1">
        <f t="shared" si="87"/>
        <v>8.7449684406569153E-2</v>
      </c>
      <c r="R141" s="1">
        <f t="shared" si="87"/>
        <v>1.6056011542763919E-2</v>
      </c>
      <c r="S141" s="1">
        <f t="shared" si="87"/>
        <v>2.2109471441557542E-3</v>
      </c>
      <c r="T141" s="1">
        <f t="shared" si="87"/>
        <v>2.4356172197464711E-4</v>
      </c>
      <c r="W141" s="1">
        <f t="shared" si="88"/>
        <v>3.2090605190692227E-2</v>
      </c>
      <c r="X141" s="1">
        <f t="shared" si="89"/>
        <v>1.7675779993460868E-2</v>
      </c>
      <c r="Y141" s="1">
        <f t="shared" si="90"/>
        <v>4.8679854512038261E-3</v>
      </c>
      <c r="Z141" s="1">
        <f t="shared" si="91"/>
        <v>8.9377601674528288E-4</v>
      </c>
      <c r="AA141" s="1">
        <f t="shared" si="92"/>
        <v>1.2307486989995771E-4</v>
      </c>
      <c r="AB141" s="1">
        <f t="shared" si="93"/>
        <v>1.3558138340790488E-5</v>
      </c>
      <c r="AC141" s="1">
        <f t="shared" si="94"/>
        <v>9.2689971526198775E-2</v>
      </c>
      <c r="AD141" s="1">
        <f t="shared" si="95"/>
        <v>5.1054429623921357E-2</v>
      </c>
      <c r="AE141" s="1">
        <f t="shared" si="96"/>
        <v>1.4060608398650752E-2</v>
      </c>
      <c r="AF141" s="1">
        <f t="shared" si="97"/>
        <v>2.58156781558449E-3</v>
      </c>
      <c r="AG141" s="1">
        <f t="shared" si="98"/>
        <v>3.5548741193346193E-4</v>
      </c>
      <c r="AH141" s="1">
        <f t="shared" si="99"/>
        <v>3.9161101801864329E-5</v>
      </c>
      <c r="AI141" s="1">
        <f t="shared" si="100"/>
        <v>0.13386208783652759</v>
      </c>
      <c r="AJ141" s="1">
        <f t="shared" si="101"/>
        <v>7.3732383668167145E-2</v>
      </c>
      <c r="AK141" s="1">
        <f t="shared" si="102"/>
        <v>2.0306213989538302E-2</v>
      </c>
      <c r="AL141" s="1">
        <f t="shared" si="103"/>
        <v>3.7282788201962853E-3</v>
      </c>
      <c r="AM141" s="1">
        <f t="shared" si="104"/>
        <v>5.1339197086242179E-4</v>
      </c>
      <c r="AN141" s="1">
        <f t="shared" si="105"/>
        <v>5.6556138305584228E-5</v>
      </c>
      <c r="AO141" s="1">
        <f t="shared" si="106"/>
        <v>0.12888167774000164</v>
      </c>
      <c r="AP141" s="1">
        <f t="shared" si="107"/>
        <v>7.0989131161077093E-2</v>
      </c>
      <c r="AQ141" s="1">
        <f t="shared" si="108"/>
        <v>1.9550710509723936E-2</v>
      </c>
      <c r="AR141" s="1">
        <f t="shared" si="109"/>
        <v>3.5895662259220569E-3</v>
      </c>
      <c r="AS141" s="1">
        <f t="shared" si="110"/>
        <v>4.9429094983037992E-4</v>
      </c>
      <c r="AT141" s="1">
        <f t="shared" si="111"/>
        <v>5.4451937132645496E-5</v>
      </c>
      <c r="AU141" s="1">
        <f t="shared" si="112"/>
        <v>9.3064924835340818E-2</v>
      </c>
      <c r="AV141" s="1">
        <f t="shared" si="113"/>
        <v>5.126095711571628E-2</v>
      </c>
      <c r="AW141" s="1">
        <f t="shared" si="114"/>
        <v>1.4117486953696313E-2</v>
      </c>
      <c r="AX141" s="1">
        <f t="shared" si="115"/>
        <v>2.5920108805600186E-3</v>
      </c>
      <c r="AY141" s="1">
        <f t="shared" si="116"/>
        <v>3.5692544432540325E-4</v>
      </c>
      <c r="AZ141" s="1">
        <f t="shared" si="117"/>
        <v>3.9319517911703217E-5</v>
      </c>
      <c r="BA141" s="1">
        <f t="shared" si="118"/>
        <v>5.3761436917852588E-2</v>
      </c>
      <c r="BB141" s="1">
        <f t="shared" si="119"/>
        <v>2.9612259583309802E-2</v>
      </c>
      <c r="BC141" s="1">
        <f t="shared" si="120"/>
        <v>8.1553430107272253E-3</v>
      </c>
      <c r="BD141" s="1">
        <f t="shared" si="121"/>
        <v>1.4973442431954515E-3</v>
      </c>
      <c r="BE141" s="1">
        <f t="shared" si="122"/>
        <v>2.0618750612464725E-4</v>
      </c>
      <c r="BF141" s="1">
        <f t="shared" si="123"/>
        <v>2.2713968614818857E-5</v>
      </c>
    </row>
    <row r="142" spans="2:58" x14ac:dyDescent="0.35">
      <c r="B142" s="1" t="s">
        <v>10</v>
      </c>
      <c r="C142" s="1" t="s">
        <v>19</v>
      </c>
      <c r="E142" s="1">
        <f>'PL Table'!R144</f>
        <v>0.75672267014999317</v>
      </c>
      <c r="F142" s="1">
        <f>'PL Table'!S144</f>
        <v>0.88270602358590522</v>
      </c>
      <c r="H142" s="1">
        <f t="shared" si="86"/>
        <v>0.46920163847404561</v>
      </c>
      <c r="I142" s="1">
        <f t="shared" si="86"/>
        <v>0.35505551670483154</v>
      </c>
      <c r="J142" s="1">
        <f t="shared" si="86"/>
        <v>0.13433927932618278</v>
      </c>
      <c r="K142" s="1">
        <f t="shared" si="86"/>
        <v>3.3885859385911613E-2</v>
      </c>
      <c r="L142" s="1">
        <f t="shared" si="86"/>
        <v>6.4105494987085595E-3</v>
      </c>
      <c r="M142" s="1">
        <f t="shared" si="86"/>
        <v>9.7020162675828857E-4</v>
      </c>
      <c r="O142" s="1">
        <f t="shared" si="87"/>
        <v>0.41366201660777946</v>
      </c>
      <c r="P142" s="1">
        <f t="shared" si="87"/>
        <v>0.36514195378837971</v>
      </c>
      <c r="Q142" s="1">
        <f t="shared" si="87"/>
        <v>0.16115650103646448</v>
      </c>
      <c r="R142" s="1">
        <f t="shared" si="87"/>
        <v>4.7417938068305132E-2</v>
      </c>
      <c r="S142" s="1">
        <f t="shared" si="87"/>
        <v>1.0464024889729083E-2</v>
      </c>
      <c r="T142" s="1">
        <f t="shared" si="87"/>
        <v>1.8473315602233406E-3</v>
      </c>
      <c r="W142" s="1">
        <f t="shared" si="88"/>
        <v>0.19409089596684798</v>
      </c>
      <c r="X142" s="1">
        <f t="shared" si="89"/>
        <v>0.17132520299312201</v>
      </c>
      <c r="Y142" s="1">
        <f t="shared" si="90"/>
        <v>7.5614894337053359E-2</v>
      </c>
      <c r="Z142" s="1">
        <f t="shared" si="91"/>
        <v>2.2248574234709589E-2</v>
      </c>
      <c r="AA142" s="1">
        <f t="shared" si="92"/>
        <v>4.9097376232940804E-3</v>
      </c>
      <c r="AB142" s="1">
        <f t="shared" si="93"/>
        <v>8.667709948616065E-4</v>
      </c>
      <c r="AC142" s="1">
        <f t="shared" si="94"/>
        <v>0.14687298104783775</v>
      </c>
      <c r="AD142" s="1">
        <f t="shared" si="95"/>
        <v>0.12964566507294489</v>
      </c>
      <c r="AE142" s="1">
        <f t="shared" si="96"/>
        <v>5.7219504745844613E-2</v>
      </c>
      <c r="AF142" s="1">
        <f t="shared" si="97"/>
        <v>1.683600050191978E-2</v>
      </c>
      <c r="AG142" s="1">
        <f t="shared" si="98"/>
        <v>3.7153097640349772E-3</v>
      </c>
      <c r="AH142" s="1">
        <f t="shared" si="99"/>
        <v>6.5590526164024086E-4</v>
      </c>
      <c r="AI142" s="1">
        <f t="shared" si="100"/>
        <v>5.5571057195704543E-2</v>
      </c>
      <c r="AJ142" s="1">
        <f t="shared" si="101"/>
        <v>4.9052906923685267E-2</v>
      </c>
      <c r="AK142" s="1">
        <f t="shared" si="102"/>
        <v>2.1649648207967866E-2</v>
      </c>
      <c r="AL142" s="1">
        <f t="shared" si="103"/>
        <v>6.3700916272296793E-3</v>
      </c>
      <c r="AM142" s="1">
        <f t="shared" si="104"/>
        <v>1.4057295625374442E-3</v>
      </c>
      <c r="AN142" s="1">
        <f t="shared" si="105"/>
        <v>2.4816919047691643E-4</v>
      </c>
      <c r="AO142" s="1">
        <f t="shared" si="106"/>
        <v>1.4017292928063849E-2</v>
      </c>
      <c r="AP142" s="1">
        <f t="shared" si="107"/>
        <v>1.237314890197007E-2</v>
      </c>
      <c r="AQ142" s="1">
        <f t="shared" si="108"/>
        <v>5.4609265332471544E-3</v>
      </c>
      <c r="AR142" s="1">
        <f t="shared" si="109"/>
        <v>1.6067975817524529E-3</v>
      </c>
      <c r="AS142" s="1">
        <f t="shared" si="110"/>
        <v>3.5458247602403897E-4</v>
      </c>
      <c r="AT142" s="1">
        <f t="shared" si="111"/>
        <v>6.2598417488884825E-5</v>
      </c>
      <c r="AU142" s="1">
        <f t="shared" si="112"/>
        <v>2.6518008331997724E-3</v>
      </c>
      <c r="AV142" s="1">
        <f t="shared" si="113"/>
        <v>2.3407605688155614E-3</v>
      </c>
      <c r="AW142" s="1">
        <f t="shared" si="114"/>
        <v>1.0331017269329327E-3</v>
      </c>
      <c r="AX142" s="1">
        <f t="shared" si="115"/>
        <v>3.0397503911356699E-4</v>
      </c>
      <c r="AY142" s="1">
        <f t="shared" si="116"/>
        <v>6.7080149511326661E-5</v>
      </c>
      <c r="AZ142" s="1">
        <f t="shared" si="117"/>
        <v>1.1842410407338237E-5</v>
      </c>
      <c r="BA142" s="1">
        <f t="shared" si="118"/>
        <v>4.0133556144098182E-4</v>
      </c>
      <c r="BB142" s="1">
        <f t="shared" si="119"/>
        <v>3.5426131756318585E-4</v>
      </c>
      <c r="BC142" s="1">
        <f t="shared" si="120"/>
        <v>1.5635429946825164E-4</v>
      </c>
      <c r="BD142" s="1">
        <f t="shared" si="121"/>
        <v>4.6004960651393417E-5</v>
      </c>
      <c r="BE142" s="1">
        <f t="shared" si="122"/>
        <v>1.0152213970454377E-5</v>
      </c>
      <c r="BF142" s="1">
        <f t="shared" si="123"/>
        <v>1.7922840848906124E-6</v>
      </c>
    </row>
    <row r="143" spans="2:58" x14ac:dyDescent="0.35">
      <c r="B143" s="1" t="s">
        <v>20</v>
      </c>
      <c r="C143" s="1" t="s">
        <v>2</v>
      </c>
      <c r="E143" s="1">
        <f>'PL Table'!R145</f>
        <v>0.88171703977298321</v>
      </c>
      <c r="F143" s="1">
        <f>'PL Table'!S145</f>
        <v>1.6947955652849378</v>
      </c>
      <c r="H143" s="1">
        <f t="shared" si="86"/>
        <v>0.41407132401206231</v>
      </c>
      <c r="I143" s="1">
        <f t="shared" si="86"/>
        <v>0.36509374206279532</v>
      </c>
      <c r="J143" s="1">
        <f t="shared" si="86"/>
        <v>0.16095468674562449</v>
      </c>
      <c r="K143" s="1">
        <f t="shared" si="86"/>
        <v>4.7305496644979954E-2</v>
      </c>
      <c r="L143" s="1">
        <f t="shared" si="86"/>
        <v>1.0427515616700625E-2</v>
      </c>
      <c r="M143" s="1">
        <f t="shared" si="86"/>
        <v>1.8388236403487665E-3</v>
      </c>
      <c r="O143" s="1">
        <f t="shared" si="87"/>
        <v>0.18363676692068329</v>
      </c>
      <c r="P143" s="1">
        <f t="shared" si="87"/>
        <v>0.31122677820043776</v>
      </c>
      <c r="Q143" s="1">
        <f t="shared" si="87"/>
        <v>0.26373288174601051</v>
      </c>
      <c r="R143" s="1">
        <f t="shared" si="87"/>
        <v>0.14899110613431851</v>
      </c>
      <c r="S143" s="1">
        <f t="shared" si="87"/>
        <v>6.3127366485835112E-2</v>
      </c>
      <c r="T143" s="1">
        <f t="shared" si="87"/>
        <v>2.1397596153662057E-2</v>
      </c>
      <c r="W143" s="1">
        <f t="shared" si="88"/>
        <v>7.6038719216141817E-2</v>
      </c>
      <c r="X143" s="1">
        <f t="shared" si="89"/>
        <v>0.12887008411746373</v>
      </c>
      <c r="Y143" s="1">
        <f t="shared" si="90"/>
        <v>0.10920422353008723</v>
      </c>
      <c r="Z143" s="1">
        <f t="shared" si="91"/>
        <v>6.1692944583058969E-2</v>
      </c>
      <c r="AA143" s="1">
        <f t="shared" si="92"/>
        <v>2.6139232222184436E-2</v>
      </c>
      <c r="AB143" s="1">
        <f t="shared" si="93"/>
        <v>8.8601309700222595E-3</v>
      </c>
      <c r="AC143" s="1">
        <f t="shared" si="94"/>
        <v>6.7044634415385607E-2</v>
      </c>
      <c r="AD143" s="1">
        <f t="shared" si="95"/>
        <v>0.11362694908334543</v>
      </c>
      <c r="AE143" s="1">
        <f t="shared" si="96"/>
        <v>9.6287224701655655E-2</v>
      </c>
      <c r="AF143" s="1">
        <f t="shared" si="97"/>
        <v>5.4395720472653446E-2</v>
      </c>
      <c r="AG143" s="1">
        <f t="shared" si="98"/>
        <v>2.3047406456883034E-2</v>
      </c>
      <c r="AH143" s="1">
        <f t="shared" si="99"/>
        <v>7.8121284508889562E-3</v>
      </c>
      <c r="AI143" s="1">
        <f t="shared" si="100"/>
        <v>2.9557198294697835E-2</v>
      </c>
      <c r="AJ143" s="1">
        <f t="shared" si="101"/>
        <v>5.0093408592101415E-2</v>
      </c>
      <c r="AK143" s="1">
        <f t="shared" si="102"/>
        <v>4.244904336594995E-2</v>
      </c>
      <c r="AL143" s="1">
        <f t="shared" si="103"/>
        <v>2.3980816815733327E-2</v>
      </c>
      <c r="AM143" s="1">
        <f t="shared" si="104"/>
        <v>1.0160645497803825E-2</v>
      </c>
      <c r="AN143" s="1">
        <f t="shared" si="105"/>
        <v>3.4440433860220558E-3</v>
      </c>
      <c r="AO143" s="1">
        <f t="shared" si="106"/>
        <v>8.6870284614613495E-3</v>
      </c>
      <c r="AP143" s="1">
        <f t="shared" si="107"/>
        <v>1.4722737311988728E-2</v>
      </c>
      <c r="AQ143" s="1">
        <f t="shared" si="108"/>
        <v>1.2476014952606794E-2</v>
      </c>
      <c r="AR143" s="1">
        <f t="shared" si="109"/>
        <v>7.0480982713688562E-3</v>
      </c>
      <c r="AS143" s="1">
        <f t="shared" si="110"/>
        <v>2.9862714235020927E-3</v>
      </c>
      <c r="AT143" s="1">
        <f t="shared" si="111"/>
        <v>1.0122239130576963E-3</v>
      </c>
      <c r="AU143" s="1">
        <f t="shared" si="112"/>
        <v>1.9148752548658375E-3</v>
      </c>
      <c r="AV143" s="1">
        <f t="shared" si="113"/>
        <v>3.2453220900204864E-3</v>
      </c>
      <c r="AW143" s="1">
        <f t="shared" si="114"/>
        <v>2.7500787430439835E-3</v>
      </c>
      <c r="AX143" s="1">
        <f t="shared" si="115"/>
        <v>1.5536070859651066E-3</v>
      </c>
      <c r="AY143" s="1">
        <f t="shared" si="116"/>
        <v>6.582615998722293E-4</v>
      </c>
      <c r="AZ143" s="1">
        <f t="shared" si="117"/>
        <v>2.2312376805216431E-4</v>
      </c>
      <c r="BA143" s="1">
        <f t="shared" si="118"/>
        <v>3.3767562825096878E-4</v>
      </c>
      <c r="BB143" s="1">
        <f t="shared" si="119"/>
        <v>5.7229115726454703E-4</v>
      </c>
      <c r="BC143" s="1">
        <f t="shared" si="120"/>
        <v>4.8495825769186976E-4</v>
      </c>
      <c r="BD143" s="1">
        <f t="shared" si="121"/>
        <v>2.7396836816149698E-4</v>
      </c>
      <c r="BE143" s="1">
        <f t="shared" si="122"/>
        <v>1.1608009384711404E-4</v>
      </c>
      <c r="BF143" s="1">
        <f t="shared" si="123"/>
        <v>3.9346405653989626E-5</v>
      </c>
    </row>
    <row r="144" spans="2:58" x14ac:dyDescent="0.35">
      <c r="B144" s="1" t="s">
        <v>16</v>
      </c>
      <c r="C144" s="1" t="s">
        <v>11</v>
      </c>
      <c r="E144" s="1">
        <f>'PL Table'!R146</f>
        <v>1.0877888383406153</v>
      </c>
      <c r="F144" s="1">
        <f>'PL Table'!S146</f>
        <v>0.93213756090671585</v>
      </c>
      <c r="H144" s="1">
        <f t="shared" si="86"/>
        <v>0.33696074525387831</v>
      </c>
      <c r="I144" s="1">
        <f t="shared" si="86"/>
        <v>0.36654213764610427</v>
      </c>
      <c r="J144" s="1">
        <f t="shared" si="86"/>
        <v>0.19936022305647083</v>
      </c>
      <c r="K144" s="1">
        <f t="shared" si="86"/>
        <v>7.2287275149974795E-2</v>
      </c>
      <c r="L144" s="1">
        <f t="shared" si="86"/>
        <v>1.9658322765549879E-2</v>
      </c>
      <c r="M144" s="1">
        <f t="shared" si="86"/>
        <v>4.2768208169724764E-3</v>
      </c>
      <c r="O144" s="1">
        <f t="shared" si="87"/>
        <v>0.39371122853361851</v>
      </c>
      <c r="P144" s="1">
        <f t="shared" si="87"/>
        <v>0.36699302426691371</v>
      </c>
      <c r="Q144" s="1">
        <f t="shared" si="87"/>
        <v>0.17104399125497005</v>
      </c>
      <c r="R144" s="1">
        <f t="shared" si="87"/>
        <v>5.3145509605385818E-2</v>
      </c>
      <c r="S144" s="1">
        <f t="shared" si="87"/>
        <v>1.2384731424177189E-2</v>
      </c>
      <c r="T144" s="1">
        <f t="shared" si="87"/>
        <v>2.3088546684434576E-3</v>
      </c>
      <c r="W144" s="1">
        <f t="shared" si="88"/>
        <v>0.13266522898150809</v>
      </c>
      <c r="X144" s="1">
        <f t="shared" si="89"/>
        <v>0.1236622429599539</v>
      </c>
      <c r="Y144" s="1">
        <f t="shared" si="90"/>
        <v>5.7635110764472551E-2</v>
      </c>
      <c r="Z144" s="1">
        <f t="shared" si="91"/>
        <v>1.7907950523527952E-2</v>
      </c>
      <c r="AA144" s="1">
        <f t="shared" si="92"/>
        <v>4.1731683304598718E-3</v>
      </c>
      <c r="AB144" s="1">
        <f t="shared" si="93"/>
        <v>7.7799338976160357E-4</v>
      </c>
      <c r="AC144" s="1">
        <f t="shared" si="94"/>
        <v>0.14431175532198642</v>
      </c>
      <c r="AD144" s="1">
        <f t="shared" si="95"/>
        <v>0.13451840761600317</v>
      </c>
      <c r="AE144" s="1">
        <f t="shared" si="96"/>
        <v>6.2694830186118294E-2</v>
      </c>
      <c r="AF144" s="1">
        <f t="shared" si="97"/>
        <v>1.9480068697049685E-2</v>
      </c>
      <c r="AG144" s="1">
        <f t="shared" si="98"/>
        <v>4.5395259303907887E-3</v>
      </c>
      <c r="AH144" s="1">
        <f t="shared" si="99"/>
        <v>8.4629252568545232E-4</v>
      </c>
      <c r="AI144" s="1">
        <f t="shared" si="100"/>
        <v>7.8490358340299354E-2</v>
      </c>
      <c r="AJ144" s="1">
        <f t="shared" si="101"/>
        <v>7.3163811178020732E-2</v>
      </c>
      <c r="AK144" s="1">
        <f t="shared" si="102"/>
        <v>3.4099368249059875E-2</v>
      </c>
      <c r="AL144" s="1">
        <f t="shared" si="103"/>
        <v>1.0595100649379531E-2</v>
      </c>
      <c r="AM144" s="1">
        <f t="shared" si="104"/>
        <v>2.4690228192184483E-3</v>
      </c>
      <c r="AN144" s="1">
        <f t="shared" si="105"/>
        <v>4.6029378170586174E-4</v>
      </c>
      <c r="AO144" s="1">
        <f t="shared" si="106"/>
        <v>2.8460311906644289E-2</v>
      </c>
      <c r="AP144" s="1">
        <f t="shared" si="107"/>
        <v>2.6528925723303769E-2</v>
      </c>
      <c r="AQ144" s="1">
        <f t="shared" si="108"/>
        <v>1.2364304058597902E-2</v>
      </c>
      <c r="AR144" s="1">
        <f t="shared" si="109"/>
        <v>3.8417440758301532E-3</v>
      </c>
      <c r="AS144" s="1">
        <f t="shared" si="110"/>
        <v>8.952584881180357E-4</v>
      </c>
      <c r="AT144" s="1">
        <f t="shared" si="111"/>
        <v>1.6690081269907605E-4</v>
      </c>
      <c r="AU144" s="1">
        <f t="shared" si="112"/>
        <v>7.739702406935044E-3</v>
      </c>
      <c r="AV144" s="1">
        <f t="shared" si="113"/>
        <v>7.2144673237442688E-3</v>
      </c>
      <c r="AW144" s="1">
        <f t="shared" si="114"/>
        <v>3.3624379871980922E-3</v>
      </c>
      <c r="AX144" s="1">
        <f t="shared" si="115"/>
        <v>1.0447515813623057E-3</v>
      </c>
      <c r="AY144" s="1">
        <f t="shared" si="116"/>
        <v>2.4346304770112343E-4</v>
      </c>
      <c r="AZ144" s="1">
        <f t="shared" si="117"/>
        <v>4.5388210291008145E-5</v>
      </c>
      <c r="BA144" s="1">
        <f t="shared" si="118"/>
        <v>1.6838323780683877E-3</v>
      </c>
      <c r="BB144" s="1">
        <f t="shared" si="119"/>
        <v>1.5695634058684217E-3</v>
      </c>
      <c r="BC144" s="1">
        <f t="shared" si="120"/>
        <v>7.3152450241731413E-4</v>
      </c>
      <c r="BD144" s="1">
        <f t="shared" si="121"/>
        <v>2.2729382180892478E-4</v>
      </c>
      <c r="BE144" s="1">
        <f t="shared" si="122"/>
        <v>5.2967277167534187E-5</v>
      </c>
      <c r="BF144" s="1">
        <f t="shared" si="123"/>
        <v>9.8745577093630638E-6</v>
      </c>
    </row>
    <row r="145" spans="2:58" x14ac:dyDescent="0.35">
      <c r="B145" s="1" t="s">
        <v>9</v>
      </c>
      <c r="C145" s="1" t="s">
        <v>6</v>
      </c>
      <c r="E145" s="1">
        <f>'PL Table'!R147</f>
        <v>1.9762623305256521</v>
      </c>
      <c r="F145" s="1">
        <f>'PL Table'!S147</f>
        <v>0.25421933479274061</v>
      </c>
      <c r="H145" s="1">
        <f t="shared" si="86"/>
        <v>0.13858626011280031</v>
      </c>
      <c r="I145" s="1">
        <f t="shared" si="86"/>
        <v>0.273882805389357</v>
      </c>
      <c r="J145" s="1">
        <f t="shared" si="86"/>
        <v>0.27063213563483718</v>
      </c>
      <c r="K145" s="1">
        <f t="shared" si="86"/>
        <v>0.17828003169494594</v>
      </c>
      <c r="L145" s="1">
        <f t="shared" si="86"/>
        <v>8.8082027730910242E-2</v>
      </c>
      <c r="M145" s="1">
        <f t="shared" si="86"/>
        <v>3.4814638680182725E-2</v>
      </c>
      <c r="O145" s="1">
        <f t="shared" si="87"/>
        <v>0.77552168450287362</v>
      </c>
      <c r="P145" s="1">
        <f t="shared" si="87"/>
        <v>0.19715260675166618</v>
      </c>
      <c r="Q145" s="1">
        <f t="shared" si="87"/>
        <v>2.5060002270531675E-2</v>
      </c>
      <c r="R145" s="1">
        <f t="shared" si="87"/>
        <v>2.1235790357063775E-3</v>
      </c>
      <c r="S145" s="1">
        <f t="shared" si="87"/>
        <v>1.349637124592712E-4</v>
      </c>
      <c r="T145" s="1">
        <f t="shared" si="87"/>
        <v>6.8620770405109299E-6</v>
      </c>
      <c r="W145" s="1">
        <f t="shared" si="88"/>
        <v>0.1074766498916323</v>
      </c>
      <c r="X145" s="1">
        <f t="shared" si="89"/>
        <v>2.7322642441203041E-2</v>
      </c>
      <c r="Y145" s="1">
        <f t="shared" si="90"/>
        <v>3.472971993091269E-3</v>
      </c>
      <c r="Z145" s="1">
        <f t="shared" si="91"/>
        <v>2.9429887661249372E-4</v>
      </c>
      <c r="AA145" s="1">
        <f t="shared" si="92"/>
        <v>1.8704116160669746E-5</v>
      </c>
      <c r="AB145" s="1">
        <f t="shared" si="93"/>
        <v>9.509895936503227E-7</v>
      </c>
      <c r="AC145" s="1">
        <f t="shared" si="94"/>
        <v>0.21240205459192685</v>
      </c>
      <c r="AD145" s="1">
        <f t="shared" si="95"/>
        <v>5.399670902697102E-2</v>
      </c>
      <c r="AE145" s="1">
        <f t="shared" si="96"/>
        <v>6.8635037249168713E-3</v>
      </c>
      <c r="AF145" s="1">
        <f t="shared" si="97"/>
        <v>5.8161178376528824E-4</v>
      </c>
      <c r="AG145" s="1">
        <f t="shared" si="98"/>
        <v>3.6964240194107714E-5</v>
      </c>
      <c r="AH145" s="1">
        <f t="shared" si="99"/>
        <v>1.8794049106530298E-6</v>
      </c>
      <c r="AI145" s="1">
        <f t="shared" si="100"/>
        <v>0.2098810897081391</v>
      </c>
      <c r="AJ145" s="1">
        <f t="shared" si="101"/>
        <v>5.3355831011178641E-2</v>
      </c>
      <c r="AK145" s="1">
        <f t="shared" si="102"/>
        <v>6.7820419334878555E-3</v>
      </c>
      <c r="AL145" s="1">
        <f t="shared" si="103"/>
        <v>5.7470872962258506E-4</v>
      </c>
      <c r="AM145" s="1">
        <f t="shared" si="104"/>
        <v>3.6525517736058649E-5</v>
      </c>
      <c r="AN145" s="1">
        <f t="shared" si="105"/>
        <v>1.857098564364256E-6</v>
      </c>
      <c r="AO145" s="1">
        <f t="shared" si="106"/>
        <v>0.13826003049329016</v>
      </c>
      <c r="AP145" s="1">
        <f t="shared" si="107"/>
        <v>3.5148372980428257E-2</v>
      </c>
      <c r="AQ145" s="1">
        <f t="shared" si="108"/>
        <v>4.4676979990658046E-3</v>
      </c>
      <c r="AR145" s="1">
        <f t="shared" si="109"/>
        <v>3.7859173779245572E-4</v>
      </c>
      <c r="AS145" s="1">
        <f t="shared" si="110"/>
        <v>2.4061334934906442E-5</v>
      </c>
      <c r="AT145" s="1">
        <f t="shared" si="111"/>
        <v>1.2233713122754493E-6</v>
      </c>
      <c r="AU145" s="1">
        <f t="shared" si="112"/>
        <v>6.8309522520304339E-2</v>
      </c>
      <c r="AV145" s="1">
        <f t="shared" si="113"/>
        <v>1.7365601375121501E-2</v>
      </c>
      <c r="AW145" s="1">
        <f t="shared" si="114"/>
        <v>2.2073358149296445E-3</v>
      </c>
      <c r="AX145" s="1">
        <f t="shared" si="115"/>
        <v>1.8704914751186877E-4</v>
      </c>
      <c r="AY145" s="1">
        <f t="shared" si="116"/>
        <v>1.1887877463504122E-5</v>
      </c>
      <c r="AZ145" s="1">
        <f t="shared" si="117"/>
        <v>6.0442566017392625E-7</v>
      </c>
      <c r="BA145" s="1">
        <f t="shared" si="118"/>
        <v>2.6999507234614209E-2</v>
      </c>
      <c r="BB145" s="1">
        <f t="shared" si="119"/>
        <v>6.8637967689154115E-3</v>
      </c>
      <c r="BC145" s="1">
        <f t="shared" si="120"/>
        <v>8.7245492437311889E-4</v>
      </c>
      <c r="BD145" s="1">
        <f t="shared" si="121"/>
        <v>7.3931636836928387E-5</v>
      </c>
      <c r="BE145" s="1">
        <f t="shared" si="122"/>
        <v>4.6987128842056022E-6</v>
      </c>
      <c r="BF145" s="1">
        <f t="shared" si="123"/>
        <v>2.3890073276096562E-7</v>
      </c>
    </row>
    <row r="146" spans="2:58" x14ac:dyDescent="0.35">
      <c r="B146" s="1" t="s">
        <v>18</v>
      </c>
      <c r="C146" s="1" t="s">
        <v>15</v>
      </c>
      <c r="E146" s="1">
        <f>'PL Table'!R148</f>
        <v>1.5483536777622631</v>
      </c>
      <c r="F146" s="1">
        <f>'PL Table'!S148</f>
        <v>0.42369889132123439</v>
      </c>
      <c r="H146" s="1">
        <f t="shared" si="86"/>
        <v>0.21259769017988459</v>
      </c>
      <c r="I146" s="1">
        <f t="shared" si="86"/>
        <v>0.3291764154737864</v>
      </c>
      <c r="J146" s="1">
        <f t="shared" si="86"/>
        <v>0.25484075676571805</v>
      </c>
      <c r="K146" s="1">
        <f t="shared" si="86"/>
        <v>0.13152787432730595</v>
      </c>
      <c r="L146" s="1">
        <f t="shared" si="86"/>
        <v>5.091291698573424E-2</v>
      </c>
      <c r="M146" s="1">
        <f t="shared" si="86"/>
        <v>1.5766240452093284E-2</v>
      </c>
      <c r="O146" s="1">
        <f t="shared" si="87"/>
        <v>0.6546209642894113</v>
      </c>
      <c r="P146" s="1">
        <f t="shared" si="87"/>
        <v>0.27736217680506098</v>
      </c>
      <c r="Q146" s="1">
        <f t="shared" si="87"/>
        <v>5.8759023403374251E-2</v>
      </c>
      <c r="R146" s="1">
        <f t="shared" si="87"/>
        <v>8.2987110237093785E-3</v>
      </c>
      <c r="S146" s="1">
        <f t="shared" si="87"/>
        <v>8.7903866503524232E-4</v>
      </c>
      <c r="T146" s="1">
        <f t="shared" si="87"/>
        <v>7.4489541560786055E-5</v>
      </c>
      <c r="W146" s="1">
        <f t="shared" si="88"/>
        <v>0.13917090495125756</v>
      </c>
      <c r="X146" s="1">
        <f t="shared" si="89"/>
        <v>5.8966558132020723E-2</v>
      </c>
      <c r="Y146" s="1">
        <f t="shared" si="90"/>
        <v>1.2492032652783147E-2</v>
      </c>
      <c r="Z146" s="1">
        <f t="shared" si="91"/>
        <v>1.7642867951109594E-3</v>
      </c>
      <c r="AA146" s="1">
        <f t="shared" si="92"/>
        <v>1.868815897653018E-4</v>
      </c>
      <c r="AB146" s="1">
        <f t="shared" si="93"/>
        <v>1.5836304478381631E-5</v>
      </c>
      <c r="AC146" s="1">
        <f t="shared" si="94"/>
        <v>0.21548578251878195</v>
      </c>
      <c r="AD146" s="1">
        <f t="shared" si="95"/>
        <v>9.1301087148696558E-2</v>
      </c>
      <c r="AE146" s="1">
        <f t="shared" si="96"/>
        <v>1.9342084700663061E-2</v>
      </c>
      <c r="AF146" s="1">
        <f t="shared" si="97"/>
        <v>2.7317399478374495E-3</v>
      </c>
      <c r="AG146" s="1">
        <f t="shared" si="98"/>
        <v>2.8935879681916347E-4</v>
      </c>
      <c r="AH146" s="1">
        <f t="shared" si="99"/>
        <v>2.4520200281265191E-5</v>
      </c>
      <c r="AI146" s="1">
        <f t="shared" si="100"/>
        <v>0.16682410193421768</v>
      </c>
      <c r="AJ146" s="1">
        <f t="shared" si="101"/>
        <v>7.0683187035188624E-2</v>
      </c>
      <c r="AK146" s="1">
        <f t="shared" si="102"/>
        <v>1.4974193990930432E-2</v>
      </c>
      <c r="AL146" s="1">
        <f t="shared" si="103"/>
        <v>2.1148497974621048E-3</v>
      </c>
      <c r="AM146" s="1">
        <f t="shared" si="104"/>
        <v>2.2401487862390768E-4</v>
      </c>
      <c r="AN146" s="1">
        <f t="shared" si="105"/>
        <v>1.8982971142482124E-5</v>
      </c>
      <c r="AO146" s="1">
        <f t="shared" si="106"/>
        <v>8.6100903923077524E-2</v>
      </c>
      <c r="AP146" s="1">
        <f t="shared" si="107"/>
        <v>3.6480857533964073E-2</v>
      </c>
      <c r="AQ146" s="1">
        <f t="shared" si="108"/>
        <v>7.7284494457942375E-3</v>
      </c>
      <c r="AR146" s="1">
        <f t="shared" si="109"/>
        <v>1.0915118206050757E-3</v>
      </c>
      <c r="AS146" s="1">
        <f t="shared" si="110"/>
        <v>1.1561808706359814E-4</v>
      </c>
      <c r="AT146" s="1">
        <f t="shared" si="111"/>
        <v>9.7974510611057021E-6</v>
      </c>
      <c r="AU146" s="1">
        <f t="shared" si="112"/>
        <v>3.3328662811988097E-2</v>
      </c>
      <c r="AV146" s="1">
        <f t="shared" si="113"/>
        <v>1.4121317482658612E-2</v>
      </c>
      <c r="AW146" s="1">
        <f t="shared" si="114"/>
        <v>2.9915932806988087E-3</v>
      </c>
      <c r="AX146" s="1">
        <f t="shared" si="115"/>
        <v>4.2251158543871322E-4</v>
      </c>
      <c r="AY146" s="1">
        <f t="shared" si="116"/>
        <v>4.4754422580189942E-5</v>
      </c>
      <c r="AZ146" s="1">
        <f t="shared" si="117"/>
        <v>3.7924798457897008E-6</v>
      </c>
      <c r="BA146" s="1">
        <f t="shared" si="118"/>
        <v>1.0320911527968029E-2</v>
      </c>
      <c r="BB146" s="1">
        <f t="shared" si="119"/>
        <v>4.3729587718246022E-3</v>
      </c>
      <c r="BC146" s="1">
        <f t="shared" si="120"/>
        <v>9.2640889170777509E-4</v>
      </c>
      <c r="BD146" s="1">
        <f t="shared" si="121"/>
        <v>1.3083947344223927E-4</v>
      </c>
      <c r="BE146" s="1">
        <f t="shared" si="122"/>
        <v>1.3859134959632715E-5</v>
      </c>
      <c r="BF146" s="1">
        <f t="shared" si="123"/>
        <v>1.174420023413549E-6</v>
      </c>
    </row>
    <row r="147" spans="2:58" x14ac:dyDescent="0.35">
      <c r="B147" s="1" t="s">
        <v>4</v>
      </c>
      <c r="C147" s="1" t="s">
        <v>8</v>
      </c>
      <c r="E147" s="1">
        <f>'PL Table'!R149</f>
        <v>1.5202017927120401</v>
      </c>
      <c r="F147" s="1">
        <f>'PL Table'!S149</f>
        <v>0.52962361415154313</v>
      </c>
      <c r="H147" s="1">
        <f t="shared" si="86"/>
        <v>0.21866775694009841</v>
      </c>
      <c r="I147" s="1">
        <f t="shared" si="86"/>
        <v>0.33241911610865826</v>
      </c>
      <c r="J147" s="1">
        <f t="shared" si="86"/>
        <v>0.25267206812006709</v>
      </c>
      <c r="K147" s="1">
        <f t="shared" si="86"/>
        <v>0.12803751030812824</v>
      </c>
      <c r="L147" s="1">
        <f t="shared" si="86"/>
        <v>4.8660713176200715E-2</v>
      </c>
      <c r="M147" s="1">
        <f t="shared" si="86"/>
        <v>1.4794820681021351E-2</v>
      </c>
      <c r="O147" s="1">
        <f t="shared" si="87"/>
        <v>0.58882655395725103</v>
      </c>
      <c r="P147" s="1">
        <f t="shared" si="87"/>
        <v>0.3118564476152379</v>
      </c>
      <c r="Q147" s="1">
        <f t="shared" si="87"/>
        <v>8.2583269441221824E-2</v>
      </c>
      <c r="R147" s="1">
        <f t="shared" si="87"/>
        <v>1.4579349876636867E-2</v>
      </c>
      <c r="S147" s="1">
        <f t="shared" si="87"/>
        <v>1.9303919934110677E-3</v>
      </c>
      <c r="T147" s="1">
        <f t="shared" si="87"/>
        <v>2.044762368559144E-4</v>
      </c>
      <c r="W147" s="1">
        <f t="shared" si="88"/>
        <v>0.12875738178059989</v>
      </c>
      <c r="X147" s="1">
        <f t="shared" si="89"/>
        <v>6.8192949887331378E-2</v>
      </c>
      <c r="Y147" s="1">
        <f t="shared" si="90"/>
        <v>1.805829828949175E-2</v>
      </c>
      <c r="Z147" s="1">
        <f t="shared" si="91"/>
        <v>3.1880337351690843E-3</v>
      </c>
      <c r="AA147" s="1">
        <f t="shared" si="92"/>
        <v>4.2211448721432337E-4</v>
      </c>
      <c r="AB147" s="1">
        <f t="shared" si="93"/>
        <v>4.4712360060835078E-5</v>
      </c>
      <c r="AC147" s="1">
        <f t="shared" si="94"/>
        <v>0.19573720260777655</v>
      </c>
      <c r="AD147" s="1">
        <f t="shared" si="95"/>
        <v>0.10366704466904347</v>
      </c>
      <c r="AE147" s="1">
        <f t="shared" si="96"/>
        <v>2.7452257433014129E-2</v>
      </c>
      <c r="AF147" s="1">
        <f t="shared" si="97"/>
        <v>4.8464545994305035E-3</v>
      </c>
      <c r="AG147" s="1">
        <f t="shared" si="98"/>
        <v>6.4169920019293799E-4</v>
      </c>
      <c r="AH147" s="1">
        <f t="shared" si="99"/>
        <v>6.7971809920867722E-5</v>
      </c>
      <c r="AI147" s="1">
        <f t="shared" si="100"/>
        <v>0.14878002315239089</v>
      </c>
      <c r="AJ147" s="1">
        <f t="shared" si="101"/>
        <v>7.8797413575519532E-2</v>
      </c>
      <c r="AK147" s="1">
        <f t="shared" si="102"/>
        <v>2.0866485481830257E-2</v>
      </c>
      <c r="AL147" s="1">
        <f t="shared" si="103"/>
        <v>3.6837944851758823E-3</v>
      </c>
      <c r="AM147" s="1">
        <f t="shared" si="104"/>
        <v>4.8775613725759342E-4</v>
      </c>
      <c r="AN147" s="1">
        <f t="shared" si="105"/>
        <v>5.1665433647792575E-5</v>
      </c>
      <c r="AO147" s="1">
        <f t="shared" si="106"/>
        <v>7.5391885972001152E-2</v>
      </c>
      <c r="AP147" s="1">
        <f t="shared" si="107"/>
        <v>3.9929323126192275E-2</v>
      </c>
      <c r="AQ147" s="1">
        <f t="shared" si="108"/>
        <v>1.0573756212359372E-2</v>
      </c>
      <c r="AR147" s="1">
        <f t="shared" si="109"/>
        <v>1.866703660115701E-3</v>
      </c>
      <c r="AS147" s="1">
        <f t="shared" si="110"/>
        <v>2.4716258475509779E-4</v>
      </c>
      <c r="AT147" s="1">
        <f t="shared" si="111"/>
        <v>2.6180628284206409E-5</v>
      </c>
      <c r="AU147" s="1">
        <f t="shared" si="112"/>
        <v>2.8652720052644468E-2</v>
      </c>
      <c r="AV147" s="1">
        <f t="shared" si="113"/>
        <v>1.5175157149553954E-2</v>
      </c>
      <c r="AW147" s="1">
        <f t="shared" si="114"/>
        <v>4.0185607874321967E-3</v>
      </c>
      <c r="AX147" s="1">
        <f t="shared" si="115"/>
        <v>7.0944156264250388E-4</v>
      </c>
      <c r="AY147" s="1">
        <f t="shared" si="116"/>
        <v>9.3934251109010307E-5</v>
      </c>
      <c r="AZ147" s="1">
        <f t="shared" si="117"/>
        <v>9.9499595129945311E-6</v>
      </c>
      <c r="BA147" s="1">
        <f t="shared" si="118"/>
        <v>8.7115832780212711E-3</v>
      </c>
      <c r="BB147" s="1">
        <f t="shared" si="119"/>
        <v>4.6138602206877728E-3</v>
      </c>
      <c r="BC147" s="1">
        <f t="shared" si="120"/>
        <v>1.2218046626353471E-3</v>
      </c>
      <c r="BD147" s="1">
        <f t="shared" si="121"/>
        <v>2.156988670707132E-4</v>
      </c>
      <c r="BE147" s="1">
        <f t="shared" si="122"/>
        <v>2.8559803386596095E-5</v>
      </c>
      <c r="BF147" s="1">
        <f t="shared" si="123"/>
        <v>3.0251892578133026E-6</v>
      </c>
    </row>
    <row r="148" spans="2:58" x14ac:dyDescent="0.35">
      <c r="B148" s="1" t="s">
        <v>13</v>
      </c>
      <c r="C148" s="1" t="s">
        <v>7</v>
      </c>
      <c r="E148" s="1">
        <f>'PL Table'!R150</f>
        <v>0.64186297914508361</v>
      </c>
      <c r="F148" s="1">
        <f>'PL Table'!S150</f>
        <v>1.5818091942659418</v>
      </c>
      <c r="H148" s="1">
        <f t="shared" si="86"/>
        <v>0.52631100372034323</v>
      </c>
      <c r="I148" s="1">
        <f t="shared" si="86"/>
        <v>0.33781954880477866</v>
      </c>
      <c r="J148" s="1">
        <f t="shared" si="86"/>
        <v>0.1084169310046416</v>
      </c>
      <c r="K148" s="1">
        <f t="shared" si="86"/>
        <v>2.3196271441468751E-2</v>
      </c>
      <c r="L148" s="1">
        <f t="shared" si="86"/>
        <v>3.7222069731197879E-3</v>
      </c>
      <c r="M148" s="1">
        <f t="shared" si="86"/>
        <v>4.7782937135225448E-4</v>
      </c>
      <c r="O148" s="1">
        <f t="shared" si="87"/>
        <v>0.20560278613227168</v>
      </c>
      <c r="P148" s="1">
        <f t="shared" si="87"/>
        <v>0.32522437747072142</v>
      </c>
      <c r="Q148" s="1">
        <f t="shared" si="87"/>
        <v>0.25722145524130224</v>
      </c>
      <c r="R148" s="1">
        <f t="shared" si="87"/>
        <v>0.13562508762105238</v>
      </c>
      <c r="S148" s="1">
        <f t="shared" si="87"/>
        <v>5.3633252643026194E-2</v>
      </c>
      <c r="T148" s="1">
        <f t="shared" si="87"/>
        <v>1.6967514429825362E-2</v>
      </c>
      <c r="W148" s="1">
        <f t="shared" si="88"/>
        <v>0.10821100873697496</v>
      </c>
      <c r="X148" s="1">
        <f t="shared" si="89"/>
        <v>0.17116916854093917</v>
      </c>
      <c r="Y148" s="1">
        <f t="shared" si="90"/>
        <v>0.13537848228645713</v>
      </c>
      <c r="Z148" s="1">
        <f t="shared" si="91"/>
        <v>7.1380975995495574E-2</v>
      </c>
      <c r="AA148" s="1">
        <f t="shared" si="92"/>
        <v>2.8227771031337869E-2</v>
      </c>
      <c r="AB148" s="1">
        <f t="shared" si="93"/>
        <v>8.9301895502007945E-3</v>
      </c>
      <c r="AC148" s="1">
        <f t="shared" si="94"/>
        <v>6.9456640444209419E-2</v>
      </c>
      <c r="AD148" s="1">
        <f t="shared" si="95"/>
        <v>0.10986715245747412</v>
      </c>
      <c r="AE148" s="1">
        <f t="shared" si="96"/>
        <v>8.6894435952525287E-2</v>
      </c>
      <c r="AF148" s="1">
        <f t="shared" si="97"/>
        <v>4.5816805906752488E-2</v>
      </c>
      <c r="AG148" s="1">
        <f t="shared" si="98"/>
        <v>1.811836120879981E-2</v>
      </c>
      <c r="AH148" s="1">
        <f t="shared" si="99"/>
        <v>5.7319580690221748E-3</v>
      </c>
      <c r="AI148" s="1">
        <f t="shared" si="100"/>
        <v>2.229082307846458E-2</v>
      </c>
      <c r="AJ148" s="1">
        <f t="shared" si="101"/>
        <v>3.5259828893270721E-2</v>
      </c>
      <c r="AK148" s="1">
        <f t="shared" si="102"/>
        <v>2.7887160765809774E-2</v>
      </c>
      <c r="AL148" s="1">
        <f t="shared" si="103"/>
        <v>1.4704055767110107E-2</v>
      </c>
      <c r="AM148" s="1">
        <f t="shared" si="104"/>
        <v>5.8147526513534827E-3</v>
      </c>
      <c r="AN148" s="1">
        <f t="shared" si="105"/>
        <v>1.839565841258637E-3</v>
      </c>
      <c r="AO148" s="1">
        <f t="shared" si="106"/>
        <v>4.7692180362464212E-3</v>
      </c>
      <c r="AP148" s="1">
        <f t="shared" si="107"/>
        <v>7.5439929391935487E-3</v>
      </c>
      <c r="AQ148" s="1">
        <f t="shared" si="108"/>
        <v>5.9665786963468519E-3</v>
      </c>
      <c r="AR148" s="1">
        <f t="shared" si="109"/>
        <v>3.1459963467309142E-3</v>
      </c>
      <c r="AS148" s="1">
        <f t="shared" si="110"/>
        <v>1.2440914865965069E-3</v>
      </c>
      <c r="AT148" s="1">
        <f t="shared" si="111"/>
        <v>3.9358307040126699E-4</v>
      </c>
      <c r="AU148" s="1">
        <f t="shared" si="112"/>
        <v>7.652961242343981E-4</v>
      </c>
      <c r="AV148" s="1">
        <f t="shared" si="113"/>
        <v>1.2105524456500613E-3</v>
      </c>
      <c r="AW148" s="1">
        <f t="shared" si="114"/>
        <v>9.5743149433519465E-4</v>
      </c>
      <c r="AX148" s="1">
        <f t="shared" si="115"/>
        <v>5.0482464687306343E-4</v>
      </c>
      <c r="AY148" s="1">
        <f t="shared" si="116"/>
        <v>1.996340669789674E-4</v>
      </c>
      <c r="AZ148" s="1">
        <f t="shared" si="117"/>
        <v>6.3156600527206592E-5</v>
      </c>
      <c r="BA148" s="1">
        <f t="shared" si="118"/>
        <v>9.82430500458554E-5</v>
      </c>
      <c r="BB148" s="1">
        <f t="shared" si="119"/>
        <v>1.5540175983526312E-4</v>
      </c>
      <c r="BC148" s="1">
        <f t="shared" si="120"/>
        <v>1.2290796625626351E-4</v>
      </c>
      <c r="BD148" s="1">
        <f t="shared" si="121"/>
        <v>6.4805650357561886E-5</v>
      </c>
      <c r="BE148" s="1">
        <f t="shared" si="122"/>
        <v>2.5627543393993848E-5</v>
      </c>
      <c r="BF148" s="1">
        <f t="shared" si="123"/>
        <v>8.1075767534137594E-6</v>
      </c>
    </row>
    <row r="149" spans="2:58" x14ac:dyDescent="0.35">
      <c r="B149" s="1" t="s">
        <v>12</v>
      </c>
      <c r="C149" s="1" t="s">
        <v>17</v>
      </c>
      <c r="E149" s="1">
        <f>'PL Table'!R151</f>
        <v>0.32205756497455074</v>
      </c>
      <c r="F149" s="1">
        <f>'PL Table'!S151</f>
        <v>1.878398418190806</v>
      </c>
      <c r="H149" s="1">
        <f t="shared" si="86"/>
        <v>0.72465647429772229</v>
      </c>
      <c r="I149" s="1">
        <f t="shared" si="86"/>
        <v>0.23338109955536754</v>
      </c>
      <c r="J149" s="1">
        <f t="shared" si="86"/>
        <v>3.7581074316942437E-2</v>
      </c>
      <c r="K149" s="1">
        <f t="shared" si="86"/>
        <v>4.0344230945473713E-3</v>
      </c>
      <c r="L149" s="1">
        <f t="shared" si="86"/>
        <v>3.2482911947675434E-4</v>
      </c>
      <c r="M149" s="1">
        <f t="shared" si="86"/>
        <v>2.0922735050302188E-5</v>
      </c>
      <c r="O149" s="1">
        <f t="shared" si="87"/>
        <v>0.15283468710076212</v>
      </c>
      <c r="P149" s="1">
        <f t="shared" si="87"/>
        <v>0.28708443449475834</v>
      </c>
      <c r="Q149" s="1">
        <f t="shared" si="87"/>
        <v>0.26962947382107816</v>
      </c>
      <c r="R149" s="1">
        <f t="shared" si="87"/>
        <v>0.16882385904104411</v>
      </c>
      <c r="S149" s="1">
        <f t="shared" si="87"/>
        <v>7.927961744389124E-2</v>
      </c>
      <c r="T149" s="1">
        <f t="shared" si="87"/>
        <v>2.9783741600275512E-2</v>
      </c>
      <c r="W149" s="1">
        <f t="shared" si="88"/>
        <v>0.11075264550483385</v>
      </c>
      <c r="X149" s="1">
        <f t="shared" si="89"/>
        <v>0.20803759412672698</v>
      </c>
      <c r="Y149" s="1">
        <f t="shared" si="90"/>
        <v>0.1953887438659325</v>
      </c>
      <c r="Z149" s="1">
        <f t="shared" si="91"/>
        <v>0.12233930247001867</v>
      </c>
      <c r="AA149" s="1">
        <f t="shared" si="92"/>
        <v>5.7450488060562431E-2</v>
      </c>
      <c r="AB149" s="1">
        <f t="shared" si="93"/>
        <v>2.1582981179450053E-2</v>
      </c>
      <c r="AC149" s="1">
        <f t="shared" si="94"/>
        <v>3.566872732577641E-2</v>
      </c>
      <c r="AD149" s="1">
        <f t="shared" si="95"/>
        <v>6.7000080987617588E-2</v>
      </c>
      <c r="AE149" s="1">
        <f t="shared" si="96"/>
        <v>6.2926423072898405E-2</v>
      </c>
      <c r="AF149" s="1">
        <f t="shared" si="97"/>
        <v>3.9400297854179249E-2</v>
      </c>
      <c r="AG149" s="1">
        <f t="shared" si="98"/>
        <v>1.8502364291384233E-2</v>
      </c>
      <c r="AH149" s="1">
        <f t="shared" si="99"/>
        <v>6.9509623635452414E-3</v>
      </c>
      <c r="AI149" s="1">
        <f t="shared" si="100"/>
        <v>5.7436917341403843E-3</v>
      </c>
      <c r="AJ149" s="1">
        <f t="shared" si="101"/>
        <v>1.0788941467984906E-2</v>
      </c>
      <c r="AK149" s="1">
        <f t="shared" si="102"/>
        <v>1.0132965293708024E-2</v>
      </c>
      <c r="AL149" s="1">
        <f t="shared" si="103"/>
        <v>6.3445819930944931E-3</v>
      </c>
      <c r="AM149" s="1">
        <f t="shared" si="104"/>
        <v>2.9794131949776427E-3</v>
      </c>
      <c r="AN149" s="1">
        <f t="shared" si="105"/>
        <v>1.1193050065165641E-3</v>
      </c>
      <c r="AO149" s="1">
        <f t="shared" si="106"/>
        <v>6.1659979128723594E-4</v>
      </c>
      <c r="AP149" s="1">
        <f t="shared" si="107"/>
        <v>1.1582200726107251E-3</v>
      </c>
      <c r="AQ149" s="1">
        <f t="shared" si="108"/>
        <v>1.0877993761544136E-3</v>
      </c>
      <c r="AR149" s="1">
        <f t="shared" si="109"/>
        <v>6.8110687582579839E-4</v>
      </c>
      <c r="AS149" s="1">
        <f t="shared" si="110"/>
        <v>3.1984751954251546E-4</v>
      </c>
      <c r="AT149" s="1">
        <f t="shared" si="111"/>
        <v>1.2016021495418281E-4</v>
      </c>
      <c r="AU149" s="1">
        <f t="shared" si="112"/>
        <v>4.9645156836445825E-5</v>
      </c>
      <c r="AV149" s="1">
        <f t="shared" si="113"/>
        <v>9.3253384072414317E-5</v>
      </c>
      <c r="AW149" s="1">
        <f t="shared" si="114"/>
        <v>8.7583504566281407E-5</v>
      </c>
      <c r="AX149" s="1">
        <f t="shared" si="115"/>
        <v>5.4838905478970048E-5</v>
      </c>
      <c r="AY149" s="1">
        <f t="shared" si="116"/>
        <v>2.5752328326753124E-5</v>
      </c>
      <c r="AZ149" s="1">
        <f t="shared" si="117"/>
        <v>9.6746265587406724E-6</v>
      </c>
      <c r="BA149" s="1">
        <f t="shared" si="118"/>
        <v>3.1977196647050834E-6</v>
      </c>
      <c r="BB149" s="1">
        <f t="shared" si="119"/>
        <v>6.006591559999663E-6</v>
      </c>
      <c r="BC149" s="1">
        <f t="shared" si="120"/>
        <v>5.6413860425108082E-6</v>
      </c>
      <c r="BD149" s="1">
        <f t="shared" si="121"/>
        <v>3.5322568728853293E-6</v>
      </c>
      <c r="BE149" s="1">
        <f t="shared" si="122"/>
        <v>1.658746430667852E-6</v>
      </c>
      <c r="BF149" s="1">
        <f t="shared" si="123"/>
        <v>6.2315733430922785E-7</v>
      </c>
    </row>
    <row r="150" spans="2:58" x14ac:dyDescent="0.35">
      <c r="B150" s="1" t="s">
        <v>19</v>
      </c>
      <c r="C150" s="1" t="s">
        <v>5</v>
      </c>
      <c r="E150" s="1">
        <f>'PL Table'!R152</f>
        <v>1.1170667987928471</v>
      </c>
      <c r="F150" s="1">
        <f>'PL Table'!S152</f>
        <v>0.61965962855730528</v>
      </c>
      <c r="H150" s="1">
        <f t="shared" si="86"/>
        <v>0.3272382438855827</v>
      </c>
      <c r="I150" s="1">
        <f t="shared" si="86"/>
        <v>0.36554697753986087</v>
      </c>
      <c r="J150" s="1">
        <f t="shared" si="86"/>
        <v>0.20417019600442662</v>
      </c>
      <c r="K150" s="1">
        <f t="shared" si="86"/>
        <v>7.6023915753190965E-2</v>
      </c>
      <c r="L150" s="1">
        <f t="shared" si="86"/>
        <v>2.1230948050528543E-2</v>
      </c>
      <c r="M150" s="1">
        <f t="shared" si="86"/>
        <v>4.7432774348282244E-3</v>
      </c>
      <c r="O150" s="1">
        <f t="shared" si="87"/>
        <v>0.5381275696836868</v>
      </c>
      <c r="P150" s="1">
        <f t="shared" si="87"/>
        <v>0.33345592994663881</v>
      </c>
      <c r="Q150" s="1">
        <f t="shared" si="87"/>
        <v>0.10331458884548249</v>
      </c>
      <c r="R150" s="1">
        <f t="shared" si="87"/>
        <v>2.13399599161808E-2</v>
      </c>
      <c r="S150" s="1">
        <f t="shared" si="87"/>
        <v>3.3058779087720945E-3</v>
      </c>
      <c r="T150" s="1">
        <f t="shared" si="87"/>
        <v>4.097038154011036E-4</v>
      </c>
      <c r="W150" s="1">
        <f t="shared" si="88"/>
        <v>0.17609592088970621</v>
      </c>
      <c r="X150" s="1">
        <f t="shared" si="89"/>
        <v>0.10911953292897197</v>
      </c>
      <c r="Y150" s="1">
        <f t="shared" si="90"/>
        <v>3.3808484621556702E-2</v>
      </c>
      <c r="Z150" s="1">
        <f t="shared" si="91"/>
        <v>6.9832510075597317E-3</v>
      </c>
      <c r="AA150" s="1">
        <f t="shared" si="92"/>
        <v>1.0818096813667228E-3</v>
      </c>
      <c r="AB150" s="1">
        <f t="shared" si="93"/>
        <v>1.3407075706508008E-4</v>
      </c>
      <c r="AC150" s="1">
        <f t="shared" si="94"/>
        <v>0.19671090662874258</v>
      </c>
      <c r="AD150" s="1">
        <f t="shared" si="95"/>
        <v>0.1218938073347374</v>
      </c>
      <c r="AE150" s="1">
        <f t="shared" si="96"/>
        <v>3.7766335688239547E-2</v>
      </c>
      <c r="AF150" s="1">
        <f t="shared" si="97"/>
        <v>7.8007578481816744E-3</v>
      </c>
      <c r="AG150" s="1">
        <f t="shared" si="98"/>
        <v>1.2084536776674351E-3</v>
      </c>
      <c r="AH150" s="1">
        <f t="shared" si="99"/>
        <v>1.4976599140642253E-4</v>
      </c>
      <c r="AI150" s="1">
        <f t="shared" si="100"/>
        <v>0.10986961137770408</v>
      </c>
      <c r="AJ150" s="1">
        <f t="shared" si="101"/>
        <v>6.8081762576043606E-2</v>
      </c>
      <c r="AK150" s="1">
        <f t="shared" si="102"/>
        <v>2.1093759854698909E-2</v>
      </c>
      <c r="AL150" s="1">
        <f t="shared" si="103"/>
        <v>4.3569837988132413E-3</v>
      </c>
      <c r="AM150" s="1">
        <f t="shared" si="104"/>
        <v>6.7496174060070258E-4</v>
      </c>
      <c r="AN150" s="1">
        <f t="shared" si="105"/>
        <v>8.3649308294204752E-5</v>
      </c>
      <c r="AO150" s="1">
        <f t="shared" si="106"/>
        <v>4.0910565022102004E-2</v>
      </c>
      <c r="AP150" s="1">
        <f t="shared" si="107"/>
        <v>2.5350625525665218E-2</v>
      </c>
      <c r="AQ150" s="1">
        <f t="shared" si="108"/>
        <v>7.8543795984645243E-3</v>
      </c>
      <c r="AR150" s="1">
        <f t="shared" si="109"/>
        <v>1.6223473148442012E-3</v>
      </c>
      <c r="AS150" s="1">
        <f t="shared" si="110"/>
        <v>2.5132578362682483E-4</v>
      </c>
      <c r="AT150" s="1">
        <f t="shared" si="111"/>
        <v>3.11472883458144E-5</v>
      </c>
      <c r="AU150" s="1">
        <f t="shared" si="112"/>
        <v>1.1424958476511532E-2</v>
      </c>
      <c r="AV150" s="1">
        <f t="shared" si="113"/>
        <v>7.0795855258377737E-3</v>
      </c>
      <c r="AW150" s="1">
        <f t="shared" si="114"/>
        <v>2.1934666686401543E-3</v>
      </c>
      <c r="AX150" s="1">
        <f t="shared" si="115"/>
        <v>4.5306758038079597E-4</v>
      </c>
      <c r="AY150" s="1">
        <f t="shared" si="116"/>
        <v>7.0186922142530272E-5</v>
      </c>
      <c r="AZ150" s="1">
        <f t="shared" si="117"/>
        <v>8.6984004208841659E-6</v>
      </c>
      <c r="BA150" s="1">
        <f t="shared" si="118"/>
        <v>2.5524883583395845E-3</v>
      </c>
      <c r="BB150" s="1">
        <f t="shared" si="119"/>
        <v>1.5816739880255531E-3</v>
      </c>
      <c r="BC150" s="1">
        <f t="shared" si="120"/>
        <v>4.9004975795933288E-4</v>
      </c>
      <c r="BD150" s="1">
        <f t="shared" si="121"/>
        <v>1.012213503305592E-4</v>
      </c>
      <c r="BE150" s="1">
        <f t="shared" si="122"/>
        <v>1.5680696086975796E-5</v>
      </c>
      <c r="BF150" s="1">
        <f t="shared" si="123"/>
        <v>1.943338862555083E-6</v>
      </c>
    </row>
    <row r="151" spans="2:58" x14ac:dyDescent="0.35">
      <c r="B151" s="1" t="s">
        <v>21</v>
      </c>
      <c r="C151" s="1" t="s">
        <v>18</v>
      </c>
      <c r="E151" s="1">
        <f>'PL Table'!R153</f>
        <v>0.32430971577856849</v>
      </c>
      <c r="F151" s="1">
        <f>'PL Table'!S153</f>
        <v>1.9207683073229294</v>
      </c>
      <c r="H151" s="1">
        <f t="shared" si="86"/>
        <v>0.7230262750528218</v>
      </c>
      <c r="I151" s="1">
        <f t="shared" si="86"/>
        <v>0.23448444576281771</v>
      </c>
      <c r="J151" s="1">
        <f t="shared" si="86"/>
        <v>3.8022791979917279E-2</v>
      </c>
      <c r="K151" s="1">
        <f t="shared" si="86"/>
        <v>4.110386953371536E-3</v>
      </c>
      <c r="L151" s="1">
        <f t="shared" si="86"/>
        <v>3.3325960614696468E-4</v>
      </c>
      <c r="M151" s="1">
        <f t="shared" si="86"/>
        <v>2.1615865629999957E-5</v>
      </c>
      <c r="O151" s="1">
        <f t="shared" si="87"/>
        <v>0.14649436618743544</v>
      </c>
      <c r="P151" s="1">
        <f t="shared" si="87"/>
        <v>0.28138173577418574</v>
      </c>
      <c r="Q151" s="1">
        <f t="shared" si="87"/>
        <v>0.27023456016728531</v>
      </c>
      <c r="R151" s="1">
        <f t="shared" si="87"/>
        <v>0.17301932623755764</v>
      </c>
      <c r="S151" s="1">
        <f t="shared" si="87"/>
        <v>8.3082509597866783E-2</v>
      </c>
      <c r="T151" s="1">
        <f t="shared" si="87"/>
        <v>3.1916450265687124E-2</v>
      </c>
      <c r="W151" s="1">
        <f t="shared" si="88"/>
        <v>0.1059192759007255</v>
      </c>
      <c r="X151" s="1">
        <f t="shared" si="89"/>
        <v>0.20344638828470685</v>
      </c>
      <c r="Y151" s="1">
        <f t="shared" si="90"/>
        <v>0.19538668742828996</v>
      </c>
      <c r="Z151" s="1">
        <f t="shared" si="91"/>
        <v>0.12509751896169025</v>
      </c>
      <c r="AA151" s="1">
        <f t="shared" si="92"/>
        <v>6.0070837436585936E-2</v>
      </c>
      <c r="AB151" s="1">
        <f t="shared" si="93"/>
        <v>2.3076432148508404E-2</v>
      </c>
      <c r="AC151" s="1">
        <f t="shared" si="94"/>
        <v>3.4350650262836062E-2</v>
      </c>
      <c r="AD151" s="1">
        <f t="shared" si="95"/>
        <v>6.5979640360789557E-2</v>
      </c>
      <c r="AE151" s="1">
        <f t="shared" si="96"/>
        <v>6.3365801066784716E-2</v>
      </c>
      <c r="AF151" s="1">
        <f t="shared" si="97"/>
        <v>4.057034081906985E-2</v>
      </c>
      <c r="AG151" s="1">
        <f t="shared" si="98"/>
        <v>1.9481556215639774E-2</v>
      </c>
      <c r="AH151" s="1">
        <f t="shared" si="99"/>
        <v>7.4839111512661812E-3</v>
      </c>
      <c r="AI151" s="1">
        <f t="shared" si="100"/>
        <v>5.5701248117746857E-3</v>
      </c>
      <c r="AJ151" s="1">
        <f t="shared" si="101"/>
        <v>1.0698919206289912E-2</v>
      </c>
      <c r="AK151" s="1">
        <f t="shared" si="102"/>
        <v>1.027507246702513E-2</v>
      </c>
      <c r="AL151" s="1">
        <f t="shared" si="103"/>
        <v>6.5786778500360977E-3</v>
      </c>
      <c r="AM151" s="1">
        <f t="shared" si="104"/>
        <v>3.1590289796091693E-3</v>
      </c>
      <c r="AN151" s="1">
        <f t="shared" si="105"/>
        <v>1.2135525491895971E-3</v>
      </c>
      <c r="AO151" s="1">
        <f t="shared" si="106"/>
        <v>6.0214853151926691E-4</v>
      </c>
      <c r="AP151" s="1">
        <f t="shared" si="107"/>
        <v>1.1565878156432499E-3</v>
      </c>
      <c r="AQ151" s="1">
        <f t="shared" si="108"/>
        <v>1.1107686104617049E-3</v>
      </c>
      <c r="AR151" s="1">
        <f t="shared" si="109"/>
        <v>7.1117638124799042E-4</v>
      </c>
      <c r="AS151" s="1">
        <f t="shared" si="110"/>
        <v>3.4150126350443704E-4</v>
      </c>
      <c r="AT151" s="1">
        <f t="shared" si="111"/>
        <v>1.3118896077001185E-4</v>
      </c>
      <c r="AU151" s="1">
        <f t="shared" si="112"/>
        <v>4.8820654778373953E-5</v>
      </c>
      <c r="AV151" s="1">
        <f t="shared" si="113"/>
        <v>9.3773166441054418E-5</v>
      </c>
      <c r="AW151" s="1">
        <f t="shared" si="114"/>
        <v>9.0058263088647734E-5</v>
      </c>
      <c r="AX151" s="1">
        <f t="shared" si="115"/>
        <v>5.7660352517741655E-5</v>
      </c>
      <c r="AY151" s="1">
        <f t="shared" si="116"/>
        <v>2.7688044426286499E-5</v>
      </c>
      <c r="AZ151" s="1">
        <f t="shared" si="117"/>
        <v>1.0636463645152078E-5</v>
      </c>
      <c r="BA151" s="1">
        <f t="shared" si="118"/>
        <v>3.1666025350596136E-6</v>
      </c>
      <c r="BB151" s="1">
        <f t="shared" si="119"/>
        <v>6.082309791230951E-6</v>
      </c>
      <c r="BC151" s="1">
        <f t="shared" si="120"/>
        <v>5.8413539411581777E-6</v>
      </c>
      <c r="BD151" s="1">
        <f t="shared" si="121"/>
        <v>3.7399625073441722E-6</v>
      </c>
      <c r="BE151" s="1">
        <f t="shared" si="122"/>
        <v>1.7959003636706701E-6</v>
      </c>
      <c r="BF151" s="1">
        <f t="shared" si="123"/>
        <v>6.8990170032966933E-7</v>
      </c>
    </row>
    <row r="152" spans="2:58" x14ac:dyDescent="0.35">
      <c r="B152" s="1" t="s">
        <v>15</v>
      </c>
      <c r="C152" s="1" t="s">
        <v>10</v>
      </c>
      <c r="E152" s="1">
        <f>'PL Table'!R154</f>
        <v>0.77699202738615381</v>
      </c>
      <c r="F152" s="1">
        <f>'PL Table'!S154</f>
        <v>0.66732575383094428</v>
      </c>
      <c r="H152" s="1">
        <f t="shared" si="86"/>
        <v>0.45978695991983559</v>
      </c>
      <c r="I152" s="1">
        <f t="shared" si="86"/>
        <v>0.35725080215382932</v>
      </c>
      <c r="J152" s="1">
        <f t="shared" si="86"/>
        <v>0.13879051252541677</v>
      </c>
      <c r="K152" s="1">
        <f t="shared" si="86"/>
        <v>3.5946373903028982E-2</v>
      </c>
      <c r="L152" s="1">
        <f t="shared" si="86"/>
        <v>6.9825114840238039E-3</v>
      </c>
      <c r="M152" s="1">
        <f t="shared" si="86"/>
        <v>1.0850711508437517E-3</v>
      </c>
      <c r="O152" s="1">
        <f t="shared" si="87"/>
        <v>0.51307884388816549</v>
      </c>
      <c r="P152" s="1">
        <f t="shared" si="87"/>
        <v>0.34239072627237943</v>
      </c>
      <c r="Q152" s="1">
        <f t="shared" si="87"/>
        <v>0.11424307475722005</v>
      </c>
      <c r="R152" s="1">
        <f t="shared" si="87"/>
        <v>2.5412448660775602E-2</v>
      </c>
      <c r="S152" s="1">
        <f t="shared" si="87"/>
        <v>4.2395953648105607E-3</v>
      </c>
      <c r="T152" s="1">
        <f t="shared" si="87"/>
        <v>5.6583823455207713E-4</v>
      </c>
      <c r="W152" s="1">
        <f t="shared" si="88"/>
        <v>0.23590696183052354</v>
      </c>
      <c r="X152" s="1">
        <f t="shared" si="89"/>
        <v>0.15742679113752192</v>
      </c>
      <c r="Y152" s="1">
        <f t="shared" si="90"/>
        <v>5.2527476034516719E-2</v>
      </c>
      <c r="Z152" s="1">
        <f t="shared" si="91"/>
        <v>1.1684312513856911E-2</v>
      </c>
      <c r="AA152" s="1">
        <f t="shared" si="92"/>
        <v>1.949310664076474E-3</v>
      </c>
      <c r="AB152" s="1">
        <f t="shared" si="93"/>
        <v>2.6016504167110643E-4</v>
      </c>
      <c r="AC152" s="1">
        <f t="shared" si="94"/>
        <v>0.1832978285472065</v>
      </c>
      <c r="AD152" s="1">
        <f t="shared" si="95"/>
        <v>0.12231936161083976</v>
      </c>
      <c r="AE152" s="1">
        <f t="shared" si="96"/>
        <v>4.0813430097536754E-2</v>
      </c>
      <c r="AF152" s="1">
        <f t="shared" si="97"/>
        <v>9.0786176687550884E-3</v>
      </c>
      <c r="AG152" s="1">
        <f t="shared" si="98"/>
        <v>1.5145988448862294E-3</v>
      </c>
      <c r="AH152" s="1">
        <f t="shared" si="99"/>
        <v>2.0214616318303617E-4</v>
      </c>
      <c r="AI152" s="1">
        <f t="shared" si="100"/>
        <v>7.1210475709186788E-2</v>
      </c>
      <c r="AJ152" s="1">
        <f t="shared" si="101"/>
        <v>4.7520584383293221E-2</v>
      </c>
      <c r="AK152" s="1">
        <f t="shared" si="102"/>
        <v>1.5855854898034073E-2</v>
      </c>
      <c r="AL152" s="1">
        <f t="shared" si="103"/>
        <v>3.527006774154887E-3</v>
      </c>
      <c r="AM152" s="1">
        <f t="shared" si="104"/>
        <v>5.8841561358243899E-4</v>
      </c>
      <c r="AN152" s="1">
        <f t="shared" si="105"/>
        <v>7.8532978579959768E-5</v>
      </c>
      <c r="AO152" s="1">
        <f t="shared" si="106"/>
        <v>1.8443323964137833E-2</v>
      </c>
      <c r="AP152" s="1">
        <f t="shared" si="107"/>
        <v>1.23077050675166E-2</v>
      </c>
      <c r="AQ152" s="1">
        <f t="shared" si="108"/>
        <v>4.1066242810547235E-3</v>
      </c>
      <c r="AR152" s="1">
        <f t="shared" si="109"/>
        <v>9.1348538135176789E-4</v>
      </c>
      <c r="AS152" s="1">
        <f t="shared" si="110"/>
        <v>1.5239808018102898E-4</v>
      </c>
      <c r="AT152" s="1">
        <f t="shared" si="111"/>
        <v>2.0339832747838778E-5</v>
      </c>
      <c r="AU152" s="1">
        <f t="shared" si="112"/>
        <v>3.5825789196587722E-3</v>
      </c>
      <c r="AV152" s="1">
        <f t="shared" si="113"/>
        <v>2.39074717822014E-3</v>
      </c>
      <c r="AW152" s="1">
        <f t="shared" si="114"/>
        <v>7.9770358146247894E-4</v>
      </c>
      <c r="AX152" s="1">
        <f t="shared" si="115"/>
        <v>1.7744271461103098E-4</v>
      </c>
      <c r="AY152" s="1">
        <f t="shared" si="116"/>
        <v>2.960302332240383E-5</v>
      </c>
      <c r="AZ152" s="1">
        <f t="shared" si="117"/>
        <v>3.9509719708596331E-6</v>
      </c>
      <c r="BA152" s="1">
        <f t="shared" si="118"/>
        <v>5.5672705161131334E-4</v>
      </c>
      <c r="BB152" s="1">
        <f t="shared" si="119"/>
        <v>3.7151829939459873E-4</v>
      </c>
      <c r="BC152" s="1">
        <f t="shared" si="120"/>
        <v>1.2396186460274553E-4</v>
      </c>
      <c r="BD152" s="1">
        <f t="shared" si="121"/>
        <v>2.7574314914105539E-5</v>
      </c>
      <c r="BE152" s="1">
        <f t="shared" si="122"/>
        <v>4.600262621606831E-6</v>
      </c>
      <c r="BF152" s="1">
        <f t="shared" si="123"/>
        <v>6.1397474435681902E-7</v>
      </c>
    </row>
    <row r="153" spans="2:58" x14ac:dyDescent="0.35">
      <c r="B153" s="1" t="s">
        <v>6</v>
      </c>
      <c r="C153" s="1" t="s">
        <v>3</v>
      </c>
      <c r="E153" s="1">
        <f>'PL Table'!R155</f>
        <v>0.69366244763749385</v>
      </c>
      <c r="F153" s="1">
        <f>'PL Table'!S155</f>
        <v>1.715980509850999</v>
      </c>
      <c r="H153" s="1">
        <f t="shared" si="86"/>
        <v>0.49974243282486719</v>
      </c>
      <c r="I153" s="1">
        <f t="shared" si="86"/>
        <v>0.34665255914161325</v>
      </c>
      <c r="J153" s="1">
        <f t="shared" si="86"/>
        <v>0.12022993132698626</v>
      </c>
      <c r="K153" s="1">
        <f t="shared" si="86"/>
        <v>2.7799662814521699E-2</v>
      </c>
      <c r="L153" s="1">
        <f t="shared" si="86"/>
        <v>4.8208955378545347E-3</v>
      </c>
      <c r="M153" s="1">
        <f t="shared" si="86"/>
        <v>6.6881483971856996E-4</v>
      </c>
      <c r="O153" s="1">
        <f t="shared" si="87"/>
        <v>0.17978735099238499</v>
      </c>
      <c r="P153" s="1">
        <f t="shared" si="87"/>
        <v>0.30851159022067326</v>
      </c>
      <c r="Q153" s="1">
        <f t="shared" si="87"/>
        <v>0.26469993794090674</v>
      </c>
      <c r="R153" s="1">
        <f t="shared" si="87"/>
        <v>0.15140664482178834</v>
      </c>
      <c r="S153" s="1">
        <f t="shared" si="87"/>
        <v>6.4952712894030387E-2</v>
      </c>
      <c r="T153" s="1">
        <f t="shared" si="87"/>
        <v>2.2291517877620747E-2</v>
      </c>
      <c r="W153" s="1">
        <f t="shared" si="88"/>
        <v>8.9847368176072778E-2</v>
      </c>
      <c r="X153" s="1">
        <f t="shared" si="89"/>
        <v>0.15417633265154776</v>
      </c>
      <c r="Y153" s="1">
        <f t="shared" si="90"/>
        <v>0.13228179095518011</v>
      </c>
      <c r="Z153" s="1">
        <f t="shared" si="91"/>
        <v>7.5664325029091081E-2</v>
      </c>
      <c r="AA153" s="1">
        <f t="shared" si="92"/>
        <v>3.2459626760237864E-2</v>
      </c>
      <c r="AB153" s="1">
        <f t="shared" si="93"/>
        <v>1.1140017375521212E-2</v>
      </c>
      <c r="AC153" s="1">
        <f t="shared" si="94"/>
        <v>6.2323745322801716E-2</v>
      </c>
      <c r="AD153" s="1">
        <f t="shared" si="95"/>
        <v>0.10694633227484508</v>
      </c>
      <c r="AE153" s="1">
        <f t="shared" si="96"/>
        <v>9.175891089184153E-2</v>
      </c>
      <c r="AF153" s="1">
        <f t="shared" si="97"/>
        <v>5.2485500898518216E-2</v>
      </c>
      <c r="AG153" s="1">
        <f t="shared" si="98"/>
        <v>2.2516024147906093E-2</v>
      </c>
      <c r="AH153" s="1">
        <f t="shared" si="99"/>
        <v>7.7274117194282548E-3</v>
      </c>
      <c r="AI153" s="1">
        <f t="shared" si="100"/>
        <v>2.1615820863275223E-2</v>
      </c>
      <c r="AJ153" s="1">
        <f t="shared" si="101"/>
        <v>3.7092327305810871E-2</v>
      </c>
      <c r="AK153" s="1">
        <f t="shared" si="102"/>
        <v>3.1824855360892738E-2</v>
      </c>
      <c r="AL153" s="1">
        <f t="shared" si="103"/>
        <v>1.8203610509373011E-2</v>
      </c>
      <c r="AM153" s="1">
        <f t="shared" si="104"/>
        <v>7.8092602107507278E-3</v>
      </c>
      <c r="AN153" s="1">
        <f t="shared" si="105"/>
        <v>2.680107663600629E-3</v>
      </c>
      <c r="AO153" s="1">
        <f t="shared" si="106"/>
        <v>4.9980277359043656E-3</v>
      </c>
      <c r="AP153" s="1">
        <f t="shared" si="107"/>
        <v>8.576518182506607E-3</v>
      </c>
      <c r="AQ153" s="1">
        <f t="shared" si="108"/>
        <v>7.3585690217820264E-3</v>
      </c>
      <c r="AR153" s="1">
        <f t="shared" si="109"/>
        <v>4.2090536739237639E-3</v>
      </c>
      <c r="AS153" s="1">
        <f t="shared" si="110"/>
        <v>1.8056635173424806E-3</v>
      </c>
      <c r="AT153" s="1">
        <f t="shared" si="111"/>
        <v>6.1969668062173918E-4</v>
      </c>
      <c r="AU153" s="1">
        <f t="shared" si="112"/>
        <v>8.667360381618759E-4</v>
      </c>
      <c r="AV153" s="1">
        <f t="shared" si="113"/>
        <v>1.4873021486712505E-3</v>
      </c>
      <c r="AW153" s="1">
        <f t="shared" si="114"/>
        <v>1.2760907496896896E-3</v>
      </c>
      <c r="AX153" s="1">
        <f t="shared" si="115"/>
        <v>7.2991561842288585E-4</v>
      </c>
      <c r="AY153" s="1">
        <f t="shared" si="116"/>
        <v>3.131302437623778E-4</v>
      </c>
      <c r="AZ153" s="1">
        <f t="shared" si="117"/>
        <v>1.0746507906822644E-4</v>
      </c>
      <c r="BA153" s="1">
        <f t="shared" si="118"/>
        <v>1.2024444833739825E-4</v>
      </c>
      <c r="BB153" s="1">
        <f t="shared" si="119"/>
        <v>2.0633712976476072E-4</v>
      </c>
      <c r="BC153" s="1">
        <f t="shared" si="120"/>
        <v>1.7703524656746295E-4</v>
      </c>
      <c r="BD153" s="1">
        <f t="shared" si="121"/>
        <v>1.0126301088881082E-4</v>
      </c>
      <c r="BE153" s="1">
        <f t="shared" si="122"/>
        <v>4.3441338263507224E-5</v>
      </c>
      <c r="BF153" s="1">
        <f t="shared" si="123"/>
        <v>1.4908897956404556E-5</v>
      </c>
    </row>
    <row r="154" spans="2:58" x14ac:dyDescent="0.35">
      <c r="B154" s="1" t="s">
        <v>2</v>
      </c>
      <c r="C154" s="1" t="s">
        <v>16</v>
      </c>
      <c r="E154" s="1">
        <f>'PL Table'!R156</f>
        <v>1.3006170893203008</v>
      </c>
      <c r="F154" s="1">
        <f>'PL Table'!S156</f>
        <v>1.368194336558153</v>
      </c>
      <c r="H154" s="1">
        <f t="shared" si="86"/>
        <v>0.27236366845436533</v>
      </c>
      <c r="I154" s="1">
        <f t="shared" si="86"/>
        <v>0.35424084170171605</v>
      </c>
      <c r="J154" s="1">
        <f t="shared" si="86"/>
        <v>0.23036584622622971</v>
      </c>
      <c r="K154" s="1">
        <f t="shared" si="86"/>
        <v>9.9872585465855632E-2</v>
      </c>
      <c r="L154" s="1">
        <f t="shared" si="86"/>
        <v>3.2473997852873547E-2</v>
      </c>
      <c r="M154" s="1">
        <f t="shared" si="86"/>
        <v>8.4472473131996153E-3</v>
      </c>
      <c r="O154" s="1">
        <f t="shared" si="87"/>
        <v>0.25456620569719257</v>
      </c>
      <c r="P154" s="1">
        <f t="shared" si="87"/>
        <v>0.34829604091399674</v>
      </c>
      <c r="Q154" s="1">
        <f t="shared" si="87"/>
        <v>0.23826833531207858</v>
      </c>
      <c r="R154" s="1">
        <f t="shared" si="87"/>
        <v>0.10866579565170834</v>
      </c>
      <c r="S154" s="1">
        <f t="shared" si="87"/>
        <v>3.7168981547063204E-2</v>
      </c>
      <c r="T154" s="1">
        <f t="shared" si="87"/>
        <v>1.0170878009665272E-2</v>
      </c>
      <c r="W154" s="1">
        <f t="shared" si="88"/>
        <v>6.9334585648195918E-2</v>
      </c>
      <c r="X154" s="1">
        <f t="shared" si="89"/>
        <v>9.4863187411467875E-2</v>
      </c>
      <c r="Y154" s="1">
        <f t="shared" si="90"/>
        <v>6.4895637882112514E-2</v>
      </c>
      <c r="Z154" s="1">
        <f t="shared" si="91"/>
        <v>2.9596614739211703E-2</v>
      </c>
      <c r="AA154" s="1">
        <f t="shared" si="92"/>
        <v>1.0123480166870745E-2</v>
      </c>
      <c r="AB154" s="1">
        <f t="shared" si="93"/>
        <v>2.7701776461142671E-3</v>
      </c>
      <c r="AC154" s="1">
        <f t="shared" si="94"/>
        <v>9.0177746974985679E-2</v>
      </c>
      <c r="AD154" s="1">
        <f t="shared" si="95"/>
        <v>0.12338068269474954</v>
      </c>
      <c r="AE154" s="1">
        <f t="shared" si="96"/>
        <v>8.4404375651817423E-2</v>
      </c>
      <c r="AF154" s="1">
        <f t="shared" si="97"/>
        <v>3.8493862915847839E-2</v>
      </c>
      <c r="AG154" s="1">
        <f t="shared" si="98"/>
        <v>1.3166771308427222E-2</v>
      </c>
      <c r="AH154" s="1">
        <f t="shared" si="99"/>
        <v>3.6029403869893002E-3</v>
      </c>
      <c r="AI154" s="1">
        <f t="shared" si="100"/>
        <v>5.8643359396034225E-2</v>
      </c>
      <c r="AJ154" s="1">
        <f t="shared" si="101"/>
        <v>8.0235512202398385E-2</v>
      </c>
      <c r="AK154" s="1">
        <f t="shared" si="102"/>
        <v>5.4888886693082034E-2</v>
      </c>
      <c r="AL154" s="1">
        <f t="shared" si="103"/>
        <v>2.5032887971152343E-2</v>
      </c>
      <c r="AM154" s="1">
        <f t="shared" si="104"/>
        <v>8.5624638874563317E-3</v>
      </c>
      <c r="AN154" s="1">
        <f t="shared" si="105"/>
        <v>2.3430229195602914E-3</v>
      </c>
      <c r="AO154" s="1">
        <f t="shared" si="106"/>
        <v>2.5424185135211452E-2</v>
      </c>
      <c r="AP154" s="1">
        <f t="shared" si="107"/>
        <v>3.478522611360229E-2</v>
      </c>
      <c r="AQ154" s="1">
        <f t="shared" si="108"/>
        <v>2.3796474682262717E-2</v>
      </c>
      <c r="AR154" s="1">
        <f t="shared" si="109"/>
        <v>1.0852733963440444E-2</v>
      </c>
      <c r="AS154" s="1">
        <f t="shared" si="110"/>
        <v>3.7121622862378808E-3</v>
      </c>
      <c r="AT154" s="1">
        <f t="shared" si="111"/>
        <v>1.0157918832830865E-3</v>
      </c>
      <c r="AU154" s="1">
        <f t="shared" si="112"/>
        <v>8.2667824172247967E-3</v>
      </c>
      <c r="AV154" s="1">
        <f t="shared" si="113"/>
        <v>1.1310564884805488E-2</v>
      </c>
      <c r="AW154" s="1">
        <f t="shared" si="114"/>
        <v>7.7375254093321943E-3</v>
      </c>
      <c r="AX154" s="1">
        <f t="shared" si="115"/>
        <v>3.5288128146743723E-3</v>
      </c>
      <c r="AY154" s="1">
        <f t="shared" si="116"/>
        <v>1.2070254269528271E-3</v>
      </c>
      <c r="AZ154" s="1">
        <f t="shared" si="117"/>
        <v>3.3028907064770882E-4</v>
      </c>
      <c r="BA154" s="1">
        <f t="shared" si="118"/>
        <v>2.1503836971070306E-3</v>
      </c>
      <c r="BB154" s="1">
        <f t="shared" si="119"/>
        <v>2.9421427958088221E-3</v>
      </c>
      <c r="BC154" s="1">
        <f t="shared" si="120"/>
        <v>2.0127115552855007E-3</v>
      </c>
      <c r="BD154" s="1">
        <f t="shared" si="121"/>
        <v>9.1792685035559172E-4</v>
      </c>
      <c r="BE154" s="1">
        <f t="shared" si="122"/>
        <v>3.1397557950779573E-4</v>
      </c>
      <c r="BF154" s="1">
        <f t="shared" si="123"/>
        <v>8.591592194002601E-5</v>
      </c>
    </row>
    <row r="155" spans="2:58" x14ac:dyDescent="0.35">
      <c r="B155" s="1" t="s">
        <v>11</v>
      </c>
      <c r="C155" s="1" t="s">
        <v>20</v>
      </c>
      <c r="E155" s="1">
        <f>'PL Table'!R157</f>
        <v>1.3400297283906129</v>
      </c>
      <c r="F155" s="1">
        <f>'PL Table'!S157</f>
        <v>0.50843866958548123</v>
      </c>
      <c r="H155" s="1">
        <f t="shared" si="86"/>
        <v>0.26183788444571565</v>
      </c>
      <c r="I155" s="1">
        <f t="shared" si="86"/>
        <v>0.350870549176165</v>
      </c>
      <c r="J155" s="1">
        <f t="shared" si="86"/>
        <v>0.23508848335640078</v>
      </c>
      <c r="K155" s="1">
        <f t="shared" si="86"/>
        <v>0.10500851883327962</v>
      </c>
      <c r="L155" s="1">
        <f t="shared" si="86"/>
        <v>3.5178634242715071E-2</v>
      </c>
      <c r="M155" s="1">
        <f t="shared" si="86"/>
        <v>9.4280831378836267E-3</v>
      </c>
      <c r="O155" s="1">
        <f t="shared" si="87"/>
        <v>0.60143388313417467</v>
      </c>
      <c r="P155" s="1">
        <f t="shared" si="87"/>
        <v>0.30579224338436961</v>
      </c>
      <c r="Q155" s="1">
        <f t="shared" si="87"/>
        <v>7.7738300697954274E-2</v>
      </c>
      <c r="R155" s="1">
        <f t="shared" si="87"/>
        <v>1.3175052727567988E-2</v>
      </c>
      <c r="S155" s="1">
        <f t="shared" si="87"/>
        <v>1.674676570130808E-3</v>
      </c>
      <c r="T155" s="1">
        <f t="shared" si="87"/>
        <v>1.7029406546065703E-4</v>
      </c>
      <c r="W155" s="1">
        <f t="shared" si="88"/>
        <v>0.15747817559382407</v>
      </c>
      <c r="X155" s="1">
        <f t="shared" si="89"/>
        <v>8.006799408767272E-2</v>
      </c>
      <c r="Y155" s="1">
        <f t="shared" si="90"/>
        <v>2.0354832195157248E-2</v>
      </c>
      <c r="Z155" s="1">
        <f t="shared" si="91"/>
        <v>3.4497279336471575E-3</v>
      </c>
      <c r="AA155" s="1">
        <f t="shared" si="92"/>
        <v>4.3849377025385791E-4</v>
      </c>
      <c r="AB155" s="1">
        <f t="shared" si="93"/>
        <v>4.4589437833878653E-5</v>
      </c>
      <c r="AC155" s="1">
        <f t="shared" si="94"/>
        <v>0.2110254368684413</v>
      </c>
      <c r="AD155" s="1">
        <f t="shared" si="95"/>
        <v>0.10729349237008527</v>
      </c>
      <c r="AE155" s="1">
        <f t="shared" si="96"/>
        <v>2.7276080257913067E-2</v>
      </c>
      <c r="AF155" s="1">
        <f t="shared" si="97"/>
        <v>4.6227379859467106E-3</v>
      </c>
      <c r="AG155" s="1">
        <f t="shared" si="98"/>
        <v>5.8759468785425303E-4</v>
      </c>
      <c r="AH155" s="1">
        <f t="shared" si="99"/>
        <v>5.9751172269622522E-5</v>
      </c>
      <c r="AI155" s="1">
        <f t="shared" si="100"/>
        <v>0.14139017942516391</v>
      </c>
      <c r="AJ155" s="1">
        <f t="shared" si="101"/>
        <v>7.1888234719382826E-2</v>
      </c>
      <c r="AK155" s="1">
        <f t="shared" si="102"/>
        <v>1.8275379209785902E-2</v>
      </c>
      <c r="AL155" s="1">
        <f t="shared" si="103"/>
        <v>3.0973031638645695E-3</v>
      </c>
      <c r="AM155" s="1">
        <f t="shared" si="104"/>
        <v>3.9369717498455081E-4</v>
      </c>
      <c r="AN155" s="1">
        <f t="shared" si="105"/>
        <v>4.0034173573741497E-5</v>
      </c>
      <c r="AO155" s="1">
        <f t="shared" si="106"/>
        <v>6.315568124406748E-2</v>
      </c>
      <c r="AP155" s="1">
        <f t="shared" si="107"/>
        <v>3.21107905484984E-2</v>
      </c>
      <c r="AQ155" s="1">
        <f t="shared" si="108"/>
        <v>8.163183812908285E-3</v>
      </c>
      <c r="AR155" s="1">
        <f t="shared" si="109"/>
        <v>1.3834927724722752E-3</v>
      </c>
      <c r="AS155" s="1">
        <f t="shared" si="110"/>
        <v>1.7585530615423306E-4</v>
      </c>
      <c r="AT155" s="1">
        <f t="shared" si="111"/>
        <v>1.7882327580121157E-5</v>
      </c>
      <c r="AU155" s="1">
        <f t="shared" si="112"/>
        <v>2.1157622595952972E-2</v>
      </c>
      <c r="AV155" s="1">
        <f t="shared" si="113"/>
        <v>1.0757353484278045E-2</v>
      </c>
      <c r="AW155" s="1">
        <f t="shared" si="114"/>
        <v>2.7347272469035351E-3</v>
      </c>
      <c r="AX155" s="1">
        <f t="shared" si="115"/>
        <v>4.634803610315998E-4</v>
      </c>
      <c r="AY155" s="1">
        <f t="shared" si="116"/>
        <v>5.8912834535476268E-5</v>
      </c>
      <c r="AZ155" s="1">
        <f t="shared" si="117"/>
        <v>5.9907126425454308E-6</v>
      </c>
      <c r="BA155" s="1">
        <f t="shared" si="118"/>
        <v>5.6703686521291843E-3</v>
      </c>
      <c r="BB155" s="1">
        <f t="shared" si="119"/>
        <v>2.8830346935477813E-3</v>
      </c>
      <c r="BC155" s="1">
        <f t="shared" si="120"/>
        <v>7.3292316197810965E-4</v>
      </c>
      <c r="BD155" s="1">
        <f t="shared" si="121"/>
        <v>1.2421549246151143E-4</v>
      </c>
      <c r="BE155" s="1">
        <f t="shared" si="122"/>
        <v>1.5788989932259059E-5</v>
      </c>
      <c r="BF155" s="1">
        <f t="shared" si="123"/>
        <v>1.605546607051271E-6</v>
      </c>
    </row>
    <row r="156" spans="2:58" x14ac:dyDescent="0.35">
      <c r="B156" s="1" t="s">
        <v>14</v>
      </c>
      <c r="C156" s="1" t="s">
        <v>9</v>
      </c>
      <c r="E156" s="1">
        <f>'PL Table'!R158</f>
        <v>0.85131300391874243</v>
      </c>
      <c r="F156" s="1">
        <f>'PL Table'!S158</f>
        <v>0.88976767177459237</v>
      </c>
      <c r="H156" s="1">
        <f t="shared" si="86"/>
        <v>0.42685410273419866</v>
      </c>
      <c r="I156" s="1">
        <f t="shared" si="86"/>
        <v>0.36338644843369017</v>
      </c>
      <c r="J156" s="1">
        <f t="shared" si="86"/>
        <v>0.15467780449972396</v>
      </c>
      <c r="K156" s="1">
        <f t="shared" si="86"/>
        <v>4.3893075462738664E-2</v>
      </c>
      <c r="L156" s="1">
        <f t="shared" si="86"/>
        <v>9.3416864808540234E-3</v>
      </c>
      <c r="M156" s="1">
        <f t="shared" si="86"/>
        <v>1.5905398359365892E-3</v>
      </c>
      <c r="O156" s="1">
        <f t="shared" si="87"/>
        <v>0.41075117075835471</v>
      </c>
      <c r="P156" s="1">
        <f t="shared" si="87"/>
        <v>0.36547311288434925</v>
      </c>
      <c r="Q156" s="1">
        <f t="shared" si="87"/>
        <v>0.16259308037366008</v>
      </c>
      <c r="R156" s="1">
        <f t="shared" si="87"/>
        <v>4.8223355523576913E-2</v>
      </c>
      <c r="S156" s="1">
        <f t="shared" si="87"/>
        <v>1.0726895692342864E-2</v>
      </c>
      <c r="T156" s="1">
        <f t="shared" si="87"/>
        <v>1.9088890011089632E-3</v>
      </c>
      <c r="W156" s="1">
        <f t="shared" si="88"/>
        <v>0.17533082244107911</v>
      </c>
      <c r="X156" s="1">
        <f t="shared" si="89"/>
        <v>0.15600369767372341</v>
      </c>
      <c r="Y156" s="1">
        <f t="shared" si="90"/>
        <v>6.9403523433688122E-2</v>
      </c>
      <c r="Z156" s="1">
        <f t="shared" si="91"/>
        <v>2.0584337152848686E-2</v>
      </c>
      <c r="AA156" s="1">
        <f t="shared" si="92"/>
        <v>4.5788194358783538E-3</v>
      </c>
      <c r="AB156" s="1">
        <f t="shared" si="93"/>
        <v>8.1481710178754726E-4</v>
      </c>
      <c r="AC156" s="1">
        <f t="shared" si="94"/>
        <v>0.14926140913185873</v>
      </c>
      <c r="AD156" s="1">
        <f t="shared" si="95"/>
        <v>0.1328079764890488</v>
      </c>
      <c r="AE156" s="1">
        <f t="shared" si="96"/>
        <v>5.908412201687787E-2</v>
      </c>
      <c r="AF156" s="1">
        <f t="shared" si="97"/>
        <v>1.752371389526779E-2</v>
      </c>
      <c r="AG156" s="1">
        <f t="shared" si="98"/>
        <v>3.8980085283591231E-3</v>
      </c>
      <c r="AH156" s="1">
        <f t="shared" si="99"/>
        <v>6.936643945671206E-4</v>
      </c>
      <c r="AI156" s="1">
        <f t="shared" si="100"/>
        <v>6.3534089288593526E-2</v>
      </c>
      <c r="AJ156" s="1">
        <f t="shared" si="101"/>
        <v>5.6530578704630921E-2</v>
      </c>
      <c r="AK156" s="1">
        <f t="shared" si="102"/>
        <v>2.5149540699044896E-2</v>
      </c>
      <c r="AL156" s="1">
        <f t="shared" si="103"/>
        <v>7.4590827579965133E-3</v>
      </c>
      <c r="AM156" s="1">
        <f t="shared" si="104"/>
        <v>1.6592126747891405E-3</v>
      </c>
      <c r="AN156" s="1">
        <f t="shared" si="105"/>
        <v>2.9526275972520556E-4</v>
      </c>
      <c r="AO156" s="1">
        <f t="shared" si="106"/>
        <v>1.802913213450472E-2</v>
      </c>
      <c r="AP156" s="1">
        <f t="shared" si="107"/>
        <v>1.6041738923434749E-2</v>
      </c>
      <c r="AQ156" s="1">
        <f t="shared" si="108"/>
        <v>7.1367103465601947E-3</v>
      </c>
      <c r="AR156" s="1">
        <f t="shared" si="109"/>
        <v>2.1166713830628367E-3</v>
      </c>
      <c r="AS156" s="1">
        <f t="shared" si="110"/>
        <v>4.7083644210493163E-4</v>
      </c>
      <c r="AT156" s="1">
        <f t="shared" si="111"/>
        <v>8.3787008975667543E-5</v>
      </c>
      <c r="AU156" s="1">
        <f t="shared" si="112"/>
        <v>3.8371086588682847E-3</v>
      </c>
      <c r="AV156" s="1">
        <f t="shared" si="113"/>
        <v>3.4141352377473617E-3</v>
      </c>
      <c r="AW156" s="1">
        <f t="shared" si="114"/>
        <v>1.5188935808070319E-3</v>
      </c>
      <c r="AX156" s="1">
        <f t="shared" si="115"/>
        <v>4.5048746835601566E-4</v>
      </c>
      <c r="AY156" s="1">
        <f t="shared" si="116"/>
        <v>1.0020729647069059E-4</v>
      </c>
      <c r="AZ156" s="1">
        <f t="shared" si="117"/>
        <v>1.7832242575110543E-5</v>
      </c>
      <c r="BA156" s="1">
        <f t="shared" si="118"/>
        <v>6.533160997487554E-4</v>
      </c>
      <c r="BB156" s="1">
        <f t="shared" si="119"/>
        <v>5.8129954500630741E-4</v>
      </c>
      <c r="BC156" s="1">
        <f t="shared" si="120"/>
        <v>2.5861077138194594E-4</v>
      </c>
      <c r="BD156" s="1">
        <f t="shared" si="121"/>
        <v>7.6701167982781842E-5</v>
      </c>
      <c r="BE156" s="1">
        <f t="shared" si="122"/>
        <v>1.7061554914607925E-5</v>
      </c>
      <c r="BF156" s="1">
        <f t="shared" si="123"/>
        <v>3.03616399864501E-6</v>
      </c>
    </row>
    <row r="157" spans="2:58" x14ac:dyDescent="0.35">
      <c r="B157" s="1" t="s">
        <v>16</v>
      </c>
      <c r="C157" s="1" t="s">
        <v>8</v>
      </c>
      <c r="E157" s="1">
        <f>'PL Table'!R159</f>
        <v>2.1282825097968563</v>
      </c>
      <c r="F157" s="1">
        <f>'PL Table'!S159</f>
        <v>0.3389591130569875</v>
      </c>
      <c r="H157" s="1">
        <f t="shared" si="86"/>
        <v>0.11904157111225123</v>
      </c>
      <c r="I157" s="1">
        <f t="shared" si="86"/>
        <v>0.25335409373694301</v>
      </c>
      <c r="J157" s="1">
        <f t="shared" si="86"/>
        <v>0.26960454324288458</v>
      </c>
      <c r="K157" s="1">
        <f t="shared" ref="K157:M220" si="124">_xlfn.POISSON.DIST(K$6,$E157,FALSE)</f>
        <v>0.19126487798186712</v>
      </c>
      <c r="L157" s="1">
        <f t="shared" si="124"/>
        <v>0.10176642363680939</v>
      </c>
      <c r="M157" s="1">
        <f t="shared" si="124"/>
        <v>4.3317539902159759E-2</v>
      </c>
      <c r="O157" s="1">
        <f t="shared" si="87"/>
        <v>0.71251158091403666</v>
      </c>
      <c r="P157" s="1">
        <f t="shared" si="87"/>
        <v>0.24151229350945383</v>
      </c>
      <c r="Q157" s="1">
        <f t="shared" si="87"/>
        <v>4.0931396400161649E-2</v>
      </c>
      <c r="R157" s="1">
        <f t="shared" ref="R157:T220" si="125">_xlfn.POISSON.DIST(R$6,$F157,FALSE)</f>
        <v>4.6246899399942564E-3</v>
      </c>
      <c r="S157" s="1">
        <f t="shared" si="125"/>
        <v>3.9189520005600628E-4</v>
      </c>
      <c r="T157" s="1">
        <f t="shared" si="125"/>
        <v>2.6567289884454916E-5</v>
      </c>
      <c r="W157" s="1">
        <f t="shared" si="88"/>
        <v>8.481849802768085E-2</v>
      </c>
      <c r="X157" s="1">
        <f t="shared" si="89"/>
        <v>2.8750002862288539E-2</v>
      </c>
      <c r="Y157" s="1">
        <f t="shared" si="90"/>
        <v>4.872537735293587E-3</v>
      </c>
      <c r="Z157" s="1">
        <f t="shared" si="91"/>
        <v>5.5053035636393915E-4</v>
      </c>
      <c r="AA157" s="1">
        <f t="shared" si="92"/>
        <v>4.6651820326016999E-5</v>
      </c>
      <c r="AB157" s="1">
        <f t="shared" si="93"/>
        <v>3.1626119280401329E-6</v>
      </c>
      <c r="AC157" s="1">
        <f t="shared" si="94"/>
        <v>0.18051772585955231</v>
      </c>
      <c r="AD157" s="1">
        <f t="shared" si="95"/>
        <v>6.118812824841826E-2</v>
      </c>
      <c r="AE157" s="1">
        <f t="shared" si="96"/>
        <v>1.0370136840350526E-2</v>
      </c>
      <c r="AF157" s="1">
        <f t="shared" si="97"/>
        <v>1.1716841285616022E-3</v>
      </c>
      <c r="AG157" s="1">
        <f t="shared" si="98"/>
        <v>9.9288253250047454E-5</v>
      </c>
      <c r="AH157" s="1">
        <f t="shared" si="99"/>
        <v>6.7309316517227283E-6</v>
      </c>
      <c r="AI157" s="1">
        <f t="shared" si="100"/>
        <v>0.19209635932759445</v>
      </c>
      <c r="AJ157" s="1">
        <f t="shared" si="101"/>
        <v>6.511281157915777E-2</v>
      </c>
      <c r="AK157" s="1">
        <f t="shared" si="102"/>
        <v>1.1035290430759031E-2</v>
      </c>
      <c r="AL157" s="1">
        <f t="shared" si="103"/>
        <v>1.2468374189121148E-3</v>
      </c>
      <c r="AM157" s="1">
        <f t="shared" si="104"/>
        <v>1.0565672641017845E-4</v>
      </c>
      <c r="AN157" s="1">
        <f t="shared" si="105"/>
        <v>7.1626620544997755E-6</v>
      </c>
      <c r="AO157" s="1">
        <f t="shared" si="106"/>
        <v>0.13627844058419045</v>
      </c>
      <c r="AP157" s="1">
        <f t="shared" si="107"/>
        <v>4.6192819349206563E-2</v>
      </c>
      <c r="AQ157" s="1">
        <f t="shared" si="108"/>
        <v>7.8287385381043528E-3</v>
      </c>
      <c r="AR157" s="1">
        <f t="shared" si="109"/>
        <v>8.8454075707696976E-4</v>
      </c>
      <c r="AS157" s="1">
        <f t="shared" si="110"/>
        <v>7.495578762039145E-5</v>
      </c>
      <c r="AT157" s="1">
        <f t="shared" si="111"/>
        <v>5.0813894580591617E-6</v>
      </c>
      <c r="AU157" s="1">
        <f t="shared" si="112"/>
        <v>7.250975538943065E-2</v>
      </c>
      <c r="AV157" s="1">
        <f t="shared" si="113"/>
        <v>2.4577842374780529E-2</v>
      </c>
      <c r="AW157" s="1">
        <f t="shared" si="114"/>
        <v>4.1654418261050253E-3</v>
      </c>
      <c r="AX157" s="1">
        <f t="shared" si="115"/>
        <v>4.7063815562234612E-4</v>
      </c>
      <c r="AY157" s="1">
        <f t="shared" si="116"/>
        <v>3.9881772950131702E-5</v>
      </c>
      <c r="AZ157" s="1">
        <f t="shared" si="117"/>
        <v>2.7036580772633598E-6</v>
      </c>
      <c r="BA157" s="1">
        <f t="shared" si="118"/>
        <v>3.0864248836994713E-2</v>
      </c>
      <c r="BB157" s="1">
        <f t="shared" si="119"/>
        <v>1.0461718410957886E-2</v>
      </c>
      <c r="BC157" s="1">
        <f t="shared" si="120"/>
        <v>1.7730473968151205E-3</v>
      </c>
      <c r="BD157" s="1">
        <f t="shared" si="121"/>
        <v>2.0033019101081803E-4</v>
      </c>
      <c r="BE157" s="1">
        <f t="shared" si="122"/>
        <v>1.6975935965890935E-5</v>
      </c>
      <c r="BF157" s="1">
        <f t="shared" si="123"/>
        <v>1.1508296396621211E-6</v>
      </c>
    </row>
    <row r="158" spans="2:58" x14ac:dyDescent="0.35">
      <c r="B158" s="1" t="s">
        <v>4</v>
      </c>
      <c r="C158" s="1" t="s">
        <v>18</v>
      </c>
      <c r="E158" s="1">
        <f>'PL Table'!R160</f>
        <v>0.40538714472321069</v>
      </c>
      <c r="F158" s="1">
        <f>'PL Table'!S160</f>
        <v>1.5006002400960388</v>
      </c>
      <c r="H158" s="1">
        <f t="shared" ref="H158:M221" si="126">_xlfn.POISSON.DIST(H$6,$E158,FALSE)</f>
        <v>0.66671864428278493</v>
      </c>
      <c r="I158" s="1">
        <f t="shared" si="126"/>
        <v>0.27027916753952813</v>
      </c>
      <c r="J158" s="1">
        <f t="shared" si="126"/>
        <v>5.47838500035078E-2</v>
      </c>
      <c r="K158" s="1">
        <f t="shared" si="124"/>
        <v>7.4028895099555606E-3</v>
      </c>
      <c r="L158" s="1">
        <f t="shared" si="124"/>
        <v>7.5025906028557327E-4</v>
      </c>
      <c r="M158" s="1">
        <f t="shared" si="124"/>
        <v>6.0829075650377581E-5</v>
      </c>
      <c r="O158" s="1">
        <f t="shared" ref="O158:T221" si="127">_xlfn.POISSON.DIST(O$6,$F158,FALSE)</f>
        <v>0.22299626866721092</v>
      </c>
      <c r="P158" s="1">
        <f t="shared" si="127"/>
        <v>0.33462825430253745</v>
      </c>
      <c r="Q158" s="1">
        <f t="shared" si="127"/>
        <v>0.25107161937465305</v>
      </c>
      <c r="R158" s="1">
        <f t="shared" si="125"/>
        <v>0.12558604410496854</v>
      </c>
      <c r="S158" s="1">
        <f t="shared" si="125"/>
        <v>4.7113611984156881E-2</v>
      </c>
      <c r="T158" s="1">
        <f t="shared" si="125"/>
        <v>1.4139739491043475E-2</v>
      </c>
      <c r="W158" s="1">
        <f t="shared" si="88"/>
        <v>0.14867576992592255</v>
      </c>
      <c r="X158" s="1">
        <f t="shared" si="89"/>
        <v>0.22310289604730277</v>
      </c>
      <c r="Y158" s="1">
        <f t="shared" si="90"/>
        <v>0.16739412968735209</v>
      </c>
      <c r="Z158" s="1">
        <f t="shared" si="91"/>
        <v>8.3730557066502662E-2</v>
      </c>
      <c r="AA158" s="1">
        <f t="shared" si="92"/>
        <v>3.1411523509342246E-2</v>
      </c>
      <c r="AB158" s="1">
        <f t="shared" si="93"/>
        <v>9.4272279439802618E-3</v>
      </c>
      <c r="AC158" s="1">
        <f t="shared" si="94"/>
        <v>6.027124585979473E-2</v>
      </c>
      <c r="AD158" s="1">
        <f t="shared" si="95"/>
        <v>9.0443046008095343E-2</v>
      </c>
      <c r="AE158" s="1">
        <f t="shared" si="96"/>
        <v>6.7859428277382491E-2</v>
      </c>
      <c r="AF158" s="1">
        <f t="shared" si="97"/>
        <v>3.3943291455273361E-2</v>
      </c>
      <c r="AG158" s="1">
        <f t="shared" si="98"/>
        <v>1.2733827826858259E-2</v>
      </c>
      <c r="AH158" s="1">
        <f t="shared" si="99"/>
        <v>3.8216770188650218E-3</v>
      </c>
      <c r="AI158" s="1">
        <f t="shared" si="100"/>
        <v>1.2216594134006409E-2</v>
      </c>
      <c r="AJ158" s="1">
        <f t="shared" si="101"/>
        <v>1.8332224090645874E-2</v>
      </c>
      <c r="AK158" s="1">
        <f t="shared" si="102"/>
        <v>1.3754669935958795E-2</v>
      </c>
      <c r="AL158" s="1">
        <f t="shared" si="103"/>
        <v>6.8800870027805119E-3</v>
      </c>
      <c r="AM158" s="1">
        <f t="shared" si="104"/>
        <v>2.581065052063518E-3</v>
      </c>
      <c r="AN158" s="1">
        <f t="shared" si="105"/>
        <v>7.7462936736600143E-4</v>
      </c>
      <c r="AO158" s="1">
        <f t="shared" si="106"/>
        <v>1.6508167380757275E-3</v>
      </c>
      <c r="AP158" s="1">
        <f t="shared" si="107"/>
        <v>2.4772159935109962E-3</v>
      </c>
      <c r="AQ158" s="1">
        <f t="shared" si="108"/>
        <v>1.8586554573161744E-3</v>
      </c>
      <c r="AR158" s="1">
        <f t="shared" si="109"/>
        <v>9.29699608501488E-4</v>
      </c>
      <c r="AS158" s="1">
        <f t="shared" si="110"/>
        <v>3.4877686393363158E-4</v>
      </c>
      <c r="AT158" s="1">
        <f t="shared" si="111"/>
        <v>1.0467492915175012E-4</v>
      </c>
      <c r="AU158" s="1">
        <f t="shared" si="112"/>
        <v>1.673049709774509E-4</v>
      </c>
      <c r="AV158" s="1">
        <f t="shared" si="113"/>
        <v>2.5105787961802361E-4</v>
      </c>
      <c r="AW158" s="1">
        <f t="shared" si="114"/>
        <v>1.8836875721640433E-4</v>
      </c>
      <c r="AX158" s="1">
        <f t="shared" si="115"/>
        <v>9.4222067435176252E-5</v>
      </c>
      <c r="AY158" s="1">
        <f t="shared" si="116"/>
        <v>3.5347414253892662E-5</v>
      </c>
      <c r="AZ158" s="1">
        <f t="shared" si="117"/>
        <v>1.0608467663233088E-5</v>
      </c>
      <c r="BA158" s="1">
        <f t="shared" si="118"/>
        <v>1.3564656896509697E-5</v>
      </c>
      <c r="BB158" s="1">
        <f t="shared" si="119"/>
        <v>2.0355127395722837E-5</v>
      </c>
      <c r="BC158" s="1">
        <f t="shared" si="120"/>
        <v>1.5272454528603576E-5</v>
      </c>
      <c r="BD158" s="1">
        <f t="shared" si="121"/>
        <v>7.6392829774927862E-6</v>
      </c>
      <c r="BE158" s="1">
        <f t="shared" si="122"/>
        <v>2.8658774675468149E-6</v>
      </c>
      <c r="BF158" s="1">
        <f t="shared" si="123"/>
        <v>8.6010728317731489E-7</v>
      </c>
    </row>
    <row r="159" spans="2:58" x14ac:dyDescent="0.35">
      <c r="B159" s="1" t="s">
        <v>21</v>
      </c>
      <c r="C159" s="1" t="s">
        <v>13</v>
      </c>
      <c r="E159" s="1">
        <f>'PL Table'!R161</f>
        <v>0.86482590874284937</v>
      </c>
      <c r="F159" s="1">
        <f>'PL Table'!S161</f>
        <v>0.90389096815196679</v>
      </c>
      <c r="H159" s="1">
        <f t="shared" si="126"/>
        <v>0.42112486040237951</v>
      </c>
      <c r="I159" s="1">
        <f t="shared" si="126"/>
        <v>0.3641996900916934</v>
      </c>
      <c r="J159" s="1">
        <f t="shared" si="126"/>
        <v>0.15748466397370642</v>
      </c>
      <c r="K159" s="1">
        <f t="shared" si="124"/>
        <v>4.5398939211374313E-2</v>
      </c>
      <c r="L159" s="1">
        <f t="shared" si="124"/>
        <v>9.8155447148595403E-3</v>
      </c>
      <c r="M159" s="1">
        <f t="shared" si="124"/>
        <v>1.6977474755668956E-3</v>
      </c>
      <c r="O159" s="1">
        <f t="shared" si="127"/>
        <v>0.40499078381293407</v>
      </c>
      <c r="P159" s="1">
        <f t="shared" si="127"/>
        <v>0.36606751167329682</v>
      </c>
      <c r="Q159" s="1">
        <f t="shared" si="127"/>
        <v>0.16544255876767883</v>
      </c>
      <c r="R159" s="1">
        <f t="shared" si="125"/>
        <v>4.9847344872685301E-2</v>
      </c>
      <c r="S159" s="1">
        <f t="shared" si="125"/>
        <v>1.126414120419412E-2</v>
      </c>
      <c r="T159" s="1">
        <f t="shared" si="125"/>
        <v>2.0363110996918974E-3</v>
      </c>
      <c r="W159" s="1">
        <f t="shared" si="88"/>
        <v>0.17055168729747211</v>
      </c>
      <c r="X159" s="1">
        <f t="shared" si="89"/>
        <v>0.15416012975126356</v>
      </c>
      <c r="Y159" s="1">
        <f t="shared" si="90"/>
        <v>6.967197446565121E-2</v>
      </c>
      <c r="Z159" s="1">
        <f t="shared" si="91"/>
        <v>2.0991956150938865E-2</v>
      </c>
      <c r="AA159" s="1">
        <f t="shared" si="92"/>
        <v>4.7436098921689396E-3</v>
      </c>
      <c r="AB159" s="1">
        <f t="shared" si="93"/>
        <v>8.5754122759356614E-4</v>
      </c>
      <c r="AC159" s="1">
        <f t="shared" si="94"/>
        <v>0.14749751795466259</v>
      </c>
      <c r="AD159" s="1">
        <f t="shared" si="95"/>
        <v>0.13332167430405206</v>
      </c>
      <c r="AE159" s="1">
        <f t="shared" si="96"/>
        <v>6.0254128631165402E-2</v>
      </c>
      <c r="AF159" s="1">
        <f t="shared" si="97"/>
        <v>1.8154387554525749E-2</v>
      </c>
      <c r="AG159" s="1">
        <f t="shared" si="98"/>
        <v>4.1023967357165722E-3</v>
      </c>
      <c r="AH159" s="1">
        <f t="shared" si="99"/>
        <v>7.4162387143806435E-4</v>
      </c>
      <c r="AI159" s="1">
        <f t="shared" si="100"/>
        <v>6.3779837501227898E-2</v>
      </c>
      <c r="AJ159" s="1">
        <f t="shared" si="101"/>
        <v>5.7650019067560003E-2</v>
      </c>
      <c r="AK159" s="1">
        <f t="shared" si="102"/>
        <v>2.6054665774478077E-2</v>
      </c>
      <c r="AL159" s="1">
        <f t="shared" si="103"/>
        <v>7.8501923572563016E-3</v>
      </c>
      <c r="AM159" s="1">
        <f t="shared" si="104"/>
        <v>1.7739294924948917E-3</v>
      </c>
      <c r="AN159" s="1">
        <f t="shared" si="105"/>
        <v>3.2068776928090704E-4</v>
      </c>
      <c r="AO159" s="1">
        <f t="shared" si="106"/>
        <v>1.838615197549023E-2</v>
      </c>
      <c r="AP159" s="1">
        <f t="shared" si="107"/>
        <v>1.6619076709715058E-2</v>
      </c>
      <c r="AQ159" s="1">
        <f t="shared" si="108"/>
        <v>7.5109166684680737E-3</v>
      </c>
      <c r="AR159" s="1">
        <f t="shared" si="109"/>
        <v>2.2630165797234512E-3</v>
      </c>
      <c r="AS159" s="1">
        <f t="shared" si="110"/>
        <v>5.1138006179754546E-4</v>
      </c>
      <c r="AT159" s="1">
        <f t="shared" si="111"/>
        <v>9.2446363830359234E-5</v>
      </c>
      <c r="AU159" s="1">
        <f t="shared" si="112"/>
        <v>3.9752051476218677E-3</v>
      </c>
      <c r="AV159" s="1">
        <f t="shared" si="113"/>
        <v>3.5931520294866116E-3</v>
      </c>
      <c r="AW159" s="1">
        <f t="shared" si="114"/>
        <v>1.6239088333249289E-3</v>
      </c>
      <c r="AX159" s="1">
        <f t="shared" si="115"/>
        <v>4.8927884251486701E-4</v>
      </c>
      <c r="AY159" s="1">
        <f t="shared" si="116"/>
        <v>1.1056368166425917E-4</v>
      </c>
      <c r="AZ159" s="1">
        <f t="shared" si="117"/>
        <v>1.9987502652390621E-5</v>
      </c>
      <c r="BA159" s="1">
        <f t="shared" si="118"/>
        <v>6.8757208084626719E-4</v>
      </c>
      <c r="BB159" s="1">
        <f t="shared" si="119"/>
        <v>6.2149019383039481E-4</v>
      </c>
      <c r="BC159" s="1">
        <f t="shared" si="120"/>
        <v>2.808796864991545E-4</v>
      </c>
      <c r="BD159" s="1">
        <f t="shared" si="121"/>
        <v>8.4628203921313907E-5</v>
      </c>
      <c r="BE159" s="1">
        <f t="shared" si="122"/>
        <v>1.9123667293849618E-5</v>
      </c>
      <c r="BF159" s="1">
        <f t="shared" si="123"/>
        <v>3.4571420289707678E-6</v>
      </c>
    </row>
    <row r="160" spans="2:58" x14ac:dyDescent="0.35">
      <c r="B160" s="1" t="s">
        <v>5</v>
      </c>
      <c r="C160" s="1" t="s">
        <v>20</v>
      </c>
      <c r="E160" s="1">
        <f>'PL Table'!R162</f>
        <v>0.82766542047655522</v>
      </c>
      <c r="F160" s="1">
        <f>'PL Table'!S162</f>
        <v>1.207541840265518</v>
      </c>
      <c r="H160" s="1">
        <f t="shared" si="126"/>
        <v>0.43706846727318455</v>
      </c>
      <c r="I160" s="1">
        <f t="shared" si="126"/>
        <v>0.36174645674270378</v>
      </c>
      <c r="J160" s="1">
        <f t="shared" si="126"/>
        <v>0.14970251661292697</v>
      </c>
      <c r="K160" s="1">
        <f t="shared" si="124"/>
        <v>4.13011987862789E-2</v>
      </c>
      <c r="L160" s="1">
        <f t="shared" si="124"/>
        <v>8.5458935149078288E-3</v>
      </c>
      <c r="M160" s="1">
        <f t="shared" si="124"/>
        <v>1.4146281098728114E-3</v>
      </c>
      <c r="O160" s="1">
        <f t="shared" si="127"/>
        <v>0.29893119764966075</v>
      </c>
      <c r="P160" s="1">
        <f t="shared" si="127"/>
        <v>0.36097192852264659</v>
      </c>
      <c r="Q160" s="1">
        <f t="shared" si="127"/>
        <v>0.21794435342621493</v>
      </c>
      <c r="R160" s="1">
        <f t="shared" si="125"/>
        <v>8.772564187059001E-2</v>
      </c>
      <c r="S160" s="1">
        <f t="shared" si="125"/>
        <v>2.6483095755721504E-2</v>
      </c>
      <c r="T160" s="1">
        <f t="shared" si="125"/>
        <v>6.3958892369583758E-3</v>
      </c>
      <c r="W160" s="1">
        <f t="shared" si="88"/>
        <v>0.13065340037687462</v>
      </c>
      <c r="X160" s="1">
        <f t="shared" si="89"/>
        <v>0.15776944752803868</v>
      </c>
      <c r="Y160" s="1">
        <f t="shared" si="90"/>
        <v>9.5256604502840986E-2</v>
      </c>
      <c r="Z160" s="1">
        <f t="shared" si="91"/>
        <v>3.834211183293508E-2</v>
      </c>
      <c r="AA160" s="1">
        <f t="shared" si="92"/>
        <v>1.1574926070602176E-2</v>
      </c>
      <c r="AB160" s="1">
        <f t="shared" si="93"/>
        <v>2.7954415056464553E-3</v>
      </c>
      <c r="AC160" s="1">
        <f t="shared" si="94"/>
        <v>0.10813730155961764</v>
      </c>
      <c r="AD160" s="1">
        <f t="shared" si="95"/>
        <v>0.13058031612664794</v>
      </c>
      <c r="AE160" s="1">
        <f t="shared" si="96"/>
        <v>7.8840597619012798E-2</v>
      </c>
      <c r="AF160" s="1">
        <f t="shared" si="97"/>
        <v>3.1734440112165314E-2</v>
      </c>
      <c r="AG160" s="1">
        <f t="shared" si="98"/>
        <v>9.5801660532099913E-3</v>
      </c>
      <c r="AH160" s="1">
        <f t="shared" si="99"/>
        <v>2.3136902691884877E-3</v>
      </c>
      <c r="AI160" s="1">
        <f t="shared" si="100"/>
        <v>4.4750752582270494E-2</v>
      </c>
      <c r="AJ160" s="1">
        <f t="shared" si="101"/>
        <v>5.403840612646179E-2</v>
      </c>
      <c r="AK160" s="1">
        <f t="shared" si="102"/>
        <v>3.2626818189481564E-2</v>
      </c>
      <c r="AL160" s="1">
        <f t="shared" si="103"/>
        <v>1.3132749359511682E-2</v>
      </c>
      <c r="AM160" s="1">
        <f t="shared" si="104"/>
        <v>3.9645860823326337E-3</v>
      </c>
      <c r="AN160" s="1">
        <f t="shared" si="105"/>
        <v>9.5748071475020198E-4</v>
      </c>
      <c r="AO160" s="1">
        <f t="shared" si="106"/>
        <v>1.2346216817549067E-2</v>
      </c>
      <c r="AP160" s="1">
        <f t="shared" si="107"/>
        <v>1.4908573376180286E-2</v>
      </c>
      <c r="AQ160" s="1">
        <f t="shared" si="108"/>
        <v>9.0013630652031277E-3</v>
      </c>
      <c r="AR160" s="1">
        <f t="shared" si="109"/>
        <v>3.6231741735511494E-3</v>
      </c>
      <c r="AS160" s="1">
        <f t="shared" si="110"/>
        <v>1.0937836022831128E-3</v>
      </c>
      <c r="AT160" s="1">
        <f t="shared" si="111"/>
        <v>2.6415789279063954E-4</v>
      </c>
      <c r="AU160" s="1">
        <f t="shared" si="112"/>
        <v>2.5546341833978664E-3</v>
      </c>
      <c r="AV160" s="1">
        <f t="shared" si="113"/>
        <v>3.0848276630254579E-3</v>
      </c>
      <c r="AW160" s="1">
        <f t="shared" si="114"/>
        <v>1.8625292365558701E-3</v>
      </c>
      <c r="AX160" s="1">
        <f t="shared" si="115"/>
        <v>7.4969399395300189E-4</v>
      </c>
      <c r="AY160" s="1">
        <f t="shared" si="116"/>
        <v>2.2632171627350346E-4</v>
      </c>
      <c r="AZ160" s="1">
        <f t="shared" si="117"/>
        <v>5.4658588352191366E-5</v>
      </c>
      <c r="BA160" s="1">
        <f t="shared" si="118"/>
        <v>4.228764751131554E-4</v>
      </c>
      <c r="BB160" s="1">
        <f t="shared" si="119"/>
        <v>5.1064103696313507E-4</v>
      </c>
      <c r="BC160" s="1">
        <f t="shared" si="120"/>
        <v>3.0831020874477841E-4</v>
      </c>
      <c r="BD160" s="1">
        <f t="shared" si="121"/>
        <v>1.2409915894677191E-4</v>
      </c>
      <c r="BE160" s="1">
        <f t="shared" si="122"/>
        <v>3.7463731692496987E-5</v>
      </c>
      <c r="BF160" s="1">
        <f t="shared" si="123"/>
        <v>9.0478047022342854E-6</v>
      </c>
    </row>
    <row r="161" spans="2:58" x14ac:dyDescent="0.35">
      <c r="B161" s="1" t="s">
        <v>9</v>
      </c>
      <c r="C161" s="1" t="s">
        <v>17</v>
      </c>
      <c r="E161" s="1">
        <f>'PL Table'!R163</f>
        <v>0.48308634746182616</v>
      </c>
      <c r="F161" s="1">
        <f>'PL Table'!S163</f>
        <v>0.80502789351034532</v>
      </c>
      <c r="H161" s="1">
        <f t="shared" si="126"/>
        <v>0.61687655534898678</v>
      </c>
      <c r="I161" s="1">
        <f t="shared" si="126"/>
        <v>0.29800464195837501</v>
      </c>
      <c r="J161" s="1">
        <f t="shared" si="126"/>
        <v>7.1980987005170333E-2</v>
      </c>
      <c r="K161" s="1">
        <f t="shared" si="124"/>
        <v>1.1591010699674973E-2</v>
      </c>
      <c r="L161" s="1">
        <f t="shared" si="124"/>
        <v>1.3998647555742319E-3</v>
      </c>
      <c r="M161" s="1">
        <f t="shared" si="124"/>
        <v>1.3525111034217956E-4</v>
      </c>
      <c r="O161" s="1">
        <f t="shared" si="127"/>
        <v>0.44707545588157799</v>
      </c>
      <c r="P161" s="1">
        <f t="shared" si="127"/>
        <v>0.35990821248852406</v>
      </c>
      <c r="Q161" s="1">
        <f t="shared" si="127"/>
        <v>0.14486807507835511</v>
      </c>
      <c r="R161" s="1">
        <f t="shared" si="125"/>
        <v>3.8874280439075599E-2</v>
      </c>
      <c r="S161" s="1">
        <f t="shared" si="125"/>
        <v>7.8237200233998612E-3</v>
      </c>
      <c r="T161" s="1">
        <f t="shared" si="125"/>
        <v>1.2596625699704601E-3</v>
      </c>
      <c r="W161" s="1">
        <f t="shared" si="88"/>
        <v>0.27579036720530575</v>
      </c>
      <c r="X161" s="1">
        <f t="shared" si="89"/>
        <v>0.22201893836173189</v>
      </c>
      <c r="Y161" s="1">
        <f t="shared" si="90"/>
        <v>8.9365719134374105E-2</v>
      </c>
      <c r="Z161" s="1">
        <f t="shared" si="91"/>
        <v>2.3980632208927453E-2</v>
      </c>
      <c r="AA161" s="1">
        <f t="shared" si="92"/>
        <v>4.8262694580498006E-3</v>
      </c>
      <c r="AB161" s="1">
        <f t="shared" si="93"/>
        <v>7.7705630706542943E-4</v>
      </c>
      <c r="AC161" s="1">
        <f t="shared" si="94"/>
        <v>0.13323056115836693</v>
      </c>
      <c r="AD161" s="1">
        <f t="shared" si="95"/>
        <v>0.10725431800052136</v>
      </c>
      <c r="AE161" s="1">
        <f t="shared" si="96"/>
        <v>4.3171358844924207E-2</v>
      </c>
      <c r="AF161" s="1">
        <f t="shared" si="97"/>
        <v>1.1584716023636185E-2</v>
      </c>
      <c r="AG161" s="1">
        <f t="shared" si="98"/>
        <v>2.3315048843558449E-3</v>
      </c>
      <c r="AH161" s="1">
        <f t="shared" si="99"/>
        <v>3.7538529315241348E-4</v>
      </c>
      <c r="AI161" s="1">
        <f t="shared" si="100"/>
        <v>3.2180932580142464E-2</v>
      </c>
      <c r="AJ161" s="1">
        <f t="shared" si="101"/>
        <v>2.5906548366190534E-2</v>
      </c>
      <c r="AK161" s="1">
        <f t="shared" si="102"/>
        <v>1.042774702967912E-2</v>
      </c>
      <c r="AL161" s="1">
        <f t="shared" si="103"/>
        <v>2.7982090751204479E-3</v>
      </c>
      <c r="AM161" s="1">
        <f t="shared" si="104"/>
        <v>5.6315908933643629E-4</v>
      </c>
      <c r="AN161" s="1">
        <f t="shared" si="105"/>
        <v>9.0671755079943151E-5</v>
      </c>
      <c r="AO161" s="1">
        <f t="shared" si="106"/>
        <v>5.1820563926854371E-3</v>
      </c>
      <c r="AP161" s="1">
        <f t="shared" si="107"/>
        <v>4.1716999418553759E-3</v>
      </c>
      <c r="AQ161" s="1">
        <f t="shared" si="108"/>
        <v>1.6791674082745314E-3</v>
      </c>
      <c r="AR161" s="1">
        <f t="shared" si="109"/>
        <v>4.5059220051149081E-4</v>
      </c>
      <c r="AS161" s="1">
        <f t="shared" si="110"/>
        <v>9.0684822502489119E-5</v>
      </c>
      <c r="AT161" s="1">
        <f t="shared" si="111"/>
        <v>1.4600762326507678E-5</v>
      </c>
      <c r="AU161" s="1">
        <f t="shared" si="112"/>
        <v>6.2584517377090346E-4</v>
      </c>
      <c r="AV161" s="1">
        <f t="shared" si="113"/>
        <v>5.0382282190440642E-4</v>
      </c>
      <c r="AW161" s="1">
        <f t="shared" si="114"/>
        <v>2.0279571251007104E-4</v>
      </c>
      <c r="AX161" s="1">
        <f t="shared" si="115"/>
        <v>5.441873508497071E-5</v>
      </c>
      <c r="AY161" s="1">
        <f t="shared" si="116"/>
        <v>1.0952149918237871E-5</v>
      </c>
      <c r="AZ161" s="1">
        <f t="shared" si="117"/>
        <v>1.7633572356177069E-6</v>
      </c>
      <c r="BA161" s="1">
        <f t="shared" si="118"/>
        <v>6.0467451814719537E-5</v>
      </c>
      <c r="BB161" s="1">
        <f t="shared" si="119"/>
        <v>4.8677985360341974E-5</v>
      </c>
      <c r="BC161" s="1">
        <f t="shared" si="120"/>
        <v>1.9593568007481761E-5</v>
      </c>
      <c r="BD161" s="1">
        <f t="shared" si="121"/>
        <v>5.2577895931382465E-6</v>
      </c>
      <c r="BE161" s="1">
        <f t="shared" si="122"/>
        <v>1.0581668201711744E-6</v>
      </c>
      <c r="BF161" s="1">
        <f t="shared" si="123"/>
        <v>1.7037076124498818E-7</v>
      </c>
    </row>
    <row r="162" spans="2:58" x14ac:dyDescent="0.35">
      <c r="B162" s="1" t="s">
        <v>3</v>
      </c>
      <c r="C162" s="1" t="s">
        <v>11</v>
      </c>
      <c r="E162" s="1">
        <f>'PL Table'!R164</f>
        <v>0.62159362190892298</v>
      </c>
      <c r="F162" s="1">
        <f>'PL Table'!S164</f>
        <v>1.1651719511333947</v>
      </c>
      <c r="H162" s="1">
        <f t="shared" si="126"/>
        <v>0.53708784028055057</v>
      </c>
      <c r="I162" s="1">
        <f t="shared" si="126"/>
        <v>0.33385037592322858</v>
      </c>
      <c r="J162" s="1">
        <f t="shared" si="126"/>
        <v>0.10375963217288754</v>
      </c>
      <c r="K162" s="1">
        <f t="shared" si="124"/>
        <v>2.1498775190094268E-2</v>
      </c>
      <c r="L162" s="1">
        <f t="shared" si="124"/>
        <v>3.3408753842540965E-3</v>
      </c>
      <c r="M162" s="1">
        <f t="shared" si="124"/>
        <v>4.1533336608897385E-4</v>
      </c>
      <c r="O162" s="1">
        <f t="shared" si="127"/>
        <v>0.31186903118845311</v>
      </c>
      <c r="P162" s="1">
        <f t="shared" si="127"/>
        <v>0.36338104756793144</v>
      </c>
      <c r="Q162" s="1">
        <f t="shared" si="127"/>
        <v>0.21170070209981182</v>
      </c>
      <c r="R162" s="1">
        <f t="shared" si="125"/>
        <v>8.2222573373982408E-2</v>
      </c>
      <c r="S162" s="1">
        <f t="shared" si="125"/>
        <v>2.3950859061342956E-2</v>
      </c>
      <c r="T162" s="1">
        <f t="shared" si="125"/>
        <v>5.5813738367651742E-3</v>
      </c>
      <c r="W162" s="1">
        <f t="shared" si="88"/>
        <v>0.16750106441139395</v>
      </c>
      <c r="X162" s="1">
        <f t="shared" si="89"/>
        <v>0.19516754203714431</v>
      </c>
      <c r="Y162" s="1">
        <f t="shared" si="90"/>
        <v>0.11370187287666414</v>
      </c>
      <c r="Z162" s="1">
        <f t="shared" si="91"/>
        <v>4.4160744355741313E-2</v>
      </c>
      <c r="AA162" s="1">
        <f t="shared" si="92"/>
        <v>1.2863715166120542E-2</v>
      </c>
      <c r="AB162" s="1">
        <f t="shared" si="93"/>
        <v>2.9976880197865774E-3</v>
      </c>
      <c r="AC162" s="1">
        <f t="shared" si="94"/>
        <v>0.10411759330107817</v>
      </c>
      <c r="AD162" s="1">
        <f t="shared" si="95"/>
        <v>0.12131489933393051</v>
      </c>
      <c r="AE162" s="1">
        <f t="shared" si="96"/>
        <v>7.0676358979233606E-2</v>
      </c>
      <c r="AF162" s="1">
        <f t="shared" si="97"/>
        <v>2.7450037030279272E-2</v>
      </c>
      <c r="AG162" s="1">
        <f t="shared" si="98"/>
        <v>7.996003301313611E-3</v>
      </c>
      <c r="AH162" s="1">
        <f t="shared" si="99"/>
        <v>1.8633437535721261E-3</v>
      </c>
      <c r="AI162" s="1">
        <f t="shared" si="100"/>
        <v>3.2359415962228688E-2</v>
      </c>
      <c r="AJ162" s="1">
        <f t="shared" si="101"/>
        <v>3.7704283834247114E-2</v>
      </c>
      <c r="AK162" s="1">
        <f t="shared" si="102"/>
        <v>2.1965986980618517E-2</v>
      </c>
      <c r="AL162" s="1">
        <f t="shared" si="103"/>
        <v>8.5313839695926718E-3</v>
      </c>
      <c r="AM162" s="1">
        <f t="shared" si="104"/>
        <v>2.4851323264296157E-3</v>
      </c>
      <c r="AN162" s="1">
        <f t="shared" si="105"/>
        <v>5.7912129632213256E-4</v>
      </c>
      <c r="AO162" s="1">
        <f t="shared" si="106"/>
        <v>6.7048021902730509E-3</v>
      </c>
      <c r="AP162" s="1">
        <f t="shared" si="107"/>
        <v>7.8122474500039096E-3</v>
      </c>
      <c r="AQ162" s="1">
        <f t="shared" si="108"/>
        <v>4.5513058020289722E-3</v>
      </c>
      <c r="AR162" s="1">
        <f t="shared" si="109"/>
        <v>1.7676846205182785E-3</v>
      </c>
      <c r="AS162" s="1">
        <f t="shared" si="110"/>
        <v>5.1491413456944445E-4</v>
      </c>
      <c r="AT162" s="1">
        <f t="shared" si="111"/>
        <v>1.1999270136848838E-4</v>
      </c>
      <c r="AU162" s="1">
        <f t="shared" si="112"/>
        <v>1.0419155694086761E-3</v>
      </c>
      <c r="AV162" s="1">
        <f t="shared" si="113"/>
        <v>1.214010796924169E-3</v>
      </c>
      <c r="AW162" s="1">
        <f t="shared" si="114"/>
        <v>7.0726566447457085E-4</v>
      </c>
      <c r="AX162" s="1">
        <f t="shared" si="115"/>
        <v>2.7469537141516413E-4</v>
      </c>
      <c r="AY162" s="1">
        <f t="shared" si="116"/>
        <v>8.0016835469779853E-5</v>
      </c>
      <c r="AZ162" s="1">
        <f t="shared" si="117"/>
        <v>1.8646674461568613E-5</v>
      </c>
      <c r="BA162" s="1">
        <f t="shared" si="118"/>
        <v>1.295296145024074E-4</v>
      </c>
      <c r="BB162" s="1">
        <f t="shared" si="119"/>
        <v>1.5092427365932649E-4</v>
      </c>
      <c r="BC162" s="1">
        <f t="shared" si="120"/>
        <v>8.7926365206513941E-5</v>
      </c>
      <c r="BD162" s="1">
        <f t="shared" si="121"/>
        <v>3.4149778167913747E-5</v>
      </c>
      <c r="BE162" s="1">
        <f t="shared" si="122"/>
        <v>9.9475909146701701E-6</v>
      </c>
      <c r="BF162" s="1">
        <f t="shared" si="123"/>
        <v>2.3181307830246108E-6</v>
      </c>
    </row>
    <row r="163" spans="2:58" x14ac:dyDescent="0.35">
      <c r="B163" s="1" t="s">
        <v>2</v>
      </c>
      <c r="C163" s="1" t="s">
        <v>6</v>
      </c>
      <c r="E163" s="1">
        <f>'PL Table'!R165</f>
        <v>1.6722219719832441</v>
      </c>
      <c r="F163" s="1">
        <f>'PL Table'!S165</f>
        <v>0.52962361415154313</v>
      </c>
      <c r="H163" s="1">
        <f t="shared" si="126"/>
        <v>0.18782925029186878</v>
      </c>
      <c r="I163" s="1">
        <f t="shared" si="126"/>
        <v>0.31409219931920312</v>
      </c>
      <c r="J163" s="1">
        <f t="shared" si="126"/>
        <v>0.26261593846505604</v>
      </c>
      <c r="K163" s="1">
        <f t="shared" si="124"/>
        <v>0.14638404749808881</v>
      </c>
      <c r="L163" s="1">
        <f t="shared" si="124"/>
        <v>6.1196655143535728E-2</v>
      </c>
      <c r="M163" s="1">
        <f t="shared" si="124"/>
        <v>2.0466878268580371E-2</v>
      </c>
      <c r="O163" s="1">
        <f t="shared" si="127"/>
        <v>0.58882655395725103</v>
      </c>
      <c r="P163" s="1">
        <f t="shared" si="127"/>
        <v>0.3118564476152379</v>
      </c>
      <c r="Q163" s="1">
        <f t="shared" si="127"/>
        <v>8.2583269441221824E-2</v>
      </c>
      <c r="R163" s="1">
        <f t="shared" si="125"/>
        <v>1.4579349876636867E-2</v>
      </c>
      <c r="S163" s="1">
        <f t="shared" si="125"/>
        <v>1.9303919934110677E-3</v>
      </c>
      <c r="T163" s="1">
        <f t="shared" si="125"/>
        <v>2.044762368559144E-4</v>
      </c>
      <c r="W163" s="1">
        <f t="shared" si="88"/>
        <v>0.11059885018173508</v>
      </c>
      <c r="X163" s="1">
        <f t="shared" si="89"/>
        <v>5.8575762754255585E-2</v>
      </c>
      <c r="Y163" s="1">
        <f t="shared" si="90"/>
        <v>1.5511553585796093E-2</v>
      </c>
      <c r="Z163" s="1">
        <f t="shared" si="91"/>
        <v>2.7384283570715522E-3</v>
      </c>
      <c r="AA163" s="1">
        <f t="shared" si="92"/>
        <v>3.6258408089182692E-4</v>
      </c>
      <c r="AB163" s="1">
        <f t="shared" si="93"/>
        <v>3.840661827114899E-5</v>
      </c>
      <c r="AC163" s="1">
        <f t="shared" si="94"/>
        <v>0.18494582734998041</v>
      </c>
      <c r="AD163" s="1">
        <f t="shared" si="95"/>
        <v>9.7951677503343923E-2</v>
      </c>
      <c r="AE163" s="1">
        <f t="shared" si="96"/>
        <v>2.5938760725763701E-2</v>
      </c>
      <c r="AF163" s="1">
        <f t="shared" si="97"/>
        <v>4.5792600673970263E-3</v>
      </c>
      <c r="AG163" s="1">
        <f t="shared" si="98"/>
        <v>6.0632106675866289E-4</v>
      </c>
      <c r="AH163" s="1">
        <f t="shared" si="99"/>
        <v>6.4224390942588456E-5</v>
      </c>
      <c r="AI163" s="1">
        <f t="shared" si="100"/>
        <v>0.15463523806062843</v>
      </c>
      <c r="AJ163" s="1">
        <f t="shared" si="101"/>
        <v>8.1898473656854293E-2</v>
      </c>
      <c r="AK163" s="1">
        <f t="shared" si="102"/>
        <v>2.1687682805819054E-2</v>
      </c>
      <c r="AL163" s="1">
        <f t="shared" si="103"/>
        <v>3.8287696500633899E-3</v>
      </c>
      <c r="AM163" s="1">
        <f t="shared" si="104"/>
        <v>5.0695170495507777E-4</v>
      </c>
      <c r="AN163" s="1">
        <f t="shared" si="105"/>
        <v>5.3698718835719037E-5</v>
      </c>
      <c r="AO163" s="1">
        <f t="shared" si="106"/>
        <v>8.6194814242614187E-2</v>
      </c>
      <c r="AP163" s="1">
        <f t="shared" si="107"/>
        <v>4.5650809040294227E-2</v>
      </c>
      <c r="AQ163" s="1">
        <f t="shared" si="108"/>
        <v>1.2088873236431281E-2</v>
      </c>
      <c r="AR163" s="1">
        <f t="shared" si="109"/>
        <v>2.1341842448328666E-3</v>
      </c>
      <c r="AS163" s="1">
        <f t="shared" si="110"/>
        <v>2.8257859325341608E-4</v>
      </c>
      <c r="AT163" s="1">
        <f t="shared" si="111"/>
        <v>2.993205916814663E-5</v>
      </c>
      <c r="AU163" s="1">
        <f t="shared" si="112"/>
        <v>3.6034215561878427E-2</v>
      </c>
      <c r="AV163" s="1">
        <f t="shared" si="113"/>
        <v>1.9084571478997829E-2</v>
      </c>
      <c r="AW163" s="1">
        <f t="shared" si="114"/>
        <v>5.0538198606201448E-3</v>
      </c>
      <c r="AX163" s="1">
        <f t="shared" si="115"/>
        <v>8.9220744661749657E-4</v>
      </c>
      <c r="AY163" s="1">
        <f t="shared" si="116"/>
        <v>1.181335331126196E-4</v>
      </c>
      <c r="AZ163" s="1">
        <f t="shared" si="117"/>
        <v>1.2513261751919324E-5</v>
      </c>
      <c r="BA163" s="1">
        <f t="shared" si="118"/>
        <v>1.2051441401150728E-2</v>
      </c>
      <c r="BB163" s="1">
        <f t="shared" si="119"/>
        <v>6.3827279506129854E-3</v>
      </c>
      <c r="BC163" s="1">
        <f t="shared" si="120"/>
        <v>1.6902217226748603E-3</v>
      </c>
      <c r="BD163" s="1">
        <f t="shared" si="121"/>
        <v>2.9839377916016899E-4</v>
      </c>
      <c r="BE163" s="1">
        <f t="shared" si="122"/>
        <v>3.950909793978652E-5</v>
      </c>
      <c r="BF163" s="1">
        <f t="shared" si="123"/>
        <v>4.1849902485474068E-6</v>
      </c>
    </row>
    <row r="164" spans="2:58" x14ac:dyDescent="0.35">
      <c r="B164" s="1" t="s">
        <v>19</v>
      </c>
      <c r="C164" s="1" t="s">
        <v>7</v>
      </c>
      <c r="E164" s="1">
        <f>'PL Table'!R166</f>
        <v>1.081032385928562</v>
      </c>
      <c r="F164" s="1">
        <f>'PL Table'!S166</f>
        <v>1.5253160087564439</v>
      </c>
      <c r="H164" s="1">
        <f t="shared" si="126"/>
        <v>0.33924511291456982</v>
      </c>
      <c r="I164" s="1">
        <f t="shared" si="126"/>
        <v>0.36673495382864185</v>
      </c>
      <c r="J164" s="1">
        <f t="shared" si="126"/>
        <v>0.19822618107038881</v>
      </c>
      <c r="K164" s="1">
        <f t="shared" si="124"/>
        <v>7.1429640492009866E-2</v>
      </c>
      <c r="L164" s="1">
        <f t="shared" si="124"/>
        <v>1.9304438671774209E-2</v>
      </c>
      <c r="M164" s="1">
        <f t="shared" si="124"/>
        <v>4.1737446792719356E-3</v>
      </c>
      <c r="O164" s="1">
        <f t="shared" si="127"/>
        <v>0.21755229757051869</v>
      </c>
      <c r="P164" s="1">
        <f t="shared" si="127"/>
        <v>0.33183600222605775</v>
      </c>
      <c r="Q164" s="1">
        <f t="shared" si="127"/>
        <v>0.25307738323857248</v>
      </c>
      <c r="R164" s="1">
        <f t="shared" si="125"/>
        <v>0.12867432803599485</v>
      </c>
      <c r="S164" s="1">
        <f t="shared" si="125"/>
        <v>4.9067253117320228E-2</v>
      </c>
      <c r="T164" s="1">
        <f t="shared" si="125"/>
        <v>1.4968613337110619E-2</v>
      </c>
      <c r="W164" s="1">
        <f t="shared" si="88"/>
        <v>7.3803553754134707E-2</v>
      </c>
      <c r="X164" s="1">
        <f t="shared" si="89"/>
        <v>0.1125737420442984</v>
      </c>
      <c r="Y164" s="1">
        <f t="shared" si="90"/>
        <v>8.585526545289339E-2</v>
      </c>
      <c r="Z164" s="1">
        <f t="shared" si="91"/>
        <v>4.3652136943777474E-2</v>
      </c>
      <c r="AA164" s="1">
        <f t="shared" si="92"/>
        <v>1.6645825824193078E-2</v>
      </c>
      <c r="AB164" s="1">
        <f t="shared" si="93"/>
        <v>5.078028921722628E-3</v>
      </c>
      <c r="AC164" s="1">
        <f t="shared" si="94"/>
        <v>7.9784031804839131E-2</v>
      </c>
      <c r="AD164" s="1">
        <f t="shared" si="95"/>
        <v>0.12169586095505439</v>
      </c>
      <c r="AE164" s="1">
        <f t="shared" si="96"/>
        <v>9.2812322457071383E-2</v>
      </c>
      <c r="AF164" s="1">
        <f t="shared" si="97"/>
        <v>4.7189373751212085E-2</v>
      </c>
      <c r="AG164" s="1">
        <f t="shared" si="98"/>
        <v>1.7994676806478718E-2</v>
      </c>
      <c r="AH164" s="1">
        <f t="shared" si="99"/>
        <v>5.4895137210640554E-3</v>
      </c>
      <c r="AI164" s="1">
        <f t="shared" si="100"/>
        <v>4.3124561130492747E-2</v>
      </c>
      <c r="AJ164" s="1">
        <f t="shared" si="101"/>
        <v>6.5778583462936469E-2</v>
      </c>
      <c r="AK164" s="1">
        <f t="shared" si="102"/>
        <v>5.0166563194669452E-2</v>
      </c>
      <c r="AL164" s="1">
        <f t="shared" si="103"/>
        <v>2.5506620648373723E-2</v>
      </c>
      <c r="AM164" s="1">
        <f t="shared" si="104"/>
        <v>9.7264142010605199E-3</v>
      </c>
      <c r="AN164" s="1">
        <f t="shared" si="105"/>
        <v>2.9671710577347265E-3</v>
      </c>
      <c r="AO164" s="1">
        <f t="shared" si="106"/>
        <v>1.5539682403672902E-2</v>
      </c>
      <c r="AP164" s="1">
        <f t="shared" si="107"/>
        <v>2.3702926341313092E-2</v>
      </c>
      <c r="AQ164" s="1">
        <f t="shared" si="108"/>
        <v>1.8077226501389838E-2</v>
      </c>
      <c r="AR164" s="1">
        <f t="shared" si="109"/>
        <v>9.1911609921620577E-3</v>
      </c>
      <c r="AS164" s="1">
        <f t="shared" si="110"/>
        <v>3.5048562501006344E-3</v>
      </c>
      <c r="AT164" s="1">
        <f t="shared" si="111"/>
        <v>1.0692026693337156E-3</v>
      </c>
      <c r="AU164" s="1">
        <f t="shared" si="112"/>
        <v>4.1997249863536517E-3</v>
      </c>
      <c r="AV164" s="1">
        <f t="shared" si="113"/>
        <v>6.4059077540596617E-3</v>
      </c>
      <c r="AW164" s="1">
        <f t="shared" si="114"/>
        <v>4.8855168239421206E-3</v>
      </c>
      <c r="AX164" s="1">
        <f t="shared" si="115"/>
        <v>2.4839856742026193E-3</v>
      </c>
      <c r="AY164" s="1">
        <f t="shared" si="116"/>
        <v>9.4721577859573026E-4</v>
      </c>
      <c r="AZ164" s="1">
        <f t="shared" si="117"/>
        <v>2.8896067816775345E-4</v>
      </c>
      <c r="BA164" s="1">
        <f t="shared" si="118"/>
        <v>9.0800774444833724E-4</v>
      </c>
      <c r="BB164" s="1">
        <f t="shared" si="119"/>
        <v>1.3849987486818788E-3</v>
      </c>
      <c r="BC164" s="1">
        <f t="shared" si="120"/>
        <v>1.0562803817360565E-3</v>
      </c>
      <c r="BD164" s="1">
        <f t="shared" si="121"/>
        <v>5.3705379199912515E-4</v>
      </c>
      <c r="BE164" s="1">
        <f t="shared" si="122"/>
        <v>2.0479418662490461E-4</v>
      </c>
      <c r="BF164" s="1">
        <f t="shared" si="123"/>
        <v>6.2475170271844381E-5</v>
      </c>
    </row>
    <row r="165" spans="2:58" x14ac:dyDescent="0.35">
      <c r="B165" s="1" t="s">
        <v>10</v>
      </c>
      <c r="C165" s="1" t="s">
        <v>14</v>
      </c>
      <c r="E165" s="1">
        <f>'PL Table'!R167</f>
        <v>0.67564524120535108</v>
      </c>
      <c r="F165" s="1">
        <f>'PL Table'!S167</f>
        <v>0.83857072240661001</v>
      </c>
      <c r="H165" s="1">
        <f t="shared" si="126"/>
        <v>0.50882799787233934</v>
      </c>
      <c r="I165" s="1">
        <f t="shared" si="126"/>
        <v>0.34378721535449258</v>
      </c>
      <c r="J165" s="1">
        <f t="shared" si="126"/>
        <v>0.11613909802075104</v>
      </c>
      <c r="K165" s="1">
        <f t="shared" si="124"/>
        <v>2.6156276298534089E-2</v>
      </c>
      <c r="L165" s="1">
        <f t="shared" si="124"/>
        <v>4.4180909021892169E-3</v>
      </c>
      <c r="M165" s="1">
        <f t="shared" si="124"/>
        <v>5.9701241865536033E-4</v>
      </c>
      <c r="O165" s="1">
        <f t="shared" si="127"/>
        <v>0.43232799877376821</v>
      </c>
      <c r="P165" s="1">
        <f t="shared" si="127"/>
        <v>0.36253760224832282</v>
      </c>
      <c r="Q165" s="1">
        <f t="shared" si="127"/>
        <v>0.15200670950846812</v>
      </c>
      <c r="R165" s="1">
        <f t="shared" si="125"/>
        <v>4.2489458734389279E-2</v>
      </c>
      <c r="S165" s="1">
        <f t="shared" si="125"/>
        <v>8.907604026390667E-3</v>
      </c>
      <c r="T165" s="1">
        <f t="shared" si="125"/>
        <v>1.4939311886644903E-3</v>
      </c>
      <c r="W165" s="1">
        <f t="shared" si="88"/>
        <v>0.21998059004021164</v>
      </c>
      <c r="X165" s="1">
        <f t="shared" si="89"/>
        <v>0.18446928230545262</v>
      </c>
      <c r="Y165" s="1">
        <f t="shared" si="90"/>
        <v>7.7345269662356123E-2</v>
      </c>
      <c r="Z165" s="1">
        <f t="shared" si="91"/>
        <v>2.1619826218498679E-2</v>
      </c>
      <c r="AA165" s="1">
        <f t="shared" si="92"/>
        <v>4.5324383225879518E-3</v>
      </c>
      <c r="AB165" s="1">
        <f t="shared" si="93"/>
        <v>7.6015401568719663E-4</v>
      </c>
      <c r="AC165" s="1">
        <f t="shared" si="94"/>
        <v>0.14862883881821426</v>
      </c>
      <c r="AD165" s="1">
        <f t="shared" si="95"/>
        <v>0.12463579273824553</v>
      </c>
      <c r="AE165" s="1">
        <f t="shared" si="96"/>
        <v>5.2257963377115524E-2</v>
      </c>
      <c r="AF165" s="1">
        <f t="shared" si="97"/>
        <v>1.4607332700215313E-2</v>
      </c>
      <c r="AG165" s="1">
        <f t="shared" si="98"/>
        <v>3.0623203837133136E-3</v>
      </c>
      <c r="AH165" s="1">
        <f t="shared" si="99"/>
        <v>5.1359444328219223E-4</v>
      </c>
      <c r="AI165" s="1">
        <f t="shared" si="100"/>
        <v>5.0210183826701803E-2</v>
      </c>
      <c r="AJ165" s="1">
        <f t="shared" si="101"/>
        <v>4.2104790123726019E-2</v>
      </c>
      <c r="AK165" s="1">
        <f t="shared" si="102"/>
        <v>1.7653922135415806E-2</v>
      </c>
      <c r="AL165" s="1">
        <f t="shared" si="103"/>
        <v>4.9346874128018926E-3</v>
      </c>
      <c r="AM165" s="1">
        <f t="shared" si="104"/>
        <v>1.0345210971510223E-3</v>
      </c>
      <c r="AN165" s="1">
        <f t="shared" si="105"/>
        <v>1.7350382075656233E-4</v>
      </c>
      <c r="AO165" s="1">
        <f t="shared" si="106"/>
        <v>1.1308090587518988E-2</v>
      </c>
      <c r="AP165" s="1">
        <f t="shared" si="107"/>
        <v>9.4826336930151859E-3</v>
      </c>
      <c r="AQ165" s="1">
        <f t="shared" si="108"/>
        <v>3.9759294931345007E-3</v>
      </c>
      <c r="AR165" s="1">
        <f t="shared" si="109"/>
        <v>1.1113660224318486E-3</v>
      </c>
      <c r="AS165" s="1">
        <f t="shared" si="110"/>
        <v>2.3298975207220902E-4</v>
      </c>
      <c r="AT165" s="1">
        <f t="shared" si="111"/>
        <v>3.9075676941705864E-5</v>
      </c>
      <c r="AU165" s="1">
        <f t="shared" si="112"/>
        <v>1.9100643981440563E-3</v>
      </c>
      <c r="AV165" s="1">
        <f t="shared" si="113"/>
        <v>1.6017240821948082E-3</v>
      </c>
      <c r="AW165" s="1">
        <f t="shared" si="114"/>
        <v>6.7157946035108218E-4</v>
      </c>
      <c r="AX165" s="1">
        <f t="shared" si="115"/>
        <v>1.8772229107334943E-4</v>
      </c>
      <c r="AY165" s="1">
        <f t="shared" si="116"/>
        <v>3.9354604309300642E-5</v>
      </c>
      <c r="AZ165" s="1">
        <f t="shared" si="117"/>
        <v>6.6003237931353071E-6</v>
      </c>
      <c r="BA165" s="1">
        <f t="shared" si="118"/>
        <v>2.5810518420035902E-4</v>
      </c>
      <c r="BB165" s="1">
        <f t="shared" si="119"/>
        <v>2.1643945077178621E-4</v>
      </c>
      <c r="BC165" s="1">
        <f t="shared" si="120"/>
        <v>9.0749893295493316E-5</v>
      </c>
      <c r="BD165" s="1">
        <f t="shared" si="121"/>
        <v>2.5366734526374868E-5</v>
      </c>
      <c r="BE165" s="1">
        <f t="shared" si="122"/>
        <v>5.3179502242197182E-6</v>
      </c>
      <c r="BF165" s="1">
        <f t="shared" si="123"/>
        <v>8.9189547224926472E-7</v>
      </c>
    </row>
    <row r="166" spans="2:58" x14ac:dyDescent="0.35">
      <c r="B166" s="1" t="s">
        <v>15</v>
      </c>
      <c r="C166" s="1" t="s">
        <v>12</v>
      </c>
      <c r="E166" s="1">
        <f>'PL Table'!R168</f>
        <v>1.0472501238682943</v>
      </c>
      <c r="F166" s="1">
        <f>'PL Table'!S168</f>
        <v>0.96391497775580848</v>
      </c>
      <c r="H166" s="1">
        <f t="shared" si="126"/>
        <v>0.350901358871539</v>
      </c>
      <c r="I166" s="1">
        <f t="shared" si="126"/>
        <v>0.36748149154377202</v>
      </c>
      <c r="J166" s="1">
        <f t="shared" si="126"/>
        <v>0.19242251876926036</v>
      </c>
      <c r="K166" s="1">
        <f t="shared" si="124"/>
        <v>6.7171502205385702E-2</v>
      </c>
      <c r="L166" s="1">
        <f t="shared" si="124"/>
        <v>1.7586341001252392E-2</v>
      </c>
      <c r="M166" s="1">
        <f t="shared" si="124"/>
        <v>3.6834595583903279E-3</v>
      </c>
      <c r="O166" s="1">
        <f t="shared" si="127"/>
        <v>0.38139679932751769</v>
      </c>
      <c r="P166" s="1">
        <f t="shared" si="127"/>
        <v>0.36763408733992076</v>
      </c>
      <c r="Q166" s="1">
        <f t="shared" si="127"/>
        <v>0.17718400156026831</v>
      </c>
      <c r="R166" s="1">
        <f t="shared" si="125"/>
        <v>5.6930104307550397E-2</v>
      </c>
      <c r="S166" s="1">
        <f t="shared" si="125"/>
        <v>1.3718945056812074E-2</v>
      </c>
      <c r="T166" s="1">
        <f t="shared" si="125"/>
        <v>2.6447793238540342E-3</v>
      </c>
      <c r="W166" s="1">
        <f t="shared" si="88"/>
        <v>0.13383265515328163</v>
      </c>
      <c r="X166" s="1">
        <f t="shared" si="89"/>
        <v>0.12900330081507624</v>
      </c>
      <c r="Y166" s="1">
        <f t="shared" si="90"/>
        <v>6.2174106917795034E-2</v>
      </c>
      <c r="Z166" s="1">
        <f t="shared" si="91"/>
        <v>1.997685096221789E-2</v>
      </c>
      <c r="AA166" s="1">
        <f t="shared" si="92"/>
        <v>4.8139964627193395E-3</v>
      </c>
      <c r="AB166" s="1">
        <f t="shared" si="93"/>
        <v>9.2805665865573078E-4</v>
      </c>
      <c r="AC166" s="1">
        <f t="shared" si="94"/>
        <v>0.1401562646868969</v>
      </c>
      <c r="AD166" s="1">
        <f t="shared" si="95"/>
        <v>0.13509872275800744</v>
      </c>
      <c r="AE166" s="1">
        <f t="shared" si="96"/>
        <v>6.5111841171061433E-2</v>
      </c>
      <c r="AF166" s="1">
        <f t="shared" si="97"/>
        <v>2.0920759644681139E-2</v>
      </c>
      <c r="AG166" s="1">
        <f t="shared" si="98"/>
        <v>5.0414583918843587E-3</v>
      </c>
      <c r="AH166" s="1">
        <f t="shared" si="99"/>
        <v>9.719074507340093E-4</v>
      </c>
      <c r="AI166" s="1">
        <f t="shared" si="100"/>
        <v>7.3389332777135108E-2</v>
      </c>
      <c r="AJ166" s="1">
        <f t="shared" si="101"/>
        <v>7.0741077071385799E-2</v>
      </c>
      <c r="AK166" s="1">
        <f t="shared" si="102"/>
        <v>3.4094191865843386E-2</v>
      </c>
      <c r="AL166" s="1">
        <f t="shared" si="103"/>
        <v>1.0954634064655567E-2</v>
      </c>
      <c r="AM166" s="1">
        <f t="shared" si="104"/>
        <v>2.6398339626888729E-3</v>
      </c>
      <c r="AN166" s="1">
        <f t="shared" si="105"/>
        <v>5.0891509908485466E-4</v>
      </c>
      <c r="AO166" s="1">
        <f t="shared" si="106"/>
        <v>2.5618995947155401E-2</v>
      </c>
      <c r="AP166" s="1">
        <f t="shared" si="107"/>
        <v>2.4694533908528448E-2</v>
      </c>
      <c r="AQ166" s="1">
        <f t="shared" si="108"/>
        <v>1.1901715551564626E-2</v>
      </c>
      <c r="AR166" s="1">
        <f t="shared" si="109"/>
        <v>3.8240806270474596E-3</v>
      </c>
      <c r="AS166" s="1">
        <f t="shared" si="110"/>
        <v>9.215221481392175E-4</v>
      </c>
      <c r="AT166" s="1">
        <f t="shared" si="111"/>
        <v>1.7765380018501975E-4</v>
      </c>
      <c r="AU166" s="1">
        <f t="shared" si="112"/>
        <v>6.7073741697599555E-3</v>
      </c>
      <c r="AV166" s="1">
        <f t="shared" si="113"/>
        <v>6.4653384236440514E-3</v>
      </c>
      <c r="AW166" s="1">
        <f t="shared" si="114"/>
        <v>3.1160182714053144E-3</v>
      </c>
      <c r="AX166" s="1">
        <f t="shared" si="115"/>
        <v>1.0011922275894489E-3</v>
      </c>
      <c r="AY166" s="1">
        <f t="shared" si="116"/>
        <v>2.41266045946543E-4</v>
      </c>
      <c r="AZ166" s="1">
        <f t="shared" si="117"/>
        <v>4.6511991062358782E-5</v>
      </c>
      <c r="BA166" s="1">
        <f t="shared" si="118"/>
        <v>1.4048596860224227E-3</v>
      </c>
      <c r="BB166" s="1">
        <f t="shared" si="119"/>
        <v>1.3541652930023358E-3</v>
      </c>
      <c r="BC166" s="1">
        <f t="shared" si="120"/>
        <v>6.5265010414101705E-4</v>
      </c>
      <c r="BD166" s="1">
        <f t="shared" si="121"/>
        <v>2.0969973687180488E-4</v>
      </c>
      <c r="BE166" s="1">
        <f t="shared" si="122"/>
        <v>5.0533179300546177E-5</v>
      </c>
      <c r="BF166" s="1">
        <f t="shared" si="123"/>
        <v>9.7419376802832514E-6</v>
      </c>
    </row>
    <row r="167" spans="2:58" x14ac:dyDescent="0.35">
      <c r="B167" s="1" t="s">
        <v>7</v>
      </c>
      <c r="C167" s="1" t="s">
        <v>3</v>
      </c>
      <c r="E167" s="1">
        <f>'PL Table'!R169</f>
        <v>0.59907211386874459</v>
      </c>
      <c r="F167" s="1">
        <f>'PL Table'!S169</f>
        <v>1.096320881293694</v>
      </c>
      <c r="H167" s="1">
        <f t="shared" si="126"/>
        <v>0.54932110712882998</v>
      </c>
      <c r="I167" s="1">
        <f t="shared" si="126"/>
        <v>0.3290829568403873</v>
      </c>
      <c r="J167" s="1">
        <f t="shared" si="126"/>
        <v>9.8572211296273832E-2</v>
      </c>
      <c r="K167" s="1">
        <f t="shared" si="124"/>
        <v>1.9683954329991774E-2</v>
      </c>
      <c r="L167" s="1">
        <f t="shared" si="124"/>
        <v>2.9480270324409993E-3</v>
      </c>
      <c r="M167" s="1">
        <f t="shared" si="124"/>
        <v>3.532161572133264E-4</v>
      </c>
      <c r="O167" s="1">
        <f t="shared" si="127"/>
        <v>0.33409801155154445</v>
      </c>
      <c r="P167" s="1">
        <f t="shared" si="127"/>
        <v>0.36627862646265996</v>
      </c>
      <c r="Q167" s="1">
        <f t="shared" si="127"/>
        <v>0.20077945328129354</v>
      </c>
      <c r="R167" s="1">
        <f t="shared" si="125"/>
        <v>7.337290238900461E-2</v>
      </c>
      <c r="S167" s="1">
        <f t="shared" si="125"/>
        <v>2.0110061252547426E-2</v>
      </c>
      <c r="T167" s="1">
        <f t="shared" si="125"/>
        <v>4.4094160150525939E-3</v>
      </c>
      <c r="W167" s="1">
        <f t="shared" si="88"/>
        <v>0.18352708959503503</v>
      </c>
      <c r="X167" s="1">
        <f t="shared" si="89"/>
        <v>0.20120458060609553</v>
      </c>
      <c r="Y167" s="1">
        <f t="shared" si="90"/>
        <v>0.11029239156520136</v>
      </c>
      <c r="Z167" s="1">
        <f t="shared" si="91"/>
        <v>4.0305283973583586E-2</v>
      </c>
      <c r="AA167" s="1">
        <f t="shared" si="92"/>
        <v>1.1046881111677937E-2</v>
      </c>
      <c r="AB167" s="1">
        <f t="shared" si="93"/>
        <v>2.4221852871802846E-3</v>
      </c>
      <c r="AC167" s="1">
        <f t="shared" si="94"/>
        <v>0.10994596151587611</v>
      </c>
      <c r="AD167" s="1">
        <f t="shared" si="95"/>
        <v>0.12053605342376787</v>
      </c>
      <c r="AE167" s="1">
        <f t="shared" si="96"/>
        <v>6.6073096158604475E-2</v>
      </c>
      <c r="AF167" s="1">
        <f t="shared" si="97"/>
        <v>2.4145771670134753E-2</v>
      </c>
      <c r="AG167" s="1">
        <f t="shared" si="98"/>
        <v>6.6178784192296091E-3</v>
      </c>
      <c r="AH167" s="1">
        <f t="shared" si="99"/>
        <v>1.4510636601728652E-3</v>
      </c>
      <c r="AI167" s="1">
        <f t="shared" si="100"/>
        <v>3.2932779788323777E-2</v>
      </c>
      <c r="AJ167" s="1">
        <f t="shared" si="101"/>
        <v>3.6104894160986271E-2</v>
      </c>
      <c r="AK167" s="1">
        <f t="shared" si="102"/>
        <v>1.9791274692794007E-2</v>
      </c>
      <c r="AL167" s="1">
        <f t="shared" si="103"/>
        <v>7.2325292377098376E-3</v>
      </c>
      <c r="AM167" s="1">
        <f t="shared" si="104"/>
        <v>1.982293206967114E-3</v>
      </c>
      <c r="AN167" s="1">
        <f t="shared" si="105"/>
        <v>4.3464588712893807E-4</v>
      </c>
      <c r="AO167" s="1">
        <f t="shared" si="106"/>
        <v>6.576370001121665E-3</v>
      </c>
      <c r="AP167" s="1">
        <f t="shared" si="107"/>
        <v>7.2098117553431153E-3</v>
      </c>
      <c r="AQ167" s="1">
        <f t="shared" si="108"/>
        <v>3.9521335887896993E-3</v>
      </c>
      <c r="AR167" s="1">
        <f t="shared" si="109"/>
        <v>1.4442688596841111E-3</v>
      </c>
      <c r="AS167" s="1">
        <f t="shared" si="110"/>
        <v>3.958455272684807E-4</v>
      </c>
      <c r="AT167" s="1">
        <f t="shared" si="111"/>
        <v>8.6794743462229574E-5</v>
      </c>
      <c r="AU167" s="1">
        <f t="shared" si="112"/>
        <v>9.849299695387382E-4</v>
      </c>
      <c r="AV167" s="1">
        <f t="shared" si="113"/>
        <v>1.0797992922172807E-3</v>
      </c>
      <c r="AW167" s="1">
        <f t="shared" si="114"/>
        <v>5.9190325583197807E-4</v>
      </c>
      <c r="AX167" s="1">
        <f t="shared" si="115"/>
        <v>2.1630529969144036E-4</v>
      </c>
      <c r="AY167" s="1">
        <f t="shared" si="116"/>
        <v>5.9285004196554114E-5</v>
      </c>
      <c r="AZ167" s="1">
        <f t="shared" si="117"/>
        <v>1.2999077609653315E-5</v>
      </c>
      <c r="BA167" s="1">
        <f t="shared" si="118"/>
        <v>1.1800881577285007E-4</v>
      </c>
      <c r="BB167" s="1">
        <f t="shared" si="119"/>
        <v>1.2937552890851615E-4</v>
      </c>
      <c r="BC167" s="1">
        <f t="shared" si="120"/>
        <v>7.0918546935411106E-5</v>
      </c>
      <c r="BD167" s="1">
        <f t="shared" si="121"/>
        <v>2.5916494625432705E-5</v>
      </c>
      <c r="BE167" s="1">
        <f t="shared" si="122"/>
        <v>7.103198556949415E-6</v>
      </c>
      <c r="BF167" s="1">
        <f t="shared" si="123"/>
        <v>1.5574769803917763E-6</v>
      </c>
    </row>
    <row r="168" spans="2:58" x14ac:dyDescent="0.35">
      <c r="B168" s="1" t="s">
        <v>6</v>
      </c>
      <c r="C168" s="1" t="s">
        <v>19</v>
      </c>
      <c r="E168" s="1">
        <f>'PL Table'!R170</f>
        <v>0.69366244763749385</v>
      </c>
      <c r="F168" s="1">
        <f>'PL Table'!S170</f>
        <v>1.2710966739637031</v>
      </c>
      <c r="H168" s="1">
        <f t="shared" si="126"/>
        <v>0.49974243282486719</v>
      </c>
      <c r="I168" s="1">
        <f t="shared" si="126"/>
        <v>0.34665255914161325</v>
      </c>
      <c r="J168" s="1">
        <f t="shared" si="126"/>
        <v>0.12022993132698626</v>
      </c>
      <c r="K168" s="1">
        <f t="shared" si="124"/>
        <v>2.7799662814521699E-2</v>
      </c>
      <c r="L168" s="1">
        <f t="shared" si="124"/>
        <v>4.8208955378545347E-3</v>
      </c>
      <c r="M168" s="1">
        <f t="shared" si="124"/>
        <v>6.6881483971856996E-4</v>
      </c>
      <c r="O168" s="1">
        <f t="shared" si="127"/>
        <v>0.28052380986609615</v>
      </c>
      <c r="P168" s="1">
        <f t="shared" si="127"/>
        <v>0.35657288168842111</v>
      </c>
      <c r="Q168" s="1">
        <f t="shared" si="127"/>
        <v>0.2266193019699026</v>
      </c>
      <c r="R168" s="1">
        <f t="shared" si="125"/>
        <v>9.6018346996639747E-2</v>
      </c>
      <c r="S168" s="1">
        <f t="shared" si="125"/>
        <v>3.0512150376730381E-2</v>
      </c>
      <c r="T168" s="1">
        <f t="shared" si="125"/>
        <v>7.7567785718684595E-3</v>
      </c>
      <c r="W168" s="1">
        <f t="shared" si="88"/>
        <v>0.14018965120778337</v>
      </c>
      <c r="X168" s="1">
        <f t="shared" si="89"/>
        <v>0.17819459937434509</v>
      </c>
      <c r="Y168" s="1">
        <f t="shared" si="90"/>
        <v>0.11325128129151234</v>
      </c>
      <c r="Z168" s="1">
        <f t="shared" si="91"/>
        <v>4.7984442323923029E-2</v>
      </c>
      <c r="AA168" s="1">
        <f t="shared" si="92"/>
        <v>1.5248216259985429E-2</v>
      </c>
      <c r="AB168" s="1">
        <f t="shared" si="93"/>
        <v>3.8763913943893427E-3</v>
      </c>
      <c r="AC168" s="1">
        <f t="shared" si="94"/>
        <v>9.7244296590237561E-2</v>
      </c>
      <c r="AD168" s="1">
        <f t="shared" si="95"/>
        <v>0.12360690195779087</v>
      </c>
      <c r="AE168" s="1">
        <f t="shared" si="96"/>
        <v>7.8558160978752775E-2</v>
      </c>
      <c r="AF168" s="1">
        <f t="shared" si="97"/>
        <v>3.3285005710932604E-2</v>
      </c>
      <c r="AG168" s="1">
        <f t="shared" si="98"/>
        <v>1.0577115013007326E-2</v>
      </c>
      <c r="AH168" s="1">
        <f t="shared" si="99"/>
        <v>2.6889071426330294E-3</v>
      </c>
      <c r="AI168" s="1">
        <f t="shared" si="100"/>
        <v>3.3727358395785292E-2</v>
      </c>
      <c r="AJ168" s="1">
        <f t="shared" si="101"/>
        <v>4.2870733078464465E-2</v>
      </c>
      <c r="AK168" s="1">
        <f t="shared" si="102"/>
        <v>2.724642311321095E-2</v>
      </c>
      <c r="AL168" s="1">
        <f t="shared" si="103"/>
        <v>1.1544279265536734E-2</v>
      </c>
      <c r="AM168" s="1">
        <f t="shared" si="104"/>
        <v>3.6684737444329716E-3</v>
      </c>
      <c r="AN168" s="1">
        <f t="shared" si="105"/>
        <v>9.3259695501438338E-4</v>
      </c>
      <c r="AO168" s="1">
        <f t="shared" si="106"/>
        <v>7.7984673257224689E-3</v>
      </c>
      <c r="AP168" s="1">
        <f t="shared" si="107"/>
        <v>9.9126058797404451E-3</v>
      </c>
      <c r="AQ168" s="1">
        <f t="shared" si="108"/>
        <v>6.2999401820255652E-3</v>
      </c>
      <c r="AR168" s="1">
        <f t="shared" si="109"/>
        <v>2.6692776705143271E-3</v>
      </c>
      <c r="AS168" s="1">
        <f t="shared" si="110"/>
        <v>8.4822749221908581E-4</v>
      </c>
      <c r="AT168" s="1">
        <f t="shared" si="111"/>
        <v>2.1563582882485035E-4</v>
      </c>
      <c r="AU168" s="1">
        <f t="shared" si="112"/>
        <v>1.3523759832454168E-3</v>
      </c>
      <c r="AV168" s="1">
        <f t="shared" si="113"/>
        <v>1.7190006142516422E-3</v>
      </c>
      <c r="AW168" s="1">
        <f t="shared" si="114"/>
        <v>1.0925079816584127E-3</v>
      </c>
      <c r="AX168" s="1">
        <f t="shared" si="115"/>
        <v>4.628944205882689E-4</v>
      </c>
      <c r="AY168" s="1">
        <f t="shared" si="116"/>
        <v>1.4709588960152604E-4</v>
      </c>
      <c r="AZ168" s="1">
        <f t="shared" si="117"/>
        <v>3.7394619205246323E-5</v>
      </c>
      <c r="BA168" s="1">
        <f t="shared" si="118"/>
        <v>1.8761848693283568E-4</v>
      </c>
      <c r="BB168" s="1">
        <f t="shared" si="119"/>
        <v>2.3848123471442996E-4</v>
      </c>
      <c r="BC168" s="1">
        <f t="shared" si="120"/>
        <v>1.515663521241346E-4</v>
      </c>
      <c r="BD168" s="1">
        <f t="shared" si="121"/>
        <v>6.4218495356599639E-5</v>
      </c>
      <c r="BE168" s="1">
        <f t="shared" si="122"/>
        <v>2.0406978963681835E-5</v>
      </c>
      <c r="BF168" s="1">
        <f t="shared" si="123"/>
        <v>5.187848617276642E-6</v>
      </c>
    </row>
    <row r="169" spans="2:58" x14ac:dyDescent="0.35">
      <c r="B169" s="1" t="s">
        <v>8</v>
      </c>
      <c r="C169" s="1" t="s">
        <v>10</v>
      </c>
      <c r="E169" s="1">
        <f>'PL Table'!R171</f>
        <v>0.25899734246205125</v>
      </c>
      <c r="F169" s="1">
        <f>'PL Table'!S171</f>
        <v>0.98509992232186994</v>
      </c>
      <c r="H169" s="1">
        <f t="shared" si="126"/>
        <v>0.77182507419540247</v>
      </c>
      <c r="I169" s="1">
        <f t="shared" si="126"/>
        <v>0.19990064306218475</v>
      </c>
      <c r="J169" s="1">
        <f t="shared" si="126"/>
        <v>2.588686765478046E-2</v>
      </c>
      <c r="K169" s="1">
        <f t="shared" si="124"/>
        <v>2.2348766424183254E-3</v>
      </c>
      <c r="L169" s="1">
        <f t="shared" si="124"/>
        <v>1.4470677777921447E-4</v>
      </c>
      <c r="M169" s="1">
        <f t="shared" si="124"/>
        <v>7.4957341762126302E-6</v>
      </c>
      <c r="O169" s="1">
        <f t="shared" si="127"/>
        <v>0.37340191388626248</v>
      </c>
      <c r="P169" s="1">
        <f t="shared" si="127"/>
        <v>0.36783819636419468</v>
      </c>
      <c r="Q169" s="1">
        <f t="shared" si="127"/>
        <v>0.18117868933269243</v>
      </c>
      <c r="R169" s="1">
        <f t="shared" si="125"/>
        <v>5.9493037596004522E-2</v>
      </c>
      <c r="S169" s="1">
        <f t="shared" si="125"/>
        <v>1.4651646678629032E-2</v>
      </c>
      <c r="T169" s="1">
        <f t="shared" si="125"/>
        <v>2.8866672010009896E-3</v>
      </c>
      <c r="W169" s="1">
        <f t="shared" si="88"/>
        <v>0.2882009598899698</v>
      </c>
      <c r="X169" s="1">
        <f t="shared" si="89"/>
        <v>0.28390674320069759</v>
      </c>
      <c r="Y169" s="1">
        <f t="shared" si="90"/>
        <v>0.13983825533683111</v>
      </c>
      <c r="Z169" s="1">
        <f t="shared" si="91"/>
        <v>4.5918218156646061E-2</v>
      </c>
      <c r="AA169" s="1">
        <f t="shared" si="92"/>
        <v>1.1308508284817675E-2</v>
      </c>
      <c r="AB169" s="1">
        <f t="shared" si="93"/>
        <v>2.2280021265900234E-3</v>
      </c>
      <c r="AC169" s="1">
        <f t="shared" si="94"/>
        <v>7.4643282706514408E-2</v>
      </c>
      <c r="AD169" s="1">
        <f t="shared" si="95"/>
        <v>7.3531091996036704E-2</v>
      </c>
      <c r="AE169" s="1">
        <f t="shared" si="96"/>
        <v>3.6217736506769009E-2</v>
      </c>
      <c r="AF169" s="1">
        <f t="shared" si="97"/>
        <v>1.1892696473164037E-2</v>
      </c>
      <c r="AG169" s="1">
        <f t="shared" si="98"/>
        <v>2.9288735929778667E-3</v>
      </c>
      <c r="AH169" s="1">
        <f t="shared" si="99"/>
        <v>5.7704662978661468E-4</v>
      </c>
      <c r="AI169" s="1">
        <f t="shared" si="100"/>
        <v>9.6662059268154063E-3</v>
      </c>
      <c r="AJ169" s="1">
        <f t="shared" si="101"/>
        <v>9.5221787076530551E-3</v>
      </c>
      <c r="AK169" s="1">
        <f t="shared" si="102"/>
        <v>4.6901487526219933E-3</v>
      </c>
      <c r="AL169" s="1">
        <f t="shared" si="103"/>
        <v>1.5400883906286473E-3</v>
      </c>
      <c r="AM169" s="1">
        <f t="shared" si="104"/>
        <v>3.7928523849427347E-4</v>
      </c>
      <c r="AN169" s="1">
        <f t="shared" si="105"/>
        <v>7.4726771795708156E-5</v>
      </c>
      <c r="AO169" s="1">
        <f t="shared" si="106"/>
        <v>8.3450721557870697E-4</v>
      </c>
      <c r="AP169" s="1">
        <f t="shared" si="107"/>
        <v>8.2207299324362404E-4</v>
      </c>
      <c r="AQ169" s="1">
        <f t="shared" si="108"/>
        <v>4.0491202089360055E-4</v>
      </c>
      <c r="AR169" s="1">
        <f t="shared" si="109"/>
        <v>1.3295960010982578E-4</v>
      </c>
      <c r="AS169" s="1">
        <f t="shared" si="110"/>
        <v>3.2744622935034058E-5</v>
      </c>
      <c r="AT169" s="1">
        <f t="shared" si="111"/>
        <v>6.4513451019521967E-6</v>
      </c>
      <c r="AU169" s="1">
        <f t="shared" si="112"/>
        <v>5.4033787775072764E-5</v>
      </c>
      <c r="AV169" s="1">
        <f t="shared" si="113"/>
        <v>5.3228680139980576E-5</v>
      </c>
      <c r="AW169" s="1">
        <f t="shared" si="114"/>
        <v>2.6217784335595258E-5</v>
      </c>
      <c r="AX169" s="1">
        <f t="shared" si="115"/>
        <v>8.6090457708154775E-6</v>
      </c>
      <c r="AY169" s="1">
        <f t="shared" si="116"/>
        <v>2.120192580023937E-6</v>
      </c>
      <c r="AZ169" s="1">
        <f t="shared" si="117"/>
        <v>4.1772030917779721E-7</v>
      </c>
      <c r="BA169" s="1">
        <f t="shared" si="118"/>
        <v>2.7989214873804632E-6</v>
      </c>
      <c r="BB169" s="1">
        <f t="shared" si="119"/>
        <v>2.7572173398035064E-6</v>
      </c>
      <c r="BC169" s="1">
        <f t="shared" si="120"/>
        <v>1.3580672936324734E-6</v>
      </c>
      <c r="BD169" s="1">
        <f t="shared" si="121"/>
        <v>4.4594399515507402E-7</v>
      </c>
      <c r="BE169" s="1">
        <f t="shared" si="122"/>
        <v>1.0982484874679192E-7</v>
      </c>
      <c r="BF169" s="1">
        <f t="shared" si="123"/>
        <v>2.1637689993895171E-8</v>
      </c>
    </row>
    <row r="170" spans="2:58" x14ac:dyDescent="0.35">
      <c r="B170" s="1" t="s">
        <v>17</v>
      </c>
      <c r="C170" s="1" t="s">
        <v>15</v>
      </c>
      <c r="E170" s="1">
        <f>'PL Table'!R172</f>
        <v>1.6046574478627089</v>
      </c>
      <c r="F170" s="1">
        <f>'PL Table'!S172</f>
        <v>0.50843866958548123</v>
      </c>
      <c r="H170" s="1">
        <f t="shared" si="126"/>
        <v>0.20095838184435971</v>
      </c>
      <c r="I170" s="1">
        <f t="shared" si="126"/>
        <v>0.32246936413699001</v>
      </c>
      <c r="J170" s="1">
        <f t="shared" si="126"/>
        <v>0.25872643343498647</v>
      </c>
      <c r="K170" s="1">
        <f t="shared" si="124"/>
        <v>0.13838909945680214</v>
      </c>
      <c r="L170" s="1">
        <f t="shared" si="124"/>
        <v>5.551677478659265E-2</v>
      </c>
      <c r="M170" s="1">
        <f t="shared" si="124"/>
        <v>1.7817081228524514E-2</v>
      </c>
      <c r="O170" s="1">
        <f t="shared" si="127"/>
        <v>0.60143388313417467</v>
      </c>
      <c r="P170" s="1">
        <f t="shared" si="127"/>
        <v>0.30579224338436961</v>
      </c>
      <c r="Q170" s="1">
        <f t="shared" si="127"/>
        <v>7.7738300697954274E-2</v>
      </c>
      <c r="R170" s="1">
        <f t="shared" si="125"/>
        <v>1.3175052727567988E-2</v>
      </c>
      <c r="S170" s="1">
        <f t="shared" si="125"/>
        <v>1.674676570130808E-3</v>
      </c>
      <c r="T170" s="1">
        <f t="shared" si="125"/>
        <v>1.7029406546065703E-4</v>
      </c>
      <c r="W170" s="1">
        <f t="shared" si="88"/>
        <v>0.12086317994101349</v>
      </c>
      <c r="X170" s="1">
        <f t="shared" si="89"/>
        <v>6.145151441107953E-2</v>
      </c>
      <c r="Y170" s="1">
        <f t="shared" si="90"/>
        <v>1.5622163115591151E-2</v>
      </c>
      <c r="Z170" s="1">
        <f t="shared" si="91"/>
        <v>2.6476372768461805E-3</v>
      </c>
      <c r="AA170" s="1">
        <f t="shared" si="92"/>
        <v>3.3654029364614958E-4</v>
      </c>
      <c r="AB170" s="1">
        <f t="shared" si="93"/>
        <v>3.4222019832671101E-5</v>
      </c>
      <c r="AC170" s="1">
        <f t="shared" si="94"/>
        <v>0.19394400186471808</v>
      </c>
      <c r="AD170" s="1">
        <f t="shared" si="95"/>
        <v>9.8608630282181364E-2</v>
      </c>
      <c r="AE170" s="1">
        <f t="shared" si="96"/>
        <v>2.5068220395159442E-2</v>
      </c>
      <c r="AF170" s="1">
        <f t="shared" si="97"/>
        <v>4.2485508755301651E-3</v>
      </c>
      <c r="AG170" s="1">
        <f t="shared" si="98"/>
        <v>5.4003188870519695E-4</v>
      </c>
      <c r="AH170" s="1">
        <f t="shared" si="99"/>
        <v>5.4914619005401024E-5</v>
      </c>
      <c r="AI170" s="1">
        <f t="shared" si="100"/>
        <v>0.15560684353025947</v>
      </c>
      <c r="AJ170" s="1">
        <f t="shared" si="101"/>
        <v>7.9116536502921289E-2</v>
      </c>
      <c r="AK170" s="1">
        <f t="shared" si="102"/>
        <v>2.011295328087823E-2</v>
      </c>
      <c r="AL170" s="1">
        <f t="shared" si="103"/>
        <v>3.4087344025215561E-3</v>
      </c>
      <c r="AM170" s="1">
        <f t="shared" si="104"/>
        <v>4.3328309614707995E-4</v>
      </c>
      <c r="AN170" s="1">
        <f t="shared" si="105"/>
        <v>4.4059576191779909E-5</v>
      </c>
      <c r="AO170" s="1">
        <f t="shared" si="106"/>
        <v>8.3231893469746007E-2</v>
      </c>
      <c r="AP170" s="1">
        <f t="shared" si="107"/>
        <v>4.2318313182838171E-2</v>
      </c>
      <c r="AQ170" s="1">
        <f t="shared" si="108"/>
        <v>1.0758133426891985E-2</v>
      </c>
      <c r="AR170" s="1">
        <f t="shared" si="109"/>
        <v>1.8232836822640187E-3</v>
      </c>
      <c r="AS170" s="1">
        <f t="shared" si="110"/>
        <v>2.3175698242180865E-4</v>
      </c>
      <c r="AT170" s="1">
        <f t="shared" si="111"/>
        <v>2.356684236193804E-5</v>
      </c>
      <c r="AU170" s="1">
        <f t="shared" si="112"/>
        <v>3.3389669438985858E-2</v>
      </c>
      <c r="AV170" s="1">
        <f t="shared" si="113"/>
        <v>1.6976599107456972E-2</v>
      </c>
      <c r="AW170" s="1">
        <f t="shared" si="114"/>
        <v>4.3157797321407452E-3</v>
      </c>
      <c r="AX170" s="1">
        <f t="shared" si="115"/>
        <v>7.3143643507787522E-4</v>
      </c>
      <c r="AY170" s="1">
        <f t="shared" si="116"/>
        <v>9.2972641984335501E-5</v>
      </c>
      <c r="AZ170" s="1">
        <f t="shared" si="117"/>
        <v>9.4541772796725631E-6</v>
      </c>
      <c r="BA170" s="1">
        <f t="shared" si="118"/>
        <v>1.0715796349388509E-2</v>
      </c>
      <c r="BB170" s="1">
        <f t="shared" si="119"/>
        <v>5.448325239432051E-3</v>
      </c>
      <c r="BC170" s="1">
        <f t="shared" si="120"/>
        <v>1.3850696181029153E-3</v>
      </c>
      <c r="BD170" s="1">
        <f t="shared" si="121"/>
        <v>2.347409846371723E-4</v>
      </c>
      <c r="BE170" s="1">
        <f t="shared" si="122"/>
        <v>2.9837848481527435E-5</v>
      </c>
      <c r="BF170" s="1">
        <f t="shared" si="123"/>
        <v>3.0341431970481972E-6</v>
      </c>
    </row>
    <row r="171" spans="2:58" x14ac:dyDescent="0.35">
      <c r="B171" s="1" t="s">
        <v>11</v>
      </c>
      <c r="C171" s="1" t="s">
        <v>21</v>
      </c>
      <c r="E171" s="1">
        <f>'PL Table'!R173</f>
        <v>1.3783162920589163</v>
      </c>
      <c r="F171" s="1">
        <f>'PL Table'!S173</f>
        <v>0.59317844784972829</v>
      </c>
      <c r="H171" s="1">
        <f t="shared" si="126"/>
        <v>0.25200249466412078</v>
      </c>
      <c r="I171" s="1">
        <f t="shared" si="126"/>
        <v>0.34733914403504784</v>
      </c>
      <c r="J171" s="1">
        <f t="shared" si="126"/>
        <v>0.23937160054665252</v>
      </c>
      <c r="K171" s="1">
        <f t="shared" si="124"/>
        <v>0.10997659229655668</v>
      </c>
      <c r="L171" s="1">
        <f t="shared" si="124"/>
        <v>3.7895632226866309E-2</v>
      </c>
      <c r="M171" s="1">
        <f t="shared" si="124"/>
        <v>1.0446433459232548E-2</v>
      </c>
      <c r="O171" s="1">
        <f t="shared" si="127"/>
        <v>0.55256818145825914</v>
      </c>
      <c r="P171" s="1">
        <f t="shared" si="127"/>
        <v>0.3277715362085572</v>
      </c>
      <c r="Q171" s="1">
        <f t="shared" si="127"/>
        <v>9.7213505548756476E-2</v>
      </c>
      <c r="R171" s="1">
        <f t="shared" si="125"/>
        <v>1.9221652110480773E-2</v>
      </c>
      <c r="S171" s="1">
        <f t="shared" si="125"/>
        <v>2.8504674410006091E-3</v>
      </c>
      <c r="T171" s="1">
        <f t="shared" si="125"/>
        <v>3.3816717045978572E-4</v>
      </c>
      <c r="W171" s="1">
        <f t="shared" si="88"/>
        <v>0.13924856019949788</v>
      </c>
      <c r="X171" s="1">
        <f t="shared" si="89"/>
        <v>8.2599244804447608E-2</v>
      </c>
      <c r="Y171" s="1">
        <f t="shared" si="90"/>
        <v>2.449804591333098E-2</v>
      </c>
      <c r="Z171" s="1">
        <f t="shared" si="91"/>
        <v>4.843904283407017E-3</v>
      </c>
      <c r="AA171" s="1">
        <f t="shared" si="92"/>
        <v>7.1832490609100605E-4</v>
      </c>
      <c r="AB171" s="1">
        <f t="shared" si="93"/>
        <v>8.5218970569372968E-5</v>
      </c>
      <c r="AC171" s="1">
        <f t="shared" si="94"/>
        <v>0.19192855916871474</v>
      </c>
      <c r="AD171" s="1">
        <f t="shared" si="95"/>
        <v>0.11384788482573295</v>
      </c>
      <c r="AE171" s="1">
        <f t="shared" si="96"/>
        <v>3.3766055805951448E-2</v>
      </c>
      <c r="AF171" s="1">
        <f t="shared" si="97"/>
        <v>6.6764321909938626E-3</v>
      </c>
      <c r="AG171" s="1">
        <f t="shared" si="98"/>
        <v>9.9007892105692488E-4</v>
      </c>
      <c r="AH171" s="1">
        <f t="shared" si="99"/>
        <v>1.1745869552825608E-4</v>
      </c>
      <c r="AI171" s="1">
        <f t="shared" si="100"/>
        <v>0.13226913000681662</v>
      </c>
      <c r="AJ171" s="1">
        <f t="shared" si="101"/>
        <v>7.8459197235877409E-2</v>
      </c>
      <c r="AK171" s="1">
        <f t="shared" si="102"/>
        <v>2.3270152417956724E-2</v>
      </c>
      <c r="AL171" s="1">
        <f t="shared" si="103"/>
        <v>4.6011176308367241E-3</v>
      </c>
      <c r="AM171" s="1">
        <f t="shared" si="104"/>
        <v>6.8232095365843655E-4</v>
      </c>
      <c r="AN171" s="1">
        <f t="shared" si="105"/>
        <v>8.0947616845291584E-5</v>
      </c>
      <c r="AO171" s="1">
        <f t="shared" si="106"/>
        <v>6.0769565608284719E-2</v>
      </c>
      <c r="AP171" s="1">
        <f t="shared" si="107"/>
        <v>3.6047196604024563E-2</v>
      </c>
      <c r="AQ171" s="1">
        <f t="shared" si="108"/>
        <v>1.0691210065454641E-2</v>
      </c>
      <c r="AR171" s="1">
        <f t="shared" si="109"/>
        <v>2.1139317974205921E-3</v>
      </c>
      <c r="AS171" s="1">
        <f t="shared" si="110"/>
        <v>3.1348469561353319E-4</v>
      </c>
      <c r="AT171" s="1">
        <f t="shared" si="111"/>
        <v>3.7190473033736037E-5</v>
      </c>
      <c r="AU171" s="1">
        <f t="shared" si="112"/>
        <v>2.0939920584810517E-2</v>
      </c>
      <c r="AV171" s="1">
        <f t="shared" si="113"/>
        <v>1.2421109590594477E-2</v>
      </c>
      <c r="AW171" s="1">
        <f t="shared" si="114"/>
        <v>3.6839672537601026E-3</v>
      </c>
      <c r="AX171" s="1">
        <f t="shared" si="115"/>
        <v>7.2841665917154793E-4</v>
      </c>
      <c r="AY171" s="1">
        <f t="shared" si="116"/>
        <v>1.0802026581881582E-4</v>
      </c>
      <c r="AZ171" s="1">
        <f t="shared" si="117"/>
        <v>1.2815058722944049E-5</v>
      </c>
      <c r="BA171" s="1">
        <f t="shared" si="118"/>
        <v>5.7723667392928397E-3</v>
      </c>
      <c r="BB171" s="1">
        <f t="shared" si="119"/>
        <v>3.4240435428331242E-3</v>
      </c>
      <c r="BC171" s="1">
        <f t="shared" si="120"/>
        <v>1.0155344170538186E-3</v>
      </c>
      <c r="BD171" s="1">
        <f t="shared" si="121"/>
        <v>2.0079770974865425E-4</v>
      </c>
      <c r="BE171" s="1">
        <f t="shared" si="122"/>
        <v>2.9777218450121741E-5</v>
      </c>
      <c r="BF171" s="1">
        <f t="shared" si="123"/>
        <v>3.5326408443051019E-6</v>
      </c>
    </row>
    <row r="172" spans="2:58" x14ac:dyDescent="0.35">
      <c r="B172" s="1" t="s">
        <v>12</v>
      </c>
      <c r="C172" s="1" t="s">
        <v>5</v>
      </c>
      <c r="E172" s="1">
        <f>'PL Table'!R174</f>
        <v>0.90761677401918839</v>
      </c>
      <c r="F172" s="1">
        <f>'PL Table'!S174</f>
        <v>0.64260998517053891</v>
      </c>
      <c r="H172" s="1">
        <f t="shared" si="126"/>
        <v>0.40348467425262219</v>
      </c>
      <c r="I172" s="1">
        <f t="shared" si="126"/>
        <v>0.36620945841134805</v>
      </c>
      <c r="J172" s="1">
        <f t="shared" si="126"/>
        <v>0.16618892362931093</v>
      </c>
      <c r="K172" s="1">
        <f t="shared" si="124"/>
        <v>5.0278618247385491E-2</v>
      </c>
      <c r="L172" s="1">
        <f t="shared" si="124"/>
        <v>1.1408429323958576E-2</v>
      </c>
      <c r="M172" s="1">
        <f t="shared" si="124"/>
        <v>2.0708963639274394E-3</v>
      </c>
      <c r="O172" s="1">
        <f t="shared" si="127"/>
        <v>0.52591799303825004</v>
      </c>
      <c r="P172" s="1">
        <f t="shared" si="127"/>
        <v>0.33796015370722943</v>
      </c>
      <c r="Q172" s="1">
        <f t="shared" si="127"/>
        <v>0.10858828468101787</v>
      </c>
      <c r="R172" s="1">
        <f t="shared" si="125"/>
        <v>2.3259972002854391E-2</v>
      </c>
      <c r="S172" s="1">
        <f t="shared" si="125"/>
        <v>3.7367725659553518E-3</v>
      </c>
      <c r="T172" s="1">
        <f t="shared" si="125"/>
        <v>4.8025747263884928E-4</v>
      </c>
      <c r="W172" s="1">
        <f t="shared" si="88"/>
        <v>0.21219985010463113</v>
      </c>
      <c r="X172" s="1">
        <f t="shared" si="89"/>
        <v>0.1363617425289276</v>
      </c>
      <c r="Y172" s="1">
        <f t="shared" si="90"/>
        <v>4.3813708672171499E-2</v>
      </c>
      <c r="Z172" s="1">
        <f t="shared" si="91"/>
        <v>9.3850422266968155E-3</v>
      </c>
      <c r="AA172" s="1">
        <f t="shared" si="92"/>
        <v>1.5077304615306302E-3</v>
      </c>
      <c r="AB172" s="1">
        <f t="shared" si="93"/>
        <v>1.937765299050737E-4</v>
      </c>
      <c r="AC172" s="1">
        <f t="shared" si="94"/>
        <v>0.19259614339932066</v>
      </c>
      <c r="AD172" s="1">
        <f t="shared" si="95"/>
        <v>0.12376420485374043</v>
      </c>
      <c r="AE172" s="1">
        <f t="shared" si="96"/>
        <v>3.9766056922852837E-2</v>
      </c>
      <c r="AF172" s="1">
        <f t="shared" si="97"/>
        <v>8.5180217498284257E-3</v>
      </c>
      <c r="AG172" s="1">
        <f t="shared" si="98"/>
        <v>1.3684414575848927E-3</v>
      </c>
      <c r="AH172" s="1">
        <f t="shared" si="99"/>
        <v>1.758748289530758E-4</v>
      </c>
      <c r="AI172" s="1">
        <f t="shared" si="100"/>
        <v>8.7401745180314211E-2</v>
      </c>
      <c r="AJ172" s="1">
        <f t="shared" si="101"/>
        <v>5.6165234174200933E-2</v>
      </c>
      <c r="AK172" s="1">
        <f t="shared" si="102"/>
        <v>1.8046170149891554E-2</v>
      </c>
      <c r="AL172" s="1">
        <f t="shared" si="103"/>
        <v>3.8655497108022784E-3</v>
      </c>
      <c r="AM172" s="1">
        <f t="shared" si="104"/>
        <v>6.2101021058365822E-4</v>
      </c>
      <c r="AN172" s="1">
        <f t="shared" si="105"/>
        <v>7.9813472442783601E-5</v>
      </c>
      <c r="AO172" s="1">
        <f t="shared" si="106"/>
        <v>2.6442430001401316E-2</v>
      </c>
      <c r="AP172" s="1">
        <f t="shared" si="107"/>
        <v>1.6992169551073511E-2</v>
      </c>
      <c r="AQ172" s="1">
        <f t="shared" si="108"/>
        <v>5.4596689116153153E-3</v>
      </c>
      <c r="AR172" s="1">
        <f t="shared" si="109"/>
        <v>1.1694792527763905E-3</v>
      </c>
      <c r="AS172" s="1">
        <f t="shared" si="110"/>
        <v>1.8787976132097226E-4</v>
      </c>
      <c r="AT172" s="1">
        <f t="shared" si="111"/>
        <v>2.4146682127262886E-5</v>
      </c>
      <c r="AU172" s="1">
        <f t="shared" si="112"/>
        <v>5.9998982537750141E-3</v>
      </c>
      <c r="AV172" s="1">
        <f t="shared" si="113"/>
        <v>3.8555945278831039E-3</v>
      </c>
      <c r="AW172" s="1">
        <f t="shared" si="114"/>
        <v>1.2388217711932863E-3</v>
      </c>
      <c r="AX172" s="1">
        <f t="shared" si="115"/>
        <v>2.6535974667181954E-4</v>
      </c>
      <c r="AY172" s="1">
        <f t="shared" si="116"/>
        <v>4.2630705718408967E-5</v>
      </c>
      <c r="AZ172" s="1">
        <f t="shared" si="117"/>
        <v>5.4789834339032818E-6</v>
      </c>
      <c r="BA172" s="1">
        <f t="shared" si="118"/>
        <v>1.0891216595069284E-3</v>
      </c>
      <c r="BB172" s="1">
        <f t="shared" si="119"/>
        <v>6.9988045346465997E-4</v>
      </c>
      <c r="BC172" s="1">
        <f t="shared" si="120"/>
        <v>2.2487508391103757E-4</v>
      </c>
      <c r="BD172" s="1">
        <f t="shared" si="121"/>
        <v>4.8168991445765198E-5</v>
      </c>
      <c r="BE172" s="1">
        <f t="shared" si="122"/>
        <v>7.7384687196607452E-6</v>
      </c>
      <c r="BF172" s="1">
        <f t="shared" si="123"/>
        <v>9.945634538367746E-7</v>
      </c>
    </row>
    <row r="173" spans="2:58" x14ac:dyDescent="0.35">
      <c r="B173" s="1" t="s">
        <v>14</v>
      </c>
      <c r="C173" s="1" t="s">
        <v>4</v>
      </c>
      <c r="E173" s="1">
        <f>'PL Table'!R175</f>
        <v>1.4188550065312373</v>
      </c>
      <c r="F173" s="1">
        <f>'PL Table'!S175</f>
        <v>0.96391497775580848</v>
      </c>
      <c r="H173" s="1">
        <f t="shared" si="126"/>
        <v>0.2419909363729339</v>
      </c>
      <c r="I173" s="1">
        <f t="shared" si="126"/>
        <v>0.34335005160791932</v>
      </c>
      <c r="J173" s="1">
        <f t="shared" si="126"/>
        <v>0.24358196985832758</v>
      </c>
      <c r="K173" s="1">
        <f t="shared" si="124"/>
        <v>0.11520249914474297</v>
      </c>
      <c r="L173" s="1">
        <f t="shared" si="124"/>
        <v>4.0863910669107287E-2</v>
      </c>
      <c r="M173" s="1">
        <f t="shared" si="124"/>
        <v>1.1595992847861626E-2</v>
      </c>
      <c r="O173" s="1">
        <f t="shared" si="127"/>
        <v>0.38139679932751769</v>
      </c>
      <c r="P173" s="1">
        <f t="shared" si="127"/>
        <v>0.36763408733992076</v>
      </c>
      <c r="Q173" s="1">
        <f t="shared" si="127"/>
        <v>0.17718400156026831</v>
      </c>
      <c r="R173" s="1">
        <f t="shared" si="125"/>
        <v>5.6930104307550397E-2</v>
      </c>
      <c r="S173" s="1">
        <f t="shared" si="125"/>
        <v>1.3718945056812074E-2</v>
      </c>
      <c r="T173" s="1">
        <f t="shared" si="125"/>
        <v>2.6447793238540342E-3</v>
      </c>
      <c r="W173" s="1">
        <f t="shared" si="88"/>
        <v>9.2294568598905974E-2</v>
      </c>
      <c r="X173" s="1">
        <f t="shared" si="89"/>
        <v>8.8964117037996393E-2</v>
      </c>
      <c r="Y173" s="1">
        <f t="shared" si="90"/>
        <v>4.2876922447872709E-2</v>
      </c>
      <c r="Z173" s="1">
        <f t="shared" si="91"/>
        <v>1.3776569249192919E-2</v>
      </c>
      <c r="AA173" s="1">
        <f t="shared" si="92"/>
        <v>3.3198603603467867E-3</v>
      </c>
      <c r="AB173" s="1">
        <f t="shared" si="93"/>
        <v>6.400126250792127E-4</v>
      </c>
      <c r="AC173" s="1">
        <f t="shared" si="94"/>
        <v>0.13095261073219844</v>
      </c>
      <c r="AD173" s="1">
        <f t="shared" si="95"/>
        <v>0.1262271828609921</v>
      </c>
      <c r="AE173" s="1">
        <f t="shared" si="96"/>
        <v>6.0836136079815778E-2</v>
      </c>
      <c r="AF173" s="1">
        <f t="shared" si="97"/>
        <v>1.954695425204166E-2</v>
      </c>
      <c r="AG173" s="1">
        <f t="shared" si="98"/>
        <v>4.7104004932626347E-3</v>
      </c>
      <c r="AH173" s="1">
        <f t="shared" si="99"/>
        <v>9.0808511733684054E-4</v>
      </c>
      <c r="AI173" s="1">
        <f t="shared" si="100"/>
        <v>9.2901383677858024E-2</v>
      </c>
      <c r="AJ173" s="1">
        <f t="shared" si="101"/>
        <v>8.9549035181326342E-2</v>
      </c>
      <c r="AK173" s="1">
        <f t="shared" si="102"/>
        <v>4.3158828127431145E-2</v>
      </c>
      <c r="AL173" s="1">
        <f t="shared" si="103"/>
        <v>1.3867146951473187E-2</v>
      </c>
      <c r="AM173" s="1">
        <f t="shared" si="104"/>
        <v>3.3416876613164507E-3</v>
      </c>
      <c r="AN173" s="1">
        <f t="shared" si="105"/>
        <v>6.4422055754494135E-4</v>
      </c>
      <c r="AO173" s="1">
        <f t="shared" si="106"/>
        <v>4.3937864448336063E-2</v>
      </c>
      <c r="AP173" s="1">
        <f t="shared" si="107"/>
        <v>4.2352365632355581E-2</v>
      </c>
      <c r="AQ173" s="1">
        <f t="shared" si="108"/>
        <v>2.0412039788208946E-2</v>
      </c>
      <c r="AR173" s="1">
        <f t="shared" si="109"/>
        <v>6.5584902928007022E-3</v>
      </c>
      <c r="AS173" s="1">
        <f t="shared" si="110"/>
        <v>1.5804567561741687E-3</v>
      </c>
      <c r="AT173" s="1">
        <f t="shared" si="111"/>
        <v>3.0468518779432828E-4</v>
      </c>
      <c r="AU173" s="1">
        <f t="shared" si="112"/>
        <v>1.5585364737203121E-2</v>
      </c>
      <c r="AV173" s="1">
        <f t="shared" si="113"/>
        <v>1.5022966503977308E-2</v>
      </c>
      <c r="AW173" s="1">
        <f t="shared" si="114"/>
        <v>7.2404312117537702E-3</v>
      </c>
      <c r="AX173" s="1">
        <f t="shared" si="115"/>
        <v>2.3263866968066993E-3</v>
      </c>
      <c r="AY173" s="1">
        <f t="shared" si="116"/>
        <v>5.6060974527595954E-4</v>
      </c>
      <c r="AZ173" s="1">
        <f t="shared" si="117"/>
        <v>1.0807602602947323E-4</v>
      </c>
      <c r="BA173" s="1">
        <f t="shared" si="118"/>
        <v>4.422674557199211E-3</v>
      </c>
      <c r="BB173" s="1">
        <f t="shared" si="119"/>
        <v>4.2630822474238571E-3</v>
      </c>
      <c r="BC173" s="1">
        <f t="shared" si="120"/>
        <v>2.0546244148483745E-3</v>
      </c>
      <c r="BD173" s="1">
        <f t="shared" si="121"/>
        <v>6.6016108237837076E-4</v>
      </c>
      <c r="BE173" s="1">
        <f t="shared" si="122"/>
        <v>1.5908478875899942E-4</v>
      </c>
      <c r="BF173" s="1">
        <f t="shared" si="123"/>
        <v>3.0668842123583688E-5</v>
      </c>
    </row>
    <row r="174" spans="2:58" x14ac:dyDescent="0.35">
      <c r="B174" s="1" t="s">
        <v>13</v>
      </c>
      <c r="C174" s="1" t="s">
        <v>9</v>
      </c>
      <c r="E174" s="1">
        <f>'PL Table'!R176</f>
        <v>0.57767668123057514</v>
      </c>
      <c r="F174" s="1">
        <f>'PL Table'!S176</f>
        <v>1.1863568956994563</v>
      </c>
      <c r="H174" s="1">
        <f t="shared" si="126"/>
        <v>0.56120070123288934</v>
      </c>
      <c r="I174" s="1">
        <f t="shared" si="126"/>
        <v>0.32419255859248702</v>
      </c>
      <c r="J174" s="1">
        <f t="shared" si="126"/>
        <v>9.3639240663678347E-2</v>
      </c>
      <c r="K174" s="1">
        <f t="shared" si="124"/>
        <v>1.8031068593181609E-2</v>
      </c>
      <c r="L174" s="1">
        <f t="shared" si="124"/>
        <v>2.6040319659875019E-3</v>
      </c>
      <c r="M174" s="1">
        <f t="shared" si="124"/>
        <v>3.0085770878599812E-4</v>
      </c>
      <c r="O174" s="1">
        <f t="shared" si="127"/>
        <v>0.30533159516008768</v>
      </c>
      <c r="P174" s="1">
        <f t="shared" si="127"/>
        <v>0.3622322433930848</v>
      </c>
      <c r="Q174" s="1">
        <f t="shared" si="127"/>
        <v>0.21486835989703501</v>
      </c>
      <c r="R174" s="1">
        <f t="shared" si="125"/>
        <v>8.4970186810493356E-2</v>
      </c>
      <c r="S174" s="1">
        <f t="shared" si="125"/>
        <v>2.5201241762874946E-2</v>
      </c>
      <c r="T174" s="1">
        <f t="shared" si="125"/>
        <v>5.9795333891151641E-3</v>
      </c>
      <c r="W174" s="1">
        <f t="shared" si="88"/>
        <v>0.1713523053123979</v>
      </c>
      <c r="X174" s="1">
        <f t="shared" si="89"/>
        <v>0.20328498900136183</v>
      </c>
      <c r="Y174" s="1">
        <f t="shared" si="90"/>
        <v>0.12058427424697689</v>
      </c>
      <c r="Z174" s="1">
        <f t="shared" si="91"/>
        <v>4.7685328421938476E-2</v>
      </c>
      <c r="AA174" s="1">
        <f t="shared" si="92"/>
        <v>1.4142954549264996E-2</v>
      </c>
      <c r="AB174" s="1">
        <f t="shared" si="93"/>
        <v>3.3557183310169054E-3</v>
      </c>
      <c r="AC174" s="1">
        <f t="shared" si="94"/>
        <v>9.8986231054074253E-2</v>
      </c>
      <c r="AD174" s="1">
        <f t="shared" si="95"/>
        <v>0.11743299779030067</v>
      </c>
      <c r="AE174" s="1">
        <f t="shared" si="96"/>
        <v>6.9658723355591118E-2</v>
      </c>
      <c r="AF174" s="1">
        <f t="shared" si="97"/>
        <v>2.7546702266175435E-2</v>
      </c>
      <c r="AG174" s="1">
        <f t="shared" si="98"/>
        <v>8.1700550468142667E-3</v>
      </c>
      <c r="AH174" s="1">
        <f t="shared" si="99"/>
        <v>1.9385202286064504E-3</v>
      </c>
      <c r="AI174" s="1">
        <f t="shared" si="100"/>
        <v>2.8591018721420256E-2</v>
      </c>
      <c r="AJ174" s="1">
        <f t="shared" si="101"/>
        <v>3.3919152215229176E-2</v>
      </c>
      <c r="AK174" s="1">
        <f t="shared" si="102"/>
        <v>2.0120110063408313E-2</v>
      </c>
      <c r="AL174" s="1">
        <f t="shared" si="103"/>
        <v>7.9565437719854946E-3</v>
      </c>
      <c r="AM174" s="1">
        <f t="shared" si="104"/>
        <v>2.3598251424573886E-3</v>
      </c>
      <c r="AN174" s="1">
        <f t="shared" si="105"/>
        <v>5.5991896607985507E-4</v>
      </c>
      <c r="AO174" s="1">
        <f t="shared" si="106"/>
        <v>5.5054549359970983E-3</v>
      </c>
      <c r="AP174" s="1">
        <f t="shared" si="107"/>
        <v>6.5314344272827674E-3</v>
      </c>
      <c r="AQ174" s="1">
        <f t="shared" si="108"/>
        <v>3.8743061358078707E-3</v>
      </c>
      <c r="AR174" s="1">
        <f t="shared" si="109"/>
        <v>1.532103266755461E-3</v>
      </c>
      <c r="AS174" s="1">
        <f t="shared" si="110"/>
        <v>4.5440531885975117E-4</v>
      </c>
      <c r="AT174" s="1">
        <f t="shared" si="111"/>
        <v>1.0781737669435522E-4</v>
      </c>
      <c r="AU174" s="1">
        <f t="shared" si="112"/>
        <v>7.9509323402282312E-4</v>
      </c>
      <c r="AV174" s="1">
        <f t="shared" si="113"/>
        <v>9.4326434090695791E-4</v>
      </c>
      <c r="AW174" s="1">
        <f t="shared" si="114"/>
        <v>5.595240776511862E-4</v>
      </c>
      <c r="AX174" s="1">
        <f t="shared" si="115"/>
        <v>2.2126508261045432E-4</v>
      </c>
      <c r="AY174" s="1">
        <f t="shared" si="116"/>
        <v>6.5624839133105592E-5</v>
      </c>
      <c r="AZ174" s="1">
        <f t="shared" si="117"/>
        <v>1.5570896086945472E-5</v>
      </c>
      <c r="BA174" s="1">
        <f t="shared" si="118"/>
        <v>9.1861364139837932E-5</v>
      </c>
      <c r="BB174" s="1">
        <f t="shared" si="119"/>
        <v>1.089803627956555E-4</v>
      </c>
      <c r="BC174" s="1">
        <f t="shared" si="120"/>
        <v>6.4644802449227197E-5</v>
      </c>
      <c r="BD174" s="1">
        <f t="shared" si="121"/>
        <v>2.556393571892327E-5</v>
      </c>
      <c r="BE174" s="1">
        <f t="shared" si="122"/>
        <v>7.5819878553405649E-6</v>
      </c>
      <c r="BF174" s="1">
        <f t="shared" si="123"/>
        <v>1.7989887150585625E-6</v>
      </c>
    </row>
    <row r="175" spans="2:58" x14ac:dyDescent="0.35">
      <c r="B175" s="1" t="s">
        <v>18</v>
      </c>
      <c r="C175" s="1" t="s">
        <v>2</v>
      </c>
      <c r="E175" s="1">
        <f>'PL Table'!R177</f>
        <v>1.7960902662042253</v>
      </c>
      <c r="F175" s="1">
        <f>'PL Table'!S177</f>
        <v>0.56493185509497923</v>
      </c>
      <c r="H175" s="1">
        <f t="shared" si="126"/>
        <v>0.16594642790029504</v>
      </c>
      <c r="I175" s="1">
        <f t="shared" si="126"/>
        <v>0.29805476386308116</v>
      </c>
      <c r="J175" s="1">
        <f t="shared" si="126"/>
        <v>0.26766663008513952</v>
      </c>
      <c r="K175" s="1">
        <f t="shared" si="124"/>
        <v>0.16025114296120202</v>
      </c>
      <c r="L175" s="1">
        <f t="shared" si="124"/>
        <v>7.1956379505179191E-2</v>
      </c>
      <c r="M175" s="1">
        <f t="shared" si="124"/>
        <v>2.5848030564109906E-2</v>
      </c>
      <c r="O175" s="1">
        <f t="shared" si="127"/>
        <v>0.56839887892544383</v>
      </c>
      <c r="P175" s="1">
        <f t="shared" si="127"/>
        <v>0.32110663310525744</v>
      </c>
      <c r="Q175" s="1">
        <f t="shared" si="127"/>
        <v>9.0701682961727981E-2</v>
      </c>
      <c r="R175" s="1">
        <f t="shared" si="125"/>
        <v>1.7080090005268556E-2</v>
      </c>
      <c r="S175" s="1">
        <f t="shared" si="125"/>
        <v>2.4122717329663939E-3</v>
      </c>
      <c r="T175" s="1">
        <f t="shared" si="125"/>
        <v>2.7255382901957708E-4</v>
      </c>
      <c r="W175" s="1">
        <f t="shared" si="88"/>
        <v>9.4323763580209691E-2</v>
      </c>
      <c r="X175" s="1">
        <f t="shared" si="89"/>
        <v>5.3286498738908096E-2</v>
      </c>
      <c r="Y175" s="1">
        <f t="shared" si="90"/>
        <v>1.5051620292043811E-2</v>
      </c>
      <c r="Z175" s="1">
        <f t="shared" si="91"/>
        <v>2.8343799245898484E-3</v>
      </c>
      <c r="AA175" s="1">
        <f t="shared" si="92"/>
        <v>4.0030787721062746E-4</v>
      </c>
      <c r="AB175" s="1">
        <f t="shared" si="93"/>
        <v>4.5229334336346589E-5</v>
      </c>
      <c r="AC175" s="1">
        <f t="shared" si="94"/>
        <v>0.16941399363816323</v>
      </c>
      <c r="AD175" s="1">
        <f t="shared" si="95"/>
        <v>9.5707361705056546E-2</v>
      </c>
      <c r="AE175" s="1">
        <f t="shared" si="96"/>
        <v>2.7034068697141884E-2</v>
      </c>
      <c r="AF175" s="1">
        <f t="shared" si="97"/>
        <v>5.0908021932804916E-3</v>
      </c>
      <c r="AG175" s="1">
        <f t="shared" si="98"/>
        <v>7.1898908174288412E-4</v>
      </c>
      <c r="AH175" s="1">
        <f t="shared" si="99"/>
        <v>8.1235967148408645E-5</v>
      </c>
      <c r="AI175" s="1">
        <f t="shared" si="100"/>
        <v>0.15214141246614479</v>
      </c>
      <c r="AJ175" s="1">
        <f t="shared" si="101"/>
        <v>8.5949530381269568E-2</v>
      </c>
      <c r="AK175" s="1">
        <f t="shared" si="102"/>
        <v>2.4277813821416444E-2</v>
      </c>
      <c r="AL175" s="1">
        <f t="shared" si="103"/>
        <v>4.5717701332611072E-3</v>
      </c>
      <c r="AM175" s="1">
        <f t="shared" si="104"/>
        <v>6.4568464561275422E-4</v>
      </c>
      <c r="AN175" s="1">
        <f t="shared" si="105"/>
        <v>7.2953564930471507E-5</v>
      </c>
      <c r="AO175" s="1">
        <f t="shared" si="106"/>
        <v>9.1086570005668263E-2</v>
      </c>
      <c r="AP175" s="1">
        <f t="shared" si="107"/>
        <v>5.1457704967540853E-2</v>
      </c>
      <c r="AQ175" s="1">
        <f t="shared" si="108"/>
        <v>1.4535048363121491E-2</v>
      </c>
      <c r="AR175" s="1">
        <f t="shared" si="109"/>
        <v>2.7371039452244892E-3</v>
      </c>
      <c r="AS175" s="1">
        <f t="shared" si="110"/>
        <v>3.8656930234086411E-4</v>
      </c>
      <c r="AT175" s="1">
        <f t="shared" si="111"/>
        <v>4.3677062618839261E-5</v>
      </c>
      <c r="AU175" s="1">
        <f t="shared" si="112"/>
        <v>4.0899925442277635E-2</v>
      </c>
      <c r="AV175" s="1">
        <f t="shared" si="113"/>
        <v>2.310567075335224E-2</v>
      </c>
      <c r="AW175" s="1">
        <f t="shared" si="114"/>
        <v>6.5265647209525436E-3</v>
      </c>
      <c r="AX175" s="1">
        <f t="shared" si="115"/>
        <v>1.2290214384017223E-3</v>
      </c>
      <c r="AY175" s="1">
        <f t="shared" si="116"/>
        <v>1.7357834028694611E-4</v>
      </c>
      <c r="AZ175" s="1">
        <f t="shared" si="117"/>
        <v>1.9611986756522411E-5</v>
      </c>
      <c r="BA175" s="1">
        <f t="shared" si="118"/>
        <v>1.4691991595070678E-2</v>
      </c>
      <c r="BB175" s="1">
        <f t="shared" si="119"/>
        <v>8.2999740668431195E-3</v>
      </c>
      <c r="BC175" s="1">
        <f t="shared" si="120"/>
        <v>2.3444598734109513E-3</v>
      </c>
      <c r="BD175" s="1">
        <f t="shared" si="121"/>
        <v>4.4148668849392972E-4</v>
      </c>
      <c r="BE175" s="1">
        <f t="shared" si="122"/>
        <v>6.2352473482653721E-5</v>
      </c>
      <c r="BF175" s="1">
        <f t="shared" si="123"/>
        <v>7.0449797028632136E-6</v>
      </c>
    </row>
    <row r="176" spans="2:58" x14ac:dyDescent="0.35">
      <c r="B176" s="1" t="s">
        <v>20</v>
      </c>
      <c r="C176" s="1" t="s">
        <v>16</v>
      </c>
      <c r="E176" s="1">
        <f>'PL Table'!R178</f>
        <v>1.0641412548984279</v>
      </c>
      <c r="F176" s="1">
        <f>'PL Table'!S178</f>
        <v>1.6418332038697836</v>
      </c>
      <c r="H176" s="1">
        <f t="shared" si="126"/>
        <v>0.34502401526886689</v>
      </c>
      <c r="I176" s="1">
        <f t="shared" si="126"/>
        <v>0.36715428857830634</v>
      </c>
      <c r="J176" s="1">
        <f t="shared" si="126"/>
        <v>0.1953520126945292</v>
      </c>
      <c r="K176" s="1">
        <f t="shared" si="124"/>
        <v>6.9294045311896646E-2</v>
      </c>
      <c r="L176" s="1">
        <f t="shared" si="124"/>
        <v>1.8434663083797556E-2</v>
      </c>
      <c r="M176" s="1">
        <f t="shared" si="124"/>
        <v>3.9234171015244124E-3</v>
      </c>
      <c r="O176" s="1">
        <f t="shared" si="127"/>
        <v>0.19362476307581644</v>
      </c>
      <c r="P176" s="1">
        <f t="shared" si="127"/>
        <v>0.31789956510929546</v>
      </c>
      <c r="Q176" s="1">
        <f t="shared" si="127"/>
        <v>0.26096903074610278</v>
      </c>
      <c r="R176" s="1">
        <f t="shared" si="125"/>
        <v>0.14282253995355532</v>
      </c>
      <c r="S176" s="1">
        <f t="shared" si="125"/>
        <v>5.8622697089191482E-2</v>
      </c>
      <c r="T176" s="1">
        <f t="shared" si="125"/>
        <v>1.9249738116287014E-2</v>
      </c>
      <c r="W176" s="1">
        <f t="shared" si="88"/>
        <v>6.6805193211901231E-2</v>
      </c>
      <c r="X176" s="1">
        <f t="shared" si="89"/>
        <v>0.1096829844062357</v>
      </c>
      <c r="Y176" s="1">
        <f t="shared" si="90"/>
        <v>9.0040582848844752E-2</v>
      </c>
      <c r="Z176" s="1">
        <f t="shared" si="91"/>
        <v>4.9277206205673822E-2</v>
      </c>
      <c r="AA176" s="1">
        <f t="shared" si="92"/>
        <v>2.0226238335603362E-2</v>
      </c>
      <c r="AB176" s="1">
        <f t="shared" si="93"/>
        <v>6.6416219377554995E-3</v>
      </c>
      <c r="AC176" s="1">
        <f t="shared" si="94"/>
        <v>7.1090162138244498E-2</v>
      </c>
      <c r="AD176" s="1">
        <f t="shared" si="95"/>
        <v>0.11671818866705636</v>
      </c>
      <c r="AE176" s="1">
        <f t="shared" si="96"/>
        <v>9.5815898824555518E-2</v>
      </c>
      <c r="AF176" s="1">
        <f t="shared" si="97"/>
        <v>5.2437908049594334E-2</v>
      </c>
      <c r="AG176" s="1">
        <f t="shared" si="98"/>
        <v>2.152357464432365E-2</v>
      </c>
      <c r="AH176" s="1">
        <f t="shared" si="99"/>
        <v>7.0676239034040654E-3</v>
      </c>
      <c r="AI176" s="1">
        <f t="shared" si="100"/>
        <v>3.7824987174362106E-2</v>
      </c>
      <c r="AJ176" s="1">
        <f t="shared" si="101"/>
        <v>6.2102319878816398E-2</v>
      </c>
      <c r="AK176" s="1">
        <f t="shared" si="102"/>
        <v>5.0980825407191656E-2</v>
      </c>
      <c r="AL176" s="1">
        <f t="shared" si="103"/>
        <v>2.7900670638071841E-2</v>
      </c>
      <c r="AM176" s="1">
        <f t="shared" si="104"/>
        <v>1.1452061865955274E-2</v>
      </c>
      <c r="AN176" s="1">
        <f t="shared" si="105"/>
        <v>3.7604750848592634E-3</v>
      </c>
      <c r="AO176" s="1">
        <f t="shared" si="106"/>
        <v>1.3417043106080877E-2</v>
      </c>
      <c r="AP176" s="1">
        <f t="shared" si="107"/>
        <v>2.2028546869315758E-2</v>
      </c>
      <c r="AQ176" s="1">
        <f t="shared" si="108"/>
        <v>1.8083599841522194E-2</v>
      </c>
      <c r="AR176" s="1">
        <f t="shared" si="109"/>
        <v>9.8967515551018313E-3</v>
      </c>
      <c r="AS176" s="1">
        <f t="shared" si="110"/>
        <v>4.0622038284040263E-3</v>
      </c>
      <c r="AT176" s="1">
        <f t="shared" si="111"/>
        <v>1.3338922252721364E-3</v>
      </c>
      <c r="AU176" s="1">
        <f t="shared" si="112"/>
        <v>3.5694072719828014E-3</v>
      </c>
      <c r="AV176" s="1">
        <f t="shared" si="113"/>
        <v>5.8603713772756262E-3</v>
      </c>
      <c r="AW176" s="1">
        <f t="shared" si="114"/>
        <v>4.8108761571096104E-3</v>
      </c>
      <c r="AX176" s="1">
        <f t="shared" si="115"/>
        <v>2.6328854048160077E-3</v>
      </c>
      <c r="AY176" s="1">
        <f t="shared" si="116"/>
        <v>1.0806896699027647E-3</v>
      </c>
      <c r="AZ176" s="1">
        <f t="shared" si="117"/>
        <v>3.5486243662508689E-4</v>
      </c>
      <c r="BA176" s="1">
        <f t="shared" si="118"/>
        <v>7.5967070673027082E-4</v>
      </c>
      <c r="BB176" s="1">
        <f t="shared" si="119"/>
        <v>1.2472525903169831E-3</v>
      </c>
      <c r="BC176" s="1">
        <f t="shared" si="120"/>
        <v>1.0238903581975098E-3</v>
      </c>
      <c r="BD176" s="1">
        <f t="shared" si="121"/>
        <v>5.6035239573693255E-4</v>
      </c>
      <c r="BE176" s="1">
        <f t="shared" si="122"/>
        <v>2.3000129229721925E-4</v>
      </c>
      <c r="BF176" s="1">
        <f t="shared" si="123"/>
        <v>7.5524751725306803E-5</v>
      </c>
    </row>
    <row r="177" spans="2:58" x14ac:dyDescent="0.35">
      <c r="B177" s="1" t="s">
        <v>14</v>
      </c>
      <c r="C177" s="1" t="s">
        <v>18</v>
      </c>
      <c r="E177" s="1">
        <f>'PL Table'!R179</f>
        <v>0.37836133507499659</v>
      </c>
      <c r="F177" s="1">
        <f>'PL Table'!S179</f>
        <v>1.2605042016806727</v>
      </c>
      <c r="H177" s="1">
        <f t="shared" si="126"/>
        <v>0.68498294757902234</v>
      </c>
      <c r="I177" s="1">
        <f t="shared" si="126"/>
        <v>0.25917106254960526</v>
      </c>
      <c r="J177" s="1">
        <f t="shared" si="126"/>
        <v>4.9030154619537039E-2</v>
      </c>
      <c r="K177" s="1">
        <f t="shared" si="124"/>
        <v>6.1837049202605144E-3</v>
      </c>
      <c r="L177" s="1">
        <f t="shared" si="124"/>
        <v>5.8491871233489845E-4</v>
      </c>
      <c r="M177" s="1">
        <f t="shared" si="124"/>
        <v>4.4262124981876029E-5</v>
      </c>
      <c r="O177" s="1">
        <f t="shared" si="127"/>
        <v>0.28351104371198965</v>
      </c>
      <c r="P177" s="1">
        <f t="shared" si="127"/>
        <v>0.3573668618218358</v>
      </c>
      <c r="Q177" s="1">
        <f t="shared" si="127"/>
        <v>0.22523121543393021</v>
      </c>
      <c r="R177" s="1">
        <f t="shared" si="125"/>
        <v>9.463496446803793E-2</v>
      </c>
      <c r="S177" s="1">
        <f t="shared" si="125"/>
        <v>2.982194258446574E-2</v>
      </c>
      <c r="T177" s="1">
        <f t="shared" si="125"/>
        <v>7.5181367859997687E-3</v>
      </c>
      <c r="W177" s="1">
        <f t="shared" si="88"/>
        <v>0.19420023039304371</v>
      </c>
      <c r="X177" s="1">
        <f t="shared" si="89"/>
        <v>0.24479020637778628</v>
      </c>
      <c r="Y177" s="1">
        <f t="shared" si="90"/>
        <v>0.1542795418347393</v>
      </c>
      <c r="Z177" s="1">
        <f t="shared" si="91"/>
        <v>6.4823336905352663E-2</v>
      </c>
      <c r="AA177" s="1">
        <f t="shared" si="92"/>
        <v>2.042752213403971E-2</v>
      </c>
      <c r="AB177" s="1">
        <f t="shared" si="93"/>
        <v>5.1497954959763993E-3</v>
      </c>
      <c r="AC177" s="1">
        <f t="shared" si="94"/>
        <v>7.3477858443383934E-2</v>
      </c>
      <c r="AD177" s="1">
        <f t="shared" si="95"/>
        <v>9.2619149298383149E-2</v>
      </c>
      <c r="AE177" s="1">
        <f t="shared" si="96"/>
        <v>5.8373413423350742E-2</v>
      </c>
      <c r="AF177" s="1">
        <f t="shared" si="97"/>
        <v>2.4526644295525528E-2</v>
      </c>
      <c r="AG177" s="1">
        <f t="shared" si="98"/>
        <v>7.7289845469093073E-3</v>
      </c>
      <c r="AH177" s="1">
        <f t="shared" si="99"/>
        <v>1.9484834992208344E-3</v>
      </c>
      <c r="AI177" s="1">
        <f t="shared" si="100"/>
        <v>1.3900590309545177E-2</v>
      </c>
      <c r="AJ177" s="1">
        <f t="shared" si="101"/>
        <v>1.7521752491023338E-2</v>
      </c>
      <c r="AK177" s="1">
        <f t="shared" si="102"/>
        <v>1.1043121317871855E-2</v>
      </c>
      <c r="AL177" s="1">
        <f t="shared" si="103"/>
        <v>4.6399669402822936E-3</v>
      </c>
      <c r="AM177" s="1">
        <f t="shared" si="104"/>
        <v>1.4621744559713112E-3</v>
      </c>
      <c r="AN177" s="1">
        <f t="shared" si="105"/>
        <v>3.686154090683979E-4</v>
      </c>
      <c r="AO177" s="1">
        <f t="shared" si="106"/>
        <v>1.7531486359500241E-3</v>
      </c>
      <c r="AP177" s="1">
        <f t="shared" si="107"/>
        <v>2.2098512217857452E-3</v>
      </c>
      <c r="AQ177" s="1">
        <f t="shared" si="108"/>
        <v>1.3927633750750502E-3</v>
      </c>
      <c r="AR177" s="1">
        <f t="shared" si="109"/>
        <v>5.8519469540968506E-4</v>
      </c>
      <c r="AS177" s="1">
        <f t="shared" si="110"/>
        <v>1.8441009309128737E-4</v>
      </c>
      <c r="AT177" s="1">
        <f t="shared" si="111"/>
        <v>4.6489939434778343E-5</v>
      </c>
      <c r="AU177" s="1">
        <f t="shared" si="112"/>
        <v>1.658309146207401E-4</v>
      </c>
      <c r="AV177" s="1">
        <f t="shared" si="113"/>
        <v>2.0903056464799177E-4</v>
      </c>
      <c r="AW177" s="1">
        <f t="shared" si="114"/>
        <v>1.3174195250923855E-4</v>
      </c>
      <c r="AX177" s="1">
        <f t="shared" si="115"/>
        <v>5.5353761558503613E-5</v>
      </c>
      <c r="AY177" s="1">
        <f t="shared" si="116"/>
        <v>1.7443412255830973E-5</v>
      </c>
      <c r="AZ177" s="1">
        <f t="shared" si="117"/>
        <v>4.3974988880246165E-6</v>
      </c>
      <c r="BA177" s="1">
        <f t="shared" si="118"/>
        <v>1.2548801250522204E-5</v>
      </c>
      <c r="BB177" s="1">
        <f t="shared" si="119"/>
        <v>1.5817816702338917E-5</v>
      </c>
      <c r="BC177" s="1">
        <f t="shared" si="120"/>
        <v>9.9692122073564646E-6</v>
      </c>
      <c r="BD177" s="1">
        <f t="shared" si="121"/>
        <v>4.1887446249396919E-6</v>
      </c>
      <c r="BE177" s="1">
        <f t="shared" si="122"/>
        <v>1.3199825498759536E-6</v>
      </c>
      <c r="BF177" s="1">
        <f t="shared" si="123"/>
        <v>3.3276871005276154E-7</v>
      </c>
    </row>
    <row r="178" spans="2:58" x14ac:dyDescent="0.35">
      <c r="B178" s="1" t="s">
        <v>16</v>
      </c>
      <c r="C178" s="1" t="s">
        <v>21</v>
      </c>
      <c r="E178" s="1">
        <f>'PL Table'!R180</f>
        <v>1.7026260078374851</v>
      </c>
      <c r="F178" s="1">
        <f>'PL Table'!S180</f>
        <v>0.59317844784972829</v>
      </c>
      <c r="H178" s="1">
        <f t="shared" si="126"/>
        <v>0.1822044250210178</v>
      </c>
      <c r="I178" s="1">
        <f t="shared" si="126"/>
        <v>0.31022599278385987</v>
      </c>
      <c r="J178" s="1">
        <f t="shared" si="126"/>
        <v>0.26409942181050194</v>
      </c>
      <c r="K178" s="1">
        <f t="shared" si="124"/>
        <v>0.1498875147431343</v>
      </c>
      <c r="L178" s="1">
        <f t="shared" si="124"/>
        <v>6.3800595212946246E-2</v>
      </c>
      <c r="M178" s="1">
        <f t="shared" si="124"/>
        <v>2.1725710545014782E-2</v>
      </c>
      <c r="O178" s="1">
        <f t="shared" si="127"/>
        <v>0.55256818145825914</v>
      </c>
      <c r="P178" s="1">
        <f t="shared" si="127"/>
        <v>0.3277715362085572</v>
      </c>
      <c r="Q178" s="1">
        <f t="shared" si="127"/>
        <v>9.7213505548756476E-2</v>
      </c>
      <c r="R178" s="1">
        <f t="shared" si="125"/>
        <v>1.9221652110480773E-2</v>
      </c>
      <c r="S178" s="1">
        <f t="shared" si="125"/>
        <v>2.8504674410006091E-3</v>
      </c>
      <c r="T178" s="1">
        <f t="shared" si="125"/>
        <v>3.3816717045978572E-4</v>
      </c>
      <c r="W178" s="1">
        <f t="shared" si="88"/>
        <v>0.10068036778751153</v>
      </c>
      <c r="X178" s="1">
        <f t="shared" si="89"/>
        <v>5.9721424293135879E-2</v>
      </c>
      <c r="Y178" s="1">
        <f t="shared" si="90"/>
        <v>1.7712730882788696E-2</v>
      </c>
      <c r="Z178" s="1">
        <f t="shared" si="91"/>
        <v>3.5022700707441827E-3</v>
      </c>
      <c r="AA178" s="1">
        <f t="shared" si="92"/>
        <v>5.1936778112864795E-4</v>
      </c>
      <c r="AB178" s="1">
        <f t="shared" si="93"/>
        <v>6.161555485460978E-5</v>
      </c>
      <c r="AC178" s="1">
        <f t="shared" si="94"/>
        <v>0.17142101267366047</v>
      </c>
      <c r="AD178" s="1">
        <f t="shared" si="95"/>
        <v>0.10168325022659053</v>
      </c>
      <c r="AE178" s="1">
        <f t="shared" si="96"/>
        <v>3.0158156270862248E-2</v>
      </c>
      <c r="AF178" s="1">
        <f t="shared" si="97"/>
        <v>5.9630561089198727E-3</v>
      </c>
      <c r="AG178" s="1">
        <f t="shared" si="98"/>
        <v>8.8428909178248246E-4</v>
      </c>
      <c r="AH178" s="1">
        <f t="shared" si="99"/>
        <v>1.0490824618279579E-4</v>
      </c>
      <c r="AI178" s="1">
        <f t="shared" si="100"/>
        <v>0.14593293723400677</v>
      </c>
      <c r="AJ178" s="1">
        <f t="shared" si="101"/>
        <v>8.6564273198619965E-2</v>
      </c>
      <c r="AK178" s="1">
        <f t="shared" si="102"/>
        <v>2.5674030607598607E-2</v>
      </c>
      <c r="AL178" s="1">
        <f t="shared" si="103"/>
        <v>5.0764272086205866E-3</v>
      </c>
      <c r="AM178" s="1">
        <f t="shared" si="104"/>
        <v>7.5280680305792188E-4</v>
      </c>
      <c r="AN178" s="1">
        <f t="shared" si="105"/>
        <v>8.9309754193722863E-5</v>
      </c>
      <c r="AO178" s="1">
        <f t="shared" si="106"/>
        <v>8.2823071444911731E-2</v>
      </c>
      <c r="AP178" s="1">
        <f t="shared" si="107"/>
        <v>4.9128860965839898E-2</v>
      </c>
      <c r="AQ178" s="1">
        <f t="shared" si="108"/>
        <v>1.4571090746171005E-2</v>
      </c>
      <c r="AR178" s="1">
        <f t="shared" si="109"/>
        <v>2.8810856640970853E-3</v>
      </c>
      <c r="AS178" s="1">
        <f t="shared" si="110"/>
        <v>4.272494805878031E-4</v>
      </c>
      <c r="AT178" s="1">
        <f t="shared" si="111"/>
        <v>5.0687036747935144E-5</v>
      </c>
      <c r="AU178" s="1">
        <f t="shared" si="112"/>
        <v>3.525417887277222E-2</v>
      </c>
      <c r="AV178" s="1">
        <f t="shared" si="113"/>
        <v>2.091201910396771E-2</v>
      </c>
      <c r="AW178" s="1">
        <f t="shared" si="114"/>
        <v>6.2022795167477156E-3</v>
      </c>
      <c r="AX178" s="1">
        <f t="shared" si="115"/>
        <v>1.2263528456248577E-3</v>
      </c>
      <c r="AY178" s="1">
        <f t="shared" si="116"/>
        <v>1.8186151937096259E-4</v>
      </c>
      <c r="AZ178" s="1">
        <f t="shared" si="117"/>
        <v>2.1575266756812182E-5</v>
      </c>
      <c r="BA178" s="1">
        <f t="shared" si="118"/>
        <v>1.2004936366747342E-2</v>
      </c>
      <c r="BB178" s="1">
        <f t="shared" si="119"/>
        <v>7.1210695205619458E-3</v>
      </c>
      <c r="BC178" s="1">
        <f t="shared" si="120"/>
        <v>2.1120324826184715E-3</v>
      </c>
      <c r="BD178" s="1">
        <f t="shared" si="121"/>
        <v>4.1760404994927775E-4</v>
      </c>
      <c r="BE178" s="1">
        <f t="shared" si="122"/>
        <v>6.1928430541168236E-5</v>
      </c>
      <c r="BF178" s="1">
        <f t="shared" si="123"/>
        <v>7.3469220612359777E-6</v>
      </c>
    </row>
    <row r="179" spans="2:58" x14ac:dyDescent="0.35">
      <c r="B179" s="1" t="s">
        <v>4</v>
      </c>
      <c r="C179" s="1" t="s">
        <v>13</v>
      </c>
      <c r="E179" s="1">
        <f>'PL Table'!R181</f>
        <v>1.081032385928562</v>
      </c>
      <c r="F179" s="1">
        <f>'PL Table'!S181</f>
        <v>0.70616481886872418</v>
      </c>
      <c r="H179" s="1">
        <f t="shared" si="126"/>
        <v>0.33924511291456982</v>
      </c>
      <c r="I179" s="1">
        <f t="shared" si="126"/>
        <v>0.36673495382864185</v>
      </c>
      <c r="J179" s="1">
        <f t="shared" si="126"/>
        <v>0.19822618107038881</v>
      </c>
      <c r="K179" s="1">
        <f t="shared" si="124"/>
        <v>7.1429640492009866E-2</v>
      </c>
      <c r="L179" s="1">
        <f t="shared" si="124"/>
        <v>1.9304438671774209E-2</v>
      </c>
      <c r="M179" s="1">
        <f t="shared" si="124"/>
        <v>4.1737446792719356E-3</v>
      </c>
      <c r="O179" s="1">
        <f t="shared" si="127"/>
        <v>0.49353336233953415</v>
      </c>
      <c r="P179" s="1">
        <f t="shared" si="127"/>
        <v>0.34851589742216954</v>
      </c>
      <c r="Q179" s="1">
        <f t="shared" si="127"/>
        <v>0.1230548327879986</v>
      </c>
      <c r="R179" s="1">
        <f t="shared" si="125"/>
        <v>2.8965664568886055E-2</v>
      </c>
      <c r="S179" s="1">
        <f t="shared" si="125"/>
        <v>5.1136333184249108E-3</v>
      </c>
      <c r="T179" s="1">
        <f t="shared" si="125"/>
        <v>7.2221358921332026E-4</v>
      </c>
      <c r="W179" s="1">
        <f t="shared" si="88"/>
        <v>0.16742878123398255</v>
      </c>
      <c r="X179" s="1">
        <f t="shared" si="89"/>
        <v>0.11823231497350654</v>
      </c>
      <c r="Y179" s="1">
        <f t="shared" si="90"/>
        <v>4.1745750643848091E-2</v>
      </c>
      <c r="Z179" s="1">
        <f t="shared" si="91"/>
        <v>9.8264601473173046E-3</v>
      </c>
      <c r="AA179" s="1">
        <f t="shared" si="92"/>
        <v>1.7347751125127652E-3</v>
      </c>
      <c r="AB179" s="1">
        <f t="shared" si="93"/>
        <v>2.4500743062110957E-4</v>
      </c>
      <c r="AC179" s="1">
        <f t="shared" si="94"/>
        <v>0.18099593485048343</v>
      </c>
      <c r="AD179" s="1">
        <f t="shared" si="95"/>
        <v>0.12781296154966704</v>
      </c>
      <c r="AE179" s="1">
        <f t="shared" si="96"/>
        <v>4.5128508420897911E-2</v>
      </c>
      <c r="AF179" s="1">
        <f t="shared" si="97"/>
        <v>1.0622721658286354E-2</v>
      </c>
      <c r="AG179" s="1">
        <f t="shared" si="98"/>
        <v>1.8753480789291642E-3</v>
      </c>
      <c r="AH179" s="1">
        <f t="shared" si="99"/>
        <v>2.6486096729456471E-4</v>
      </c>
      <c r="AI179" s="1">
        <f t="shared" si="100"/>
        <v>9.7831233647394308E-2</v>
      </c>
      <c r="AJ179" s="1">
        <f t="shared" si="101"/>
        <v>6.9084975388316025E-2</v>
      </c>
      <c r="AK179" s="1">
        <f t="shared" si="102"/>
        <v>2.439268956582023E-2</v>
      </c>
      <c r="AL179" s="1">
        <f t="shared" si="103"/>
        <v>5.7417530696561529E-3</v>
      </c>
      <c r="AM179" s="1">
        <f t="shared" si="104"/>
        <v>1.0136560041056695E-3</v>
      </c>
      <c r="AN179" s="1">
        <f t="shared" si="105"/>
        <v>1.4316164170689503E-4</v>
      </c>
      <c r="AO179" s="1">
        <f t="shared" si="106"/>
        <v>3.5252910642725767E-2</v>
      </c>
      <c r="AP179" s="1">
        <f t="shared" si="107"/>
        <v>2.4894365258615759E-2</v>
      </c>
      <c r="AQ179" s="1">
        <f t="shared" si="108"/>
        <v>8.7897624668511285E-3</v>
      </c>
      <c r="AR179" s="1">
        <f t="shared" si="109"/>
        <v>2.0690070067676787E-3</v>
      </c>
      <c r="AS179" s="1">
        <f t="shared" si="110"/>
        <v>3.6526498954305477E-4</v>
      </c>
      <c r="AT179" s="1">
        <f t="shared" si="111"/>
        <v>5.1587457035951557E-5</v>
      </c>
      <c r="AU179" s="1">
        <f t="shared" si="112"/>
        <v>9.5273845257580567E-3</v>
      </c>
      <c r="AV179" s="1">
        <f t="shared" si="113"/>
        <v>6.7279037679246236E-3</v>
      </c>
      <c r="AW179" s="1">
        <f t="shared" si="114"/>
        <v>2.375504472821349E-3</v>
      </c>
      <c r="AX179" s="1">
        <f t="shared" si="115"/>
        <v>5.5916589525724402E-4</v>
      </c>
      <c r="AY179" s="1">
        <f t="shared" si="116"/>
        <v>9.8715820785474925E-5</v>
      </c>
      <c r="AZ179" s="1">
        <f t="shared" si="117"/>
        <v>1.3941927940890473E-5</v>
      </c>
      <c r="BA179" s="1">
        <f t="shared" si="118"/>
        <v>2.0598822451078189E-3</v>
      </c>
      <c r="BB179" s="1">
        <f t="shared" si="119"/>
        <v>1.4546163725074638E-3</v>
      </c>
      <c r="BC179" s="1">
        <f t="shared" si="120"/>
        <v>5.1359945360760688E-4</v>
      </c>
      <c r="BD179" s="1">
        <f t="shared" si="121"/>
        <v>1.208952883759638E-4</v>
      </c>
      <c r="BE179" s="1">
        <f t="shared" si="122"/>
        <v>2.1342999854523662E-5</v>
      </c>
      <c r="BF179" s="1">
        <f t="shared" si="123"/>
        <v>3.0143351252769827E-6</v>
      </c>
    </row>
    <row r="180" spans="2:58" x14ac:dyDescent="0.35">
      <c r="B180" s="1" t="s">
        <v>5</v>
      </c>
      <c r="C180" s="1" t="s">
        <v>2</v>
      </c>
      <c r="E180" s="1">
        <f>'PL Table'!R182</f>
        <v>0.68577991982343145</v>
      </c>
      <c r="F180" s="1">
        <f>'PL Table'!S182</f>
        <v>2.1467410493609211</v>
      </c>
      <c r="H180" s="1">
        <f t="shared" si="126"/>
        <v>0.50369723288485735</v>
      </c>
      <c r="I180" s="1">
        <f t="shared" si="126"/>
        <v>0.3454254479830618</v>
      </c>
      <c r="J180" s="1">
        <f t="shared" si="126"/>
        <v>0.11844291801139849</v>
      </c>
      <c r="K180" s="1">
        <f t="shared" si="124"/>
        <v>2.7075258272503379E-2</v>
      </c>
      <c r="L180" s="1">
        <f t="shared" si="124"/>
        <v>4.6419171118290145E-3</v>
      </c>
      <c r="M180" s="1">
        <f t="shared" si="124"/>
        <v>6.3666670895542348E-4</v>
      </c>
      <c r="O180" s="1">
        <f t="shared" si="127"/>
        <v>0.11686439314153099</v>
      </c>
      <c r="P180" s="1">
        <f t="shared" si="127"/>
        <v>0.25087758996557746</v>
      </c>
      <c r="Q180" s="1">
        <f t="shared" si="127"/>
        <v>0.26928461037192142</v>
      </c>
      <c r="R180" s="1">
        <f t="shared" si="125"/>
        <v>0.1926947756821884</v>
      </c>
      <c r="S180" s="1">
        <f t="shared" si="125"/>
        <v>0.10341644623858716</v>
      </c>
      <c r="T180" s="1">
        <f t="shared" si="125"/>
        <v>4.4401666063880366E-2</v>
      </c>
      <c r="W180" s="1">
        <f t="shared" si="88"/>
        <v>5.8864271448157264E-2</v>
      </c>
      <c r="X180" s="1">
        <f t="shared" si="89"/>
        <v>0.12636634785848322</v>
      </c>
      <c r="Y180" s="1">
        <f t="shared" si="90"/>
        <v>0.13563791310281378</v>
      </c>
      <c r="Z180" s="1">
        <f t="shared" si="91"/>
        <v>9.7059825302486594E-2</v>
      </c>
      <c r="AA180" s="1">
        <f t="shared" si="92"/>
        <v>5.2090577805161964E-2</v>
      </c>
      <c r="AB180" s="1">
        <f t="shared" si="93"/>
        <v>2.2364996331854015E-2</v>
      </c>
      <c r="AC180" s="1">
        <f t="shared" si="94"/>
        <v>4.0367935354181997E-2</v>
      </c>
      <c r="AD180" s="1">
        <f t="shared" si="95"/>
        <v>8.6659503902770482E-2</v>
      </c>
      <c r="AE180" s="1">
        <f t="shared" si="96"/>
        <v>9.3017757172665208E-2</v>
      </c>
      <c r="AF180" s="1">
        <f t="shared" si="97"/>
        <v>6.6561679214015526E-2</v>
      </c>
      <c r="AG180" s="1">
        <f t="shared" si="98"/>
        <v>3.5722672270780194E-2</v>
      </c>
      <c r="AH180" s="1">
        <f t="shared" si="99"/>
        <v>1.5337465391310187E-2</v>
      </c>
      <c r="AI180" s="1">
        <f t="shared" si="100"/>
        <v>1.3841759735314195E-2</v>
      </c>
      <c r="AJ180" s="1">
        <f t="shared" si="101"/>
        <v>2.971467381919014E-2</v>
      </c>
      <c r="AK180" s="1">
        <f t="shared" si="102"/>
        <v>3.1894855028012876E-2</v>
      </c>
      <c r="AL180" s="1">
        <f t="shared" si="103"/>
        <v>2.2823331517350266E-2</v>
      </c>
      <c r="AM180" s="1">
        <f t="shared" si="104"/>
        <v>1.2248945662867178E-2</v>
      </c>
      <c r="AN180" s="1">
        <f t="shared" si="105"/>
        <v>5.2590628931736766E-3</v>
      </c>
      <c r="AO180" s="1">
        <f t="shared" si="106"/>
        <v>3.164133627166324E-3</v>
      </c>
      <c r="AP180" s="1">
        <f t="shared" si="107"/>
        <v>6.7925755431012119E-3</v>
      </c>
      <c r="AQ180" s="1">
        <f t="shared" si="108"/>
        <v>7.2909503746302149E-3</v>
      </c>
      <c r="AR180" s="1">
        <f t="shared" si="109"/>
        <v>5.2172608193573541E-3</v>
      </c>
      <c r="AS180" s="1">
        <f t="shared" si="110"/>
        <v>2.8000269915342078E-3</v>
      </c>
      <c r="AT180" s="1">
        <f t="shared" si="111"/>
        <v>1.2021865764090093E-3</v>
      </c>
      <c r="AU180" s="1">
        <f t="shared" si="112"/>
        <v>5.4247482628718606E-4</v>
      </c>
      <c r="AV180" s="1">
        <f t="shared" si="113"/>
        <v>1.164552977835637E-3</v>
      </c>
      <c r="AW180" s="1">
        <f t="shared" si="114"/>
        <v>1.249996840837631E-3</v>
      </c>
      <c r="AX180" s="1">
        <f t="shared" si="115"/>
        <v>8.9447317659920381E-4</v>
      </c>
      <c r="AY180" s="1">
        <f t="shared" si="116"/>
        <v>4.8005057143944306E-4</v>
      </c>
      <c r="AZ180" s="1">
        <f t="shared" si="117"/>
        <v>2.0610885349564391E-4</v>
      </c>
      <c r="BA180" s="1">
        <f t="shared" si="118"/>
        <v>7.4403668575491301E-5</v>
      </c>
      <c r="BB180" s="1">
        <f t="shared" si="119"/>
        <v>1.5972540955405237E-4</v>
      </c>
      <c r="BC180" s="1">
        <f t="shared" si="120"/>
        <v>1.714445466578347E-4</v>
      </c>
      <c r="BD180" s="1">
        <f t="shared" si="121"/>
        <v>1.2268234866648245E-4</v>
      </c>
      <c r="BE180" s="1">
        <f t="shared" si="122"/>
        <v>6.5841808478586767E-5</v>
      </c>
      <c r="BF180" s="1">
        <f t="shared" si="123"/>
        <v>2.8269062605028424E-5</v>
      </c>
    </row>
    <row r="181" spans="2:58" x14ac:dyDescent="0.35">
      <c r="B181" s="1" t="s">
        <v>9</v>
      </c>
      <c r="C181" s="1" t="s">
        <v>3</v>
      </c>
      <c r="E181" s="1">
        <f>'PL Table'!R183</f>
        <v>1.2296743389937392</v>
      </c>
      <c r="F181" s="1">
        <f>'PL Table'!S183</f>
        <v>0.57199350328366638</v>
      </c>
      <c r="H181" s="1">
        <f t="shared" si="126"/>
        <v>0.29238778147707012</v>
      </c>
      <c r="I181" s="1">
        <f t="shared" si="126"/>
        <v>0.35954175191766208</v>
      </c>
      <c r="J181" s="1">
        <f t="shared" si="126"/>
        <v>0.22105963306500107</v>
      </c>
      <c r="K181" s="1">
        <f t="shared" si="124"/>
        <v>9.0610452722467927E-2</v>
      </c>
      <c r="L181" s="1">
        <f t="shared" si="124"/>
        <v>2.7855337139356055E-2</v>
      </c>
      <c r="M181" s="1">
        <f t="shared" si="124"/>
        <v>6.850598656857082E-3</v>
      </c>
      <c r="O181" s="1">
        <f t="shared" si="127"/>
        <v>0.56439918484885043</v>
      </c>
      <c r="P181" s="1">
        <f t="shared" si="127"/>
        <v>0.32283266699213953</v>
      </c>
      <c r="Q181" s="1">
        <f t="shared" si="127"/>
        <v>9.2329094083621555E-2</v>
      </c>
      <c r="R181" s="1">
        <f t="shared" si="125"/>
        <v>1.7603880659965983E-2</v>
      </c>
      <c r="S181" s="1">
        <f t="shared" si="125"/>
        <v>2.5173263425203804E-3</v>
      </c>
      <c r="T181" s="1">
        <f t="shared" si="125"/>
        <v>2.8797886271329825E-4</v>
      </c>
      <c r="W181" s="1">
        <f t="shared" si="88"/>
        <v>0.16502342552542218</v>
      </c>
      <c r="X181" s="1">
        <f t="shared" si="89"/>
        <v>9.4392327290157438E-2</v>
      </c>
      <c r="Y181" s="1">
        <f t="shared" si="90"/>
        <v>2.6995898984897786E-2</v>
      </c>
      <c r="Z181" s="1">
        <f t="shared" si="91"/>
        <v>5.1471596115545545E-3</v>
      </c>
      <c r="AA181" s="1">
        <f t="shared" si="92"/>
        <v>7.3603546454332114E-4</v>
      </c>
      <c r="AB181" s="1">
        <f t="shared" si="93"/>
        <v>8.4201500781031025E-5</v>
      </c>
      <c r="AC181" s="1">
        <f t="shared" si="94"/>
        <v>0.20292507170145607</v>
      </c>
      <c r="AD181" s="1">
        <f t="shared" si="95"/>
        <v>0.11607182266660504</v>
      </c>
      <c r="AE181" s="1">
        <f t="shared" si="96"/>
        <v>3.319616423979594E-2</v>
      </c>
      <c r="AF181" s="1">
        <f t="shared" si="97"/>
        <v>6.3293300930336192E-3</v>
      </c>
      <c r="AG181" s="1">
        <f t="shared" si="98"/>
        <v>9.0508392333825828E-4</v>
      </c>
      <c r="AH181" s="1">
        <f t="shared" si="99"/>
        <v>1.0354042481519515E-4</v>
      </c>
      <c r="AI181" s="1">
        <f t="shared" si="100"/>
        <v>0.12476587670487259</v>
      </c>
      <c r="AJ181" s="1">
        <f t="shared" si="101"/>
        <v>7.1365270906678047E-2</v>
      </c>
      <c r="AK181" s="1">
        <f t="shared" si="102"/>
        <v>2.0410235659349341E-2</v>
      </c>
      <c r="AL181" s="1">
        <f t="shared" si="103"/>
        <v>3.8915073992121492E-3</v>
      </c>
      <c r="AM181" s="1">
        <f t="shared" si="104"/>
        <v>5.5647923758241644E-4</v>
      </c>
      <c r="AN181" s="1">
        <f t="shared" si="105"/>
        <v>6.366050172187803E-5</v>
      </c>
      <c r="AO181" s="1">
        <f t="shared" si="106"/>
        <v>5.1140465655346197E-2</v>
      </c>
      <c r="AP181" s="1">
        <f t="shared" si="107"/>
        <v>2.9252014109759489E-2</v>
      </c>
      <c r="AQ181" s="1">
        <f t="shared" si="108"/>
        <v>8.3659810143722844E-3</v>
      </c>
      <c r="AR181" s="1">
        <f t="shared" si="109"/>
        <v>1.5950955962718153E-3</v>
      </c>
      <c r="AS181" s="1">
        <f t="shared" si="110"/>
        <v>2.2809607954596604E-4</v>
      </c>
      <c r="AT181" s="1">
        <f t="shared" si="111"/>
        <v>2.6093895124953393E-5</v>
      </c>
      <c r="AU181" s="1">
        <f t="shared" si="112"/>
        <v>1.5721529575142466E-2</v>
      </c>
      <c r="AV181" s="1">
        <f t="shared" si="113"/>
        <v>8.9926127786635092E-3</v>
      </c>
      <c r="AW181" s="1">
        <f t="shared" si="114"/>
        <v>2.5718580434706028E-3</v>
      </c>
      <c r="AX181" s="1">
        <f t="shared" si="115"/>
        <v>4.9036203074434223E-4</v>
      </c>
      <c r="AY181" s="1">
        <f t="shared" si="116"/>
        <v>7.0120973960687301E-5</v>
      </c>
      <c r="AZ181" s="1">
        <f t="shared" si="117"/>
        <v>8.0217483098872556E-6</v>
      </c>
      <c r="BA181" s="1">
        <f t="shared" si="118"/>
        <v>3.8664722976567666E-3</v>
      </c>
      <c r="BB181" s="1">
        <f t="shared" si="119"/>
        <v>2.2115970348859405E-3</v>
      </c>
      <c r="BC181" s="1">
        <f t="shared" si="120"/>
        <v>6.3250956791808903E-4</v>
      </c>
      <c r="BD181" s="1">
        <f t="shared" si="121"/>
        <v>1.2059712120463533E-4</v>
      </c>
      <c r="BE181" s="1">
        <f t="shared" si="122"/>
        <v>1.724519246094107E-5</v>
      </c>
      <c r="BF181" s="1">
        <f t="shared" si="123"/>
        <v>1.972827610106951E-6</v>
      </c>
    </row>
    <row r="182" spans="2:58" x14ac:dyDescent="0.35">
      <c r="B182" s="1" t="s">
        <v>8</v>
      </c>
      <c r="C182" s="1" t="s">
        <v>20</v>
      </c>
      <c r="E182" s="1">
        <f>'PL Table'!R184</f>
        <v>0.39412639070312144</v>
      </c>
      <c r="F182" s="1">
        <f>'PL Table'!S184</f>
        <v>0.98509992232186994</v>
      </c>
      <c r="H182" s="1">
        <f t="shared" si="126"/>
        <v>0.67426882954316769</v>
      </c>
      <c r="I182" s="1">
        <f t="shared" si="126"/>
        <v>0.26574714015146689</v>
      </c>
      <c r="J182" s="1">
        <f t="shared" si="126"/>
        <v>5.2368980593787105E-2</v>
      </c>
      <c r="K182" s="1">
        <f t="shared" si="124"/>
        <v>6.8799991020770416E-3</v>
      </c>
      <c r="L182" s="1">
        <f t="shared" si="124"/>
        <v>6.7789730353558502E-4</v>
      </c>
      <c r="M182" s="1">
        <f t="shared" si="124"/>
        <v>5.3435443501971732E-5</v>
      </c>
      <c r="O182" s="1">
        <f t="shared" si="127"/>
        <v>0.37340191388626248</v>
      </c>
      <c r="P182" s="1">
        <f t="shared" si="127"/>
        <v>0.36783819636419468</v>
      </c>
      <c r="Q182" s="1">
        <f t="shared" si="127"/>
        <v>0.18117868933269243</v>
      </c>
      <c r="R182" s="1">
        <f t="shared" si="125"/>
        <v>5.9493037596004522E-2</v>
      </c>
      <c r="S182" s="1">
        <f t="shared" si="125"/>
        <v>1.4651646678629032E-2</v>
      </c>
      <c r="T182" s="1">
        <f t="shared" si="125"/>
        <v>2.8866672010009896E-3</v>
      </c>
      <c r="W182" s="1">
        <f t="shared" si="88"/>
        <v>0.2517732714252689</v>
      </c>
      <c r="X182" s="1">
        <f t="shared" si="89"/>
        <v>0.24802183012375542</v>
      </c>
      <c r="Y182" s="1">
        <f t="shared" si="90"/>
        <v>0.12216314279451973</v>
      </c>
      <c r="Z182" s="1">
        <f t="shared" si="91"/>
        <v>4.0114300825825643E-2</v>
      </c>
      <c r="AA182" s="1">
        <f t="shared" si="92"/>
        <v>9.8791486568792376E-3</v>
      </c>
      <c r="AB182" s="1">
        <f t="shared" si="93"/>
        <v>1.9463897148995892E-3</v>
      </c>
      <c r="AC182" s="1">
        <f t="shared" si="94"/>
        <v>9.9230490742358568E-2</v>
      </c>
      <c r="AD182" s="1">
        <f t="shared" si="95"/>
        <v>9.7751948722258439E-2</v>
      </c>
      <c r="AE182" s="1">
        <f t="shared" si="96"/>
        <v>4.8147718546554093E-2</v>
      </c>
      <c r="AF182" s="1">
        <f t="shared" si="97"/>
        <v>1.5810104600061901E-2</v>
      </c>
      <c r="AG182" s="1">
        <f t="shared" si="98"/>
        <v>3.8936332033554038E-3</v>
      </c>
      <c r="AH182" s="1">
        <f t="shared" si="99"/>
        <v>7.6712355323505258E-4</v>
      </c>
      <c r="AI182" s="1">
        <f t="shared" si="100"/>
        <v>1.9554677581992645E-2</v>
      </c>
      <c r="AJ182" s="1">
        <f t="shared" si="101"/>
        <v>1.9263311367050163E-2</v>
      </c>
      <c r="AK182" s="1">
        <f t="shared" si="102"/>
        <v>9.4881432656715534E-3</v>
      </c>
      <c r="AL182" s="1">
        <f t="shared" si="103"/>
        <v>3.1155897313306074E-3</v>
      </c>
      <c r="AM182" s="1">
        <f t="shared" si="104"/>
        <v>7.6729180058014907E-4</v>
      </c>
      <c r="AN182" s="1">
        <f t="shared" si="105"/>
        <v>1.5117181862994255E-4</v>
      </c>
      <c r="AO182" s="1">
        <f t="shared" si="106"/>
        <v>2.5690048322513349E-3</v>
      </c>
      <c r="AP182" s="1">
        <f t="shared" si="107"/>
        <v>2.530726460695298E-3</v>
      </c>
      <c r="AQ182" s="1">
        <f t="shared" si="108"/>
        <v>1.2465092199244192E-3</v>
      </c>
      <c r="AR182" s="1">
        <f t="shared" si="109"/>
        <v>4.0931204524034679E-4</v>
      </c>
      <c r="AS182" s="1">
        <f t="shared" si="110"/>
        <v>1.0080331599291782E-4</v>
      </c>
      <c r="AT182" s="1">
        <f t="shared" si="111"/>
        <v>1.9860267750882056E-5</v>
      </c>
      <c r="AU182" s="1">
        <f t="shared" si="112"/>
        <v>2.5312815055852407E-4</v>
      </c>
      <c r="AV182" s="1">
        <f t="shared" si="113"/>
        <v>2.4935652145268063E-4</v>
      </c>
      <c r="AW182" s="1">
        <f t="shared" si="114"/>
        <v>1.2282054495674365E-4</v>
      </c>
      <c r="AX182" s="1">
        <f t="shared" si="115"/>
        <v>4.033016976547265E-5</v>
      </c>
      <c r="AY182" s="1">
        <f t="shared" si="116"/>
        <v>9.9323117757987315E-6</v>
      </c>
      <c r="AZ182" s="1">
        <f t="shared" si="117"/>
        <v>1.9568639117631855E-6</v>
      </c>
      <c r="BA182" s="1">
        <f t="shared" si="118"/>
        <v>1.9952896872997494E-5</v>
      </c>
      <c r="BB182" s="1">
        <f t="shared" si="119"/>
        <v>1.9655597159686108E-5</v>
      </c>
      <c r="BC182" s="1">
        <f t="shared" si="120"/>
        <v>9.6813636175983752E-6</v>
      </c>
      <c r="BD182" s="1">
        <f t="shared" si="121"/>
        <v>3.1790368492219799E-6</v>
      </c>
      <c r="BE182" s="1">
        <f t="shared" si="122"/>
        <v>7.8291723830673341E-7</v>
      </c>
      <c r="BF182" s="1">
        <f t="shared" si="123"/>
        <v>1.5425034212808326E-7</v>
      </c>
    </row>
    <row r="183" spans="2:58" x14ac:dyDescent="0.35">
      <c r="B183" s="1" t="s">
        <v>17</v>
      </c>
      <c r="C183" s="1" t="s">
        <v>7</v>
      </c>
      <c r="E183" s="1">
        <f>'PL Table'!R185</f>
        <v>1.9255889374352508</v>
      </c>
      <c r="F183" s="1">
        <f>'PL Table'!S185</f>
        <v>0.67791822611397501</v>
      </c>
      <c r="H183" s="1">
        <f t="shared" si="126"/>
        <v>0.14578987045545996</v>
      </c>
      <c r="I183" s="1">
        <f t="shared" si="126"/>
        <v>0.28073136173915203</v>
      </c>
      <c r="J183" s="1">
        <f t="shared" si="126"/>
        <v>0.27028660227802243</v>
      </c>
      <c r="K183" s="1">
        <f t="shared" si="124"/>
        <v>0.17348696376117387</v>
      </c>
      <c r="L183" s="1">
        <f t="shared" si="124"/>
        <v>8.3516144551936677E-2</v>
      </c>
      <c r="M183" s="1">
        <f t="shared" si="124"/>
        <v>3.216355280929048E-2</v>
      </c>
      <c r="O183" s="1">
        <f t="shared" si="127"/>
        <v>0.50767275293661973</v>
      </c>
      <c r="P183" s="1">
        <f t="shared" si="127"/>
        <v>0.34416061211719157</v>
      </c>
      <c r="Q183" s="1">
        <f t="shared" si="127"/>
        <v>0.11665637583239315</v>
      </c>
      <c r="R183" s="1">
        <f t="shared" si="125"/>
        <v>2.6361161123060382E-2</v>
      </c>
      <c r="S183" s="1">
        <f t="shared" si="125"/>
        <v>4.4676778967124436E-3</v>
      </c>
      <c r="T183" s="1">
        <f t="shared" si="125"/>
        <v>6.0574405491758303E-4</v>
      </c>
      <c r="W183" s="1">
        <f t="shared" si="88"/>
        <v>7.4013544884396529E-2</v>
      </c>
      <c r="X183" s="1">
        <f t="shared" si="89"/>
        <v>5.0175131056437165E-2</v>
      </c>
      <c r="Y183" s="1">
        <f t="shared" si="90"/>
        <v>1.7007317920408046E-2</v>
      </c>
      <c r="Z183" s="1">
        <f t="shared" si="91"/>
        <v>3.8431902651864806E-3</v>
      </c>
      <c r="AA183" s="1">
        <f t="shared" si="92"/>
        <v>6.5134218179842903E-4</v>
      </c>
      <c r="AB183" s="1">
        <f t="shared" si="93"/>
        <v>8.8311347295599453E-5</v>
      </c>
      <c r="AC183" s="1">
        <f t="shared" si="94"/>
        <v>0.14251966324976134</v>
      </c>
      <c r="AD183" s="1">
        <f t="shared" si="95"/>
        <v>9.6616677296639294E-2</v>
      </c>
      <c r="AE183" s="1">
        <f t="shared" si="96"/>
        <v>3.2749103242982032E-2</v>
      </c>
      <c r="AF183" s="1">
        <f t="shared" si="97"/>
        <v>7.4004046591019355E-3</v>
      </c>
      <c r="AG183" s="1">
        <f t="shared" si="98"/>
        <v>1.2542172997559949E-3</v>
      </c>
      <c r="AH183" s="1">
        <f t="shared" si="99"/>
        <v>1.7005135340240877E-4</v>
      </c>
      <c r="AI183" s="1">
        <f t="shared" si="100"/>
        <v>0.13721714346036887</v>
      </c>
      <c r="AJ183" s="1">
        <f t="shared" si="101"/>
        <v>9.3022002487080105E-2</v>
      </c>
      <c r="AK183" s="1">
        <f t="shared" si="102"/>
        <v>3.1530655457805555E-2</v>
      </c>
      <c r="AL183" s="1">
        <f t="shared" si="103"/>
        <v>7.1250686720554885E-3</v>
      </c>
      <c r="AM183" s="1">
        <f t="shared" si="104"/>
        <v>1.207553478775028E-3</v>
      </c>
      <c r="AN183" s="1">
        <f t="shared" si="105"/>
        <v>1.6372450245378533E-4</v>
      </c>
      <c r="AO183" s="1">
        <f t="shared" si="106"/>
        <v>8.8074604491250721E-2</v>
      </c>
      <c r="AP183" s="1">
        <f t="shared" si="107"/>
        <v>5.9707379642398632E-2</v>
      </c>
      <c r="AQ183" s="1">
        <f t="shared" si="108"/>
        <v>2.0238360446544267E-2</v>
      </c>
      <c r="AR183" s="1">
        <f t="shared" si="109"/>
        <v>4.5733178044588419E-3</v>
      </c>
      <c r="AS183" s="1">
        <f t="shared" si="110"/>
        <v>7.7508387336354921E-4</v>
      </c>
      <c r="AT183" s="1">
        <f t="shared" si="111"/>
        <v>1.0508869690403324E-4</v>
      </c>
      <c r="AU183" s="1">
        <f t="shared" si="112"/>
        <v>4.2398871019334372E-2</v>
      </c>
      <c r="AV183" s="1">
        <f t="shared" si="113"/>
        <v>2.8742967430662382E-2</v>
      </c>
      <c r="AW183" s="1">
        <f t="shared" si="114"/>
        <v>9.7426907469231987E-3</v>
      </c>
      <c r="AX183" s="1">
        <f t="shared" si="115"/>
        <v>2.2015825429104042E-3</v>
      </c>
      <c r="AY183" s="1">
        <f t="shared" si="116"/>
        <v>3.7312323303332885E-4</v>
      </c>
      <c r="AZ183" s="1">
        <f t="shared" si="117"/>
        <v>5.0589408051973131E-5</v>
      </c>
      <c r="BA183" s="1">
        <f t="shared" si="118"/>
        <v>1.6328559398914849E-2</v>
      </c>
      <c r="BB183" s="1">
        <f t="shared" si="119"/>
        <v>1.1069428022709028E-2</v>
      </c>
      <c r="BC183" s="1">
        <f t="shared" si="120"/>
        <v>3.7520835046256145E-3</v>
      </c>
      <c r="BD183" s="1">
        <f t="shared" si="121"/>
        <v>8.4786859789576772E-4</v>
      </c>
      <c r="BE183" s="1">
        <f t="shared" si="122"/>
        <v>1.4369639396581051E-4</v>
      </c>
      <c r="BF183" s="1">
        <f t="shared" si="123"/>
        <v>1.9482880899255433E-5</v>
      </c>
    </row>
    <row r="184" spans="2:58" x14ac:dyDescent="0.35">
      <c r="B184" s="1" t="s">
        <v>10</v>
      </c>
      <c r="C184" s="1" t="s">
        <v>6</v>
      </c>
      <c r="E184" s="1">
        <f>'PL Table'!R186</f>
        <v>1.2161614341696318</v>
      </c>
      <c r="F184" s="1">
        <f>'PL Table'!S186</f>
        <v>0.52962361415154313</v>
      </c>
      <c r="H184" s="1">
        <f t="shared" si="126"/>
        <v>0.29636560518793958</v>
      </c>
      <c r="I184" s="1">
        <f t="shared" si="126"/>
        <v>0.36042841944391552</v>
      </c>
      <c r="J184" s="1">
        <f t="shared" si="126"/>
        <v>0.21916957175320301</v>
      </c>
      <c r="K184" s="1">
        <f t="shared" si="124"/>
        <v>8.8848526903239786E-2</v>
      </c>
      <c r="L184" s="1">
        <f t="shared" si="124"/>
        <v>2.701353797562582E-2</v>
      </c>
      <c r="M184" s="1">
        <f t="shared" si="124"/>
        <v>6.5705646172865735E-3</v>
      </c>
      <c r="O184" s="1">
        <f t="shared" si="127"/>
        <v>0.58882655395725103</v>
      </c>
      <c r="P184" s="1">
        <f t="shared" si="127"/>
        <v>0.3118564476152379</v>
      </c>
      <c r="Q184" s="1">
        <f t="shared" si="127"/>
        <v>8.2583269441221824E-2</v>
      </c>
      <c r="R184" s="1">
        <f t="shared" si="125"/>
        <v>1.4579349876636867E-2</v>
      </c>
      <c r="S184" s="1">
        <f t="shared" si="125"/>
        <v>1.9303919934110677E-3</v>
      </c>
      <c r="T184" s="1">
        <f t="shared" si="125"/>
        <v>2.044762368559144E-4</v>
      </c>
      <c r="W184" s="1">
        <f t="shared" si="88"/>
        <v>0.17450793801426967</v>
      </c>
      <c r="X184" s="1">
        <f t="shared" si="89"/>
        <v>9.2423524829250953E-2</v>
      </c>
      <c r="Y184" s="1">
        <f t="shared" si="90"/>
        <v>2.4474840626346382E-2</v>
      </c>
      <c r="Z184" s="1">
        <f t="shared" si="91"/>
        <v>4.3208178494361978E-3</v>
      </c>
      <c r="AA184" s="1">
        <f t="shared" si="92"/>
        <v>5.7210179137722416E-4</v>
      </c>
      <c r="AB184" s="1">
        <f t="shared" si="93"/>
        <v>6.0599723682355544E-5</v>
      </c>
      <c r="AC184" s="1">
        <f t="shared" si="94"/>
        <v>0.21222982416941943</v>
      </c>
      <c r="AD184" s="1">
        <f t="shared" si="95"/>
        <v>0.11240192650735444</v>
      </c>
      <c r="AE184" s="1">
        <f t="shared" si="96"/>
        <v>2.9765357277210591E-2</v>
      </c>
      <c r="AF184" s="1">
        <f t="shared" si="97"/>
        <v>5.2548120325560709E-3</v>
      </c>
      <c r="AG184" s="1">
        <f t="shared" si="98"/>
        <v>6.9576813509234045E-4</v>
      </c>
      <c r="AH184" s="1">
        <f t="shared" si="99"/>
        <v>7.3699046863816932E-5</v>
      </c>
      <c r="AI184" s="1">
        <f t="shared" si="100"/>
        <v>0.129052863667725</v>
      </c>
      <c r="AJ184" s="1">
        <f t="shared" si="101"/>
        <v>6.8349444072306878E-2</v>
      </c>
      <c r="AK184" s="1">
        <f t="shared" si="102"/>
        <v>1.8099739797411963E-2</v>
      </c>
      <c r="AL184" s="1">
        <f t="shared" si="103"/>
        <v>3.1953498689026153E-3</v>
      </c>
      <c r="AM184" s="1">
        <f t="shared" si="104"/>
        <v>4.2308318651171556E-4</v>
      </c>
      <c r="AN184" s="1">
        <f t="shared" si="105"/>
        <v>4.4814969265417265E-5</v>
      </c>
      <c r="AO184" s="1">
        <f t="shared" si="106"/>
        <v>5.2316371920612795E-2</v>
      </c>
      <c r="AP184" s="1">
        <f t="shared" si="107"/>
        <v>2.7707985975891254E-2</v>
      </c>
      <c r="AQ184" s="1">
        <f t="shared" si="108"/>
        <v>7.3374018367058976E-3</v>
      </c>
      <c r="AR184" s="1">
        <f t="shared" si="109"/>
        <v>1.2953537597461165E-3</v>
      </c>
      <c r="AS184" s="1">
        <f t="shared" si="110"/>
        <v>1.7151248496038193E-4</v>
      </c>
      <c r="AT184" s="1">
        <f t="shared" si="111"/>
        <v>1.8167412431365939E-5</v>
      </c>
      <c r="AU184" s="1">
        <f t="shared" si="112"/>
        <v>1.5906288476381088E-2</v>
      </c>
      <c r="AV184" s="1">
        <f t="shared" si="113"/>
        <v>8.424345990597994E-3</v>
      </c>
      <c r="AW184" s="1">
        <f t="shared" si="114"/>
        <v>2.2308662852017851E-3</v>
      </c>
      <c r="AX184" s="1">
        <f t="shared" si="115"/>
        <v>3.9383982155246565E-4</v>
      </c>
      <c r="AY184" s="1">
        <f t="shared" si="116"/>
        <v>5.2146717421853904E-5</v>
      </c>
      <c r="AZ184" s="1">
        <f t="shared" si="117"/>
        <v>5.5236265894203034E-6</v>
      </c>
      <c r="BA184" s="1">
        <f t="shared" si="118"/>
        <v>3.868922921150297E-3</v>
      </c>
      <c r="BB184" s="1">
        <f t="shared" si="119"/>
        <v>2.0490729403733659E-3</v>
      </c>
      <c r="BC184" s="1">
        <f t="shared" si="120"/>
        <v>5.4261870817033566E-4</v>
      </c>
      <c r="BD184" s="1">
        <f t="shared" si="121"/>
        <v>9.5794560442471577E-5</v>
      </c>
      <c r="BE184" s="1">
        <f t="shared" si="122"/>
        <v>1.2683765329400057E-5</v>
      </c>
      <c r="BF184" s="1">
        <f t="shared" si="123"/>
        <v>1.3435243269613799E-6</v>
      </c>
    </row>
    <row r="185" spans="2:58" x14ac:dyDescent="0.35">
      <c r="B185" s="1" t="s">
        <v>19</v>
      </c>
      <c r="C185" s="1" t="s">
        <v>12</v>
      </c>
      <c r="E185" s="1">
        <f>'PL Table'!R187</f>
        <v>1.1170667987928471</v>
      </c>
      <c r="F185" s="1">
        <f>'PL Table'!S187</f>
        <v>1.2393192571146106</v>
      </c>
      <c r="H185" s="1">
        <f t="shared" si="126"/>
        <v>0.3272382438855827</v>
      </c>
      <c r="I185" s="1">
        <f t="shared" si="126"/>
        <v>0.36554697753986087</v>
      </c>
      <c r="J185" s="1">
        <f t="shared" si="126"/>
        <v>0.20417019600442662</v>
      </c>
      <c r="K185" s="1">
        <f t="shared" si="124"/>
        <v>7.6023915753190965E-2</v>
      </c>
      <c r="L185" s="1">
        <f t="shared" si="124"/>
        <v>2.1230948050528543E-2</v>
      </c>
      <c r="M185" s="1">
        <f t="shared" si="124"/>
        <v>4.7432774348282244E-3</v>
      </c>
      <c r="O185" s="1">
        <f t="shared" si="127"/>
        <v>0.28958128125367122</v>
      </c>
      <c r="P185" s="1">
        <f t="shared" si="127"/>
        <v>0.35888365835759689</v>
      </c>
      <c r="Q185" s="1">
        <f t="shared" si="127"/>
        <v>0.22238571443315538</v>
      </c>
      <c r="R185" s="1">
        <f t="shared" si="125"/>
        <v>9.1868966134733332E-2</v>
      </c>
      <c r="S185" s="1">
        <f t="shared" si="125"/>
        <v>2.8463744715496262E-2</v>
      </c>
      <c r="T185" s="1">
        <f t="shared" si="125"/>
        <v>7.0551333911017516E-3</v>
      </c>
      <c r="W185" s="1">
        <f t="shared" si="88"/>
        <v>9.4762069939588384E-2</v>
      </c>
      <c r="X185" s="1">
        <f t="shared" si="89"/>
        <v>0.11744045812017344</v>
      </c>
      <c r="Y185" s="1">
        <f t="shared" si="90"/>
        <v>7.2773110656346451E-2</v>
      </c>
      <c r="Z185" s="1">
        <f t="shared" si="91"/>
        <v>3.0063039145514205E-2</v>
      </c>
      <c r="AA185" s="1">
        <f t="shared" si="92"/>
        <v>9.314425835106532E-3</v>
      </c>
      <c r="AB185" s="1">
        <f t="shared" si="93"/>
        <v>2.308709461282673E-3</v>
      </c>
      <c r="AC185" s="1">
        <f t="shared" si="94"/>
        <v>0.10585556211439989</v>
      </c>
      <c r="AD185" s="1">
        <f t="shared" si="95"/>
        <v>0.13118883660106756</v>
      </c>
      <c r="AE185" s="1">
        <f t="shared" si="96"/>
        <v>8.1292425759082562E-2</v>
      </c>
      <c r="AF185" s="1">
        <f t="shared" si="97"/>
        <v>3.3582422900263607E-2</v>
      </c>
      <c r="AG185" s="1">
        <f t="shared" si="98"/>
        <v>1.0404835850215845E-2</v>
      </c>
      <c r="AH185" s="1">
        <f t="shared" si="99"/>
        <v>2.5789826872577946E-3</v>
      </c>
      <c r="AI185" s="1">
        <f t="shared" si="100"/>
        <v>5.9123866952775044E-2</v>
      </c>
      <c r="AJ185" s="1">
        <f t="shared" si="101"/>
        <v>7.3273346869656239E-2</v>
      </c>
      <c r="AK185" s="1">
        <f t="shared" si="102"/>
        <v>4.5404534904401779E-2</v>
      </c>
      <c r="AL185" s="1">
        <f t="shared" si="103"/>
        <v>1.8756904822452534E-2</v>
      </c>
      <c r="AM185" s="1">
        <f t="shared" si="104"/>
        <v>5.8114483375828344E-3</v>
      </c>
      <c r="AN185" s="1">
        <f t="shared" si="105"/>
        <v>1.4404479672986198E-3</v>
      </c>
      <c r="AO185" s="1">
        <f t="shared" si="106"/>
        <v>2.2015102929730197E-2</v>
      </c>
      <c r="AP185" s="1">
        <f t="shared" si="107"/>
        <v>2.7283741008174916E-2</v>
      </c>
      <c r="AQ185" s="1">
        <f t="shared" si="108"/>
        <v>1.6906632818779389E-2</v>
      </c>
      <c r="AR185" s="1">
        <f t="shared" si="109"/>
        <v>6.9842385417597207E-3</v>
      </c>
      <c r="AS185" s="1">
        <f t="shared" si="110"/>
        <v>2.1639253302712224E-3</v>
      </c>
      <c r="AT185" s="1">
        <f t="shared" si="111"/>
        <v>5.36358866552644E-4</v>
      </c>
      <c r="AU185" s="1">
        <f t="shared" si="112"/>
        <v>6.1480851387021888E-3</v>
      </c>
      <c r="AV185" s="1">
        <f t="shared" si="113"/>
        <v>7.6194403067737729E-3</v>
      </c>
      <c r="AW185" s="1">
        <f t="shared" si="114"/>
        <v>4.7214595503099971E-3</v>
      </c>
      <c r="AX185" s="1">
        <f t="shared" si="115"/>
        <v>1.9504652474622893E-3</v>
      </c>
      <c r="AY185" s="1">
        <f t="shared" si="116"/>
        <v>6.0431228537820747E-4</v>
      </c>
      <c r="AZ185" s="1">
        <f t="shared" si="117"/>
        <v>1.4978717051603057E-4</v>
      </c>
      <c r="BA185" s="1">
        <f t="shared" si="118"/>
        <v>1.3735643569191842E-3</v>
      </c>
      <c r="BB185" s="1">
        <f t="shared" si="119"/>
        <v>1.702284758416191E-3</v>
      </c>
      <c r="BC185" s="1">
        <f t="shared" si="120"/>
        <v>1.0548371410989393E-3</v>
      </c>
      <c r="BD185" s="1">
        <f t="shared" si="121"/>
        <v>4.3575999402787892E-4</v>
      </c>
      <c r="BE185" s="1">
        <f t="shared" si="122"/>
        <v>1.3501143801972453E-4</v>
      </c>
      <c r="BF185" s="1">
        <f t="shared" si="123"/>
        <v>3.3464455013716067E-5</v>
      </c>
    </row>
    <row r="186" spans="2:58" x14ac:dyDescent="0.35">
      <c r="B186" s="1" t="s">
        <v>15</v>
      </c>
      <c r="C186" s="1" t="s">
        <v>11</v>
      </c>
      <c r="E186" s="1">
        <f>'PL Table'!R188</f>
        <v>0.77699202738615381</v>
      </c>
      <c r="F186" s="1">
        <f>'PL Table'!S188</f>
        <v>1.2234305486900647</v>
      </c>
      <c r="H186" s="1">
        <f t="shared" si="126"/>
        <v>0.45978695991983559</v>
      </c>
      <c r="I186" s="1">
        <f t="shared" si="126"/>
        <v>0.35725080215382932</v>
      </c>
      <c r="J186" s="1">
        <f t="shared" si="126"/>
        <v>0.13879051252541677</v>
      </c>
      <c r="K186" s="1">
        <f t="shared" si="124"/>
        <v>3.5946373903028982E-2</v>
      </c>
      <c r="L186" s="1">
        <f t="shared" si="124"/>
        <v>6.9825114840238039E-3</v>
      </c>
      <c r="M186" s="1">
        <f t="shared" si="124"/>
        <v>1.0850711508437517E-3</v>
      </c>
      <c r="O186" s="1">
        <f t="shared" si="127"/>
        <v>0.29421910070911966</v>
      </c>
      <c r="P186" s="1">
        <f t="shared" si="127"/>
        <v>0.35995663581565568</v>
      </c>
      <c r="Q186" s="1">
        <f t="shared" si="127"/>
        <v>0.22019097223028875</v>
      </c>
      <c r="R186" s="1">
        <f t="shared" si="125"/>
        <v>8.979612065743367E-2</v>
      </c>
      <c r="S186" s="1">
        <f t="shared" si="125"/>
        <v>2.7464829291540833E-2</v>
      </c>
      <c r="T186" s="1">
        <f t="shared" si="125"/>
        <v>6.7202622339657524E-3</v>
      </c>
      <c r="W186" s="1">
        <f t="shared" si="88"/>
        <v>0.13527810586539407</v>
      </c>
      <c r="X186" s="1">
        <f t="shared" si="89"/>
        <v>0.16550336728465173</v>
      </c>
      <c r="Y186" s="1">
        <f t="shared" si="90"/>
        <v>0.1012409377235574</v>
      </c>
      <c r="Z186" s="1">
        <f t="shared" si="91"/>
        <v>4.1287085329676176E-2</v>
      </c>
      <c r="AA186" s="1">
        <f t="shared" si="92"/>
        <v>1.2627970364674812E-2</v>
      </c>
      <c r="AB186" s="1">
        <f t="shared" si="93"/>
        <v>3.0898889424191963E-3</v>
      </c>
      <c r="AC186" s="1">
        <f t="shared" si="94"/>
        <v>0.10511000973731129</v>
      </c>
      <c r="AD186" s="1">
        <f t="shared" si="95"/>
        <v>0.1285947968857368</v>
      </c>
      <c r="AE186" s="1">
        <f t="shared" si="96"/>
        <v>7.8663401456302212E-2</v>
      </c>
      <c r="AF186" s="1">
        <f t="shared" si="97"/>
        <v>3.207973613517022E-2</v>
      </c>
      <c r="AG186" s="1">
        <f t="shared" si="98"/>
        <v>9.8118322954209511E-3</v>
      </c>
      <c r="AH186" s="1">
        <f t="shared" si="99"/>
        <v>2.4008190737683502E-3</v>
      </c>
      <c r="AI186" s="1">
        <f t="shared" si="100"/>
        <v>4.0834819782185929E-2</v>
      </c>
      <c r="AJ186" s="1">
        <f t="shared" si="101"/>
        <v>4.9958565971779639E-2</v>
      </c>
      <c r="AK186" s="1">
        <f t="shared" si="102"/>
        <v>3.0560417889311586E-2</v>
      </c>
      <c r="AL186" s="1">
        <f t="shared" si="103"/>
        <v>1.2462849608839383E-2</v>
      </c>
      <c r="AM186" s="1">
        <f t="shared" si="104"/>
        <v>3.8118577337960314E-3</v>
      </c>
      <c r="AN186" s="1">
        <f t="shared" si="105"/>
        <v>9.3270863975730906E-4</v>
      </c>
      <c r="AO186" s="1">
        <f t="shared" si="106"/>
        <v>1.0576109803502955E-2</v>
      </c>
      <c r="AP186" s="1">
        <f t="shared" si="107"/>
        <v>1.2939135819905993E-2</v>
      </c>
      <c r="AQ186" s="1">
        <f t="shared" si="108"/>
        <v>7.9150670178614307E-3</v>
      </c>
      <c r="AR186" s="1">
        <f t="shared" si="109"/>
        <v>3.2278449281936154E-3</v>
      </c>
      <c r="AS186" s="1">
        <f t="shared" si="110"/>
        <v>9.8726102289658927E-4</v>
      </c>
      <c r="AT186" s="1">
        <f t="shared" si="111"/>
        <v>2.4156905898853776E-4</v>
      </c>
      <c r="AU186" s="1">
        <f t="shared" si="112"/>
        <v>2.0543882495205842E-3</v>
      </c>
      <c r="AV186" s="1">
        <f t="shared" si="113"/>
        <v>2.5134013433333897E-3</v>
      </c>
      <c r="AW186" s="1">
        <f t="shared" si="114"/>
        <v>1.5374859922763578E-3</v>
      </c>
      <c r="AX186" s="1">
        <f t="shared" si="115"/>
        <v>6.2700244371131778E-4</v>
      </c>
      <c r="AY186" s="1">
        <f t="shared" si="116"/>
        <v>1.9177348593493721E-4</v>
      </c>
      <c r="AZ186" s="1">
        <f t="shared" si="117"/>
        <v>4.6924308224317332E-5</v>
      </c>
      <c r="BA186" s="1">
        <f t="shared" si="118"/>
        <v>3.1924865820665818E-4</v>
      </c>
      <c r="BB186" s="1">
        <f t="shared" si="119"/>
        <v>3.9057856107833872E-4</v>
      </c>
      <c r="BC186" s="1">
        <f t="shared" si="120"/>
        <v>2.3892287164332398E-4</v>
      </c>
      <c r="BD186" s="1">
        <f t="shared" si="121"/>
        <v>9.7435179983065945E-5</v>
      </c>
      <c r="BE186" s="1">
        <f t="shared" si="122"/>
        <v>2.9801293927099394E-5</v>
      </c>
      <c r="BF186" s="1">
        <f t="shared" si="123"/>
        <v>7.2919626761810206E-6</v>
      </c>
    </row>
    <row r="187" spans="2:58" x14ac:dyDescent="0.35">
      <c r="B187" s="1" t="s">
        <v>13</v>
      </c>
      <c r="C187" s="1" t="s">
        <v>16</v>
      </c>
      <c r="E187" s="1">
        <f>'PL Table'!R189</f>
        <v>0.74884014233593077</v>
      </c>
      <c r="F187" s="1">
        <f>'PL Table'!S189</f>
        <v>1.5323776569451311</v>
      </c>
      <c r="H187" s="1">
        <f t="shared" si="126"/>
        <v>0.47291474856056676</v>
      </c>
      <c r="I187" s="1">
        <f t="shared" si="126"/>
        <v>0.35413754762485572</v>
      </c>
      <c r="J187" s="1">
        <f t="shared" si="126"/>
        <v>0.13259620578494719</v>
      </c>
      <c r="K187" s="1">
        <f t="shared" si="124"/>
        <v>3.3097787204401416E-2</v>
      </c>
      <c r="L187" s="1">
        <f t="shared" si="124"/>
        <v>6.1962379202870751E-3</v>
      </c>
      <c r="M187" s="1">
        <f t="shared" si="124"/>
        <v>9.2799833723501333E-4</v>
      </c>
      <c r="O187" s="1">
        <f t="shared" si="127"/>
        <v>0.21602143136334551</v>
      </c>
      <c r="P187" s="1">
        <f t="shared" si="127"/>
        <v>0.33102641484249679</v>
      </c>
      <c r="Q187" s="1">
        <f t="shared" si="127"/>
        <v>0.25362874098164617</v>
      </c>
      <c r="R187" s="1">
        <f t="shared" si="125"/>
        <v>0.12955167194646613</v>
      </c>
      <c r="S187" s="1">
        <f t="shared" si="125"/>
        <v>4.9630521877662509E-2</v>
      </c>
      <c r="T187" s="1">
        <f t="shared" si="125"/>
        <v>1.5210540565571307E-2</v>
      </c>
      <c r="W187" s="1">
        <f t="shared" si="88"/>
        <v>0.10215972089689027</v>
      </c>
      <c r="X187" s="1">
        <f t="shared" si="89"/>
        <v>0.15654727374214522</v>
      </c>
      <c r="Y187" s="1">
        <f t="shared" si="90"/>
        <v>0.11994477226906831</v>
      </c>
      <c r="Z187" s="1">
        <f t="shared" si="91"/>
        <v>6.1266896364164061E-2</v>
      </c>
      <c r="AA187" s="1">
        <f t="shared" si="92"/>
        <v>2.3471005774704474E-2</v>
      </c>
      <c r="AB187" s="1">
        <f t="shared" si="93"/>
        <v>7.1932889670374553E-3</v>
      </c>
      <c r="AC187" s="1">
        <f t="shared" si="94"/>
        <v>7.650129993742627E-2</v>
      </c>
      <c r="AD187" s="1">
        <f t="shared" si="95"/>
        <v>0.11722888275136994</v>
      </c>
      <c r="AE187" s="1">
        <f t="shared" si="96"/>
        <v>8.9819460338419921E-2</v>
      </c>
      <c r="AF187" s="1">
        <f t="shared" si="97"/>
        <v>4.5879111393821337E-2</v>
      </c>
      <c r="AG187" s="1">
        <f t="shared" si="98"/>
        <v>1.7576031305097151E-2</v>
      </c>
      <c r="AH187" s="1">
        <f t="shared" si="99"/>
        <v>5.3866235339398083E-3</v>
      </c>
      <c r="AI187" s="1">
        <f t="shared" si="100"/>
        <v>2.8643622167013005E-2</v>
      </c>
      <c r="AJ187" s="1">
        <f t="shared" si="101"/>
        <v>4.3892846622709002E-2</v>
      </c>
      <c r="AK187" s="1">
        <f t="shared" si="102"/>
        <v>3.3630208732179423E-2</v>
      </c>
      <c r="AL187" s="1">
        <f t="shared" si="103"/>
        <v>1.7178060153197592E-2</v>
      </c>
      <c r="AM187" s="1">
        <f t="shared" si="104"/>
        <v>6.5808188921048618E-3</v>
      </c>
      <c r="AN187" s="1">
        <f t="shared" si="105"/>
        <v>2.0168599669327801E-3</v>
      </c>
      <c r="AO187" s="1">
        <f t="shared" si="106"/>
        <v>7.149831366854216E-3</v>
      </c>
      <c r="AP187" s="1">
        <f t="shared" si="107"/>
        <v>1.0956241837492865E-2</v>
      </c>
      <c r="AQ187" s="1">
        <f t="shared" si="108"/>
        <v>8.39455009793077E-3</v>
      </c>
      <c r="AR187" s="1">
        <f t="shared" si="109"/>
        <v>4.2878736700585566E-3</v>
      </c>
      <c r="AS187" s="1">
        <f t="shared" si="110"/>
        <v>1.6426604519502628E-3</v>
      </c>
      <c r="AT187" s="1">
        <f t="shared" si="111"/>
        <v>5.0343523490319465E-4</v>
      </c>
      <c r="AU187" s="1">
        <f t="shared" si="112"/>
        <v>1.3385201846082531E-3</v>
      </c>
      <c r="AV187" s="1">
        <f t="shared" si="113"/>
        <v>2.0511184242637589E-3</v>
      </c>
      <c r="AW187" s="1">
        <f t="shared" si="114"/>
        <v>1.5715440225451446E-3</v>
      </c>
      <c r="AX187" s="1">
        <f t="shared" si="115"/>
        <v>8.0273298235128475E-4</v>
      </c>
      <c r="AY187" s="1">
        <f t="shared" si="116"/>
        <v>3.0752252166200972E-4</v>
      </c>
      <c r="AZ187" s="1">
        <f t="shared" si="117"/>
        <v>9.4248128240457746E-5</v>
      </c>
      <c r="BA187" s="1">
        <f t="shared" si="118"/>
        <v>2.004675291123122E-4</v>
      </c>
      <c r="BB187" s="1">
        <f t="shared" si="119"/>
        <v>3.0719196255470473E-4</v>
      </c>
      <c r="BC187" s="1">
        <f t="shared" si="120"/>
        <v>2.3536704990597754E-4</v>
      </c>
      <c r="BD187" s="1">
        <f t="shared" si="121"/>
        <v>1.2022373615233649E-4</v>
      </c>
      <c r="BE187" s="1">
        <f t="shared" si="122"/>
        <v>4.6057041778576763E-5</v>
      </c>
      <c r="BF187" s="1">
        <f t="shared" si="123"/>
        <v>1.4115356353295892E-5</v>
      </c>
    </row>
    <row r="188" spans="2:58" x14ac:dyDescent="0.35">
      <c r="B188" s="1" t="s">
        <v>21</v>
      </c>
      <c r="C188" s="1" t="s">
        <v>15</v>
      </c>
      <c r="E188" s="1">
        <f>'PL Table'!R190</f>
        <v>0.67564524120535108</v>
      </c>
      <c r="F188" s="1">
        <f>'PL Table'!S190</f>
        <v>1.35583645222795</v>
      </c>
      <c r="H188" s="1">
        <f t="shared" si="126"/>
        <v>0.50882799787233934</v>
      </c>
      <c r="I188" s="1">
        <f t="shared" si="126"/>
        <v>0.34378721535449258</v>
      </c>
      <c r="J188" s="1">
        <f t="shared" si="126"/>
        <v>0.11613909802075104</v>
      </c>
      <c r="K188" s="1">
        <f t="shared" si="124"/>
        <v>2.6156276298534089E-2</v>
      </c>
      <c r="L188" s="1">
        <f t="shared" si="124"/>
        <v>4.4180909021892169E-3</v>
      </c>
      <c r="M188" s="1">
        <f t="shared" si="124"/>
        <v>5.9701241865536033E-4</v>
      </c>
      <c r="O188" s="1">
        <f t="shared" si="127"/>
        <v>0.25773162407424621</v>
      </c>
      <c r="P188" s="1">
        <f t="shared" si="127"/>
        <v>0.34944193081177366</v>
      </c>
      <c r="Q188" s="1">
        <f t="shared" si="127"/>
        <v>0.23689305386576004</v>
      </c>
      <c r="R188" s="1">
        <f t="shared" si="125"/>
        <v>0.10706274590359892</v>
      </c>
      <c r="S188" s="1">
        <f t="shared" si="125"/>
        <v>3.6289893392929498E-2</v>
      </c>
      <c r="T188" s="1">
        <f t="shared" si="125"/>
        <v>9.8406320619200075E-3</v>
      </c>
      <c r="W188" s="1">
        <f t="shared" si="88"/>
        <v>0.13114106626608513</v>
      </c>
      <c r="X188" s="1">
        <f t="shared" si="89"/>
        <v>0.17780583802759933</v>
      </c>
      <c r="Y188" s="1">
        <f t="shared" si="90"/>
        <v>0.12053781830837892</v>
      </c>
      <c r="Z188" s="1">
        <f t="shared" si="91"/>
        <v>5.4476522644843241E-2</v>
      </c>
      <c r="AA188" s="1">
        <f t="shared" si="92"/>
        <v>1.8465313798124952E-2</v>
      </c>
      <c r="AB188" s="1">
        <f t="shared" si="93"/>
        <v>5.0071891098651079E-3</v>
      </c>
      <c r="AC188" s="1">
        <f t="shared" si="94"/>
        <v>8.8604837349276003E-2</v>
      </c>
      <c r="AD188" s="1">
        <f t="shared" si="95"/>
        <v>0.12013366832187693</v>
      </c>
      <c r="AE188" s="1">
        <f t="shared" si="96"/>
        <v>8.1440803325331462E-2</v>
      </c>
      <c r="AF188" s="1">
        <f t="shared" si="97"/>
        <v>3.6806803282403877E-2</v>
      </c>
      <c r="AG188" s="1">
        <f t="shared" si="98"/>
        <v>1.2476001395066631E-2</v>
      </c>
      <c r="AH188" s="1">
        <f t="shared" si="99"/>
        <v>3.3830834938956178E-3</v>
      </c>
      <c r="AI188" s="1">
        <f t="shared" si="100"/>
        <v>2.9932718351406238E-2</v>
      </c>
      <c r="AJ188" s="1">
        <f t="shared" si="101"/>
        <v>4.0583870655109086E-2</v>
      </c>
      <c r="AK188" s="1">
        <f t="shared" si="102"/>
        <v>2.751254560335056E-2</v>
      </c>
      <c r="AL188" s="1">
        <f t="shared" si="103"/>
        <v>1.2434170740868836E-2</v>
      </c>
      <c r="AM188" s="1">
        <f t="shared" si="104"/>
        <v>4.2146754859240443E-3</v>
      </c>
      <c r="AN188" s="1">
        <f t="shared" si="105"/>
        <v>1.1428821316254731E-3</v>
      </c>
      <c r="AO188" s="1">
        <f t="shared" si="106"/>
        <v>6.7412995701559043E-3</v>
      </c>
      <c r="AP188" s="1">
        <f t="shared" si="107"/>
        <v>9.1400996926059852E-3</v>
      </c>
      <c r="AQ188" s="1">
        <f t="shared" si="108"/>
        <v>6.196240170116339E-3</v>
      </c>
      <c r="AR188" s="1">
        <f t="shared" si="109"/>
        <v>2.8003627631342821E-3</v>
      </c>
      <c r="AS188" s="1">
        <f t="shared" si="110"/>
        <v>9.4920847842981063E-4</v>
      </c>
      <c r="AT188" s="1">
        <f t="shared" si="111"/>
        <v>2.5739429116379293E-4</v>
      </c>
      <c r="AU188" s="1">
        <f t="shared" si="112"/>
        <v>1.1386817435288786E-3</v>
      </c>
      <c r="AV188" s="1">
        <f t="shared" si="113"/>
        <v>1.5438662153629311E-3</v>
      </c>
      <c r="AW188" s="1">
        <f t="shared" si="114"/>
        <v>1.0466150460761345E-3</v>
      </c>
      <c r="AX188" s="1">
        <f t="shared" si="115"/>
        <v>4.7301294364008624E-4</v>
      </c>
      <c r="AY188" s="1">
        <f t="shared" si="116"/>
        <v>1.603320478407184E-4</v>
      </c>
      <c r="AZ188" s="1">
        <f t="shared" si="117"/>
        <v>4.34768069845603E-5</v>
      </c>
      <c r="BA188" s="1">
        <f t="shared" si="118"/>
        <v>1.5386898025253982E-4</v>
      </c>
      <c r="BB188" s="1">
        <f t="shared" si="119"/>
        <v>2.0862117229353608E-4</v>
      </c>
      <c r="BC188" s="1">
        <f t="shared" si="120"/>
        <v>1.4142809505105196E-4</v>
      </c>
      <c r="BD188" s="1">
        <f t="shared" si="121"/>
        <v>6.3917788879791859E-5</v>
      </c>
      <c r="BE188" s="1">
        <f t="shared" si="122"/>
        <v>2.1665517027258019E-5</v>
      </c>
      <c r="BF188" s="1">
        <f t="shared" si="123"/>
        <v>5.8749795483843493E-6</v>
      </c>
    </row>
    <row r="189" spans="2:58" x14ac:dyDescent="0.35">
      <c r="B189" s="1" t="s">
        <v>7</v>
      </c>
      <c r="C189" s="1" t="s">
        <v>5</v>
      </c>
      <c r="E189" s="1">
        <f>'PL Table'!R191</f>
        <v>0.66325841178325295</v>
      </c>
      <c r="F189" s="1">
        <f>'PL Table'!S191</f>
        <v>0.52785820210437129</v>
      </c>
      <c r="H189" s="1">
        <f t="shared" si="126"/>
        <v>0.51516996080474808</v>
      </c>
      <c r="I189" s="1">
        <f t="shared" si="126"/>
        <v>0.34169081000179791</v>
      </c>
      <c r="J189" s="1">
        <f t="shared" si="126"/>
        <v>0.11331465198136283</v>
      </c>
      <c r="K189" s="1">
        <f t="shared" si="124"/>
        <v>2.5052298701643588E-2</v>
      </c>
      <c r="L189" s="1">
        <f t="shared" si="124"/>
        <v>4.1540369620929433E-3</v>
      </c>
      <c r="M189" s="1">
        <f t="shared" si="124"/>
        <v>5.5103999159333893E-4</v>
      </c>
      <c r="O189" s="1">
        <f t="shared" si="127"/>
        <v>0.58986699358139882</v>
      </c>
      <c r="P189" s="1">
        <f t="shared" si="127"/>
        <v>0.3113661307125879</v>
      </c>
      <c r="Q189" s="1">
        <f t="shared" si="127"/>
        <v>8.2178582977070647E-2</v>
      </c>
      <c r="R189" s="1">
        <f t="shared" si="125"/>
        <v>1.445954635392047E-2</v>
      </c>
      <c r="S189" s="1">
        <f t="shared" si="125"/>
        <v>1.9081475354063187E-3</v>
      </c>
      <c r="T189" s="1">
        <f t="shared" si="125"/>
        <v>2.0144626547789337E-4</v>
      </c>
      <c r="W189" s="1">
        <f t="shared" si="88"/>
        <v>0.30388175596334382</v>
      </c>
      <c r="X189" s="1">
        <f t="shared" si="89"/>
        <v>0.16040647735512997</v>
      </c>
      <c r="Y189" s="1">
        <f t="shared" si="90"/>
        <v>4.233593737128722E-2</v>
      </c>
      <c r="Z189" s="1">
        <f t="shared" si="91"/>
        <v>7.4491239284036467E-3</v>
      </c>
      <c r="AA189" s="1">
        <f t="shared" si="92"/>
        <v>9.8302029102494983E-4</v>
      </c>
      <c r="AB189" s="1">
        <f t="shared" si="93"/>
        <v>1.037790646905092E-4</v>
      </c>
      <c r="AC189" s="1">
        <f t="shared" si="94"/>
        <v>0.2015521308301535</v>
      </c>
      <c r="AD189" s="1">
        <f t="shared" si="95"/>
        <v>0.10639094541030984</v>
      </c>
      <c r="AE189" s="1">
        <f t="shared" si="96"/>
        <v>2.8079666582235228E-2</v>
      </c>
      <c r="AF189" s="1">
        <f t="shared" si="97"/>
        <v>4.9406941059296286E-3</v>
      </c>
      <c r="AG189" s="1">
        <f t="shared" si="98"/>
        <v>6.5199647697591933E-4</v>
      </c>
      <c r="AH189" s="1">
        <f t="shared" si="99"/>
        <v>6.88323376229786E-5</v>
      </c>
      <c r="AI189" s="1">
        <f t="shared" si="100"/>
        <v>6.6840573092968994E-2</v>
      </c>
      <c r="AJ189" s="1">
        <f t="shared" si="101"/>
        <v>3.5282344740480427E-2</v>
      </c>
      <c r="AK189" s="1">
        <f t="shared" si="102"/>
        <v>9.312037530368307E-3</v>
      </c>
      <c r="AL189" s="1">
        <f t="shared" si="103"/>
        <v>1.6384784629028817E-3</v>
      </c>
      <c r="AM189" s="1">
        <f t="shared" si="104"/>
        <v>2.1622107390366219E-4</v>
      </c>
      <c r="AN189" s="1">
        <f t="shared" si="105"/>
        <v>2.2826813465572712E-5</v>
      </c>
      <c r="AO189" s="1">
        <f t="shared" si="106"/>
        <v>1.4777524117441683E-2</v>
      </c>
      <c r="AP189" s="1">
        <f t="shared" si="107"/>
        <v>7.8004373121867534E-3</v>
      </c>
      <c r="AQ189" s="1">
        <f t="shared" si="108"/>
        <v>2.0587624076193766E-3</v>
      </c>
      <c r="AR189" s="1">
        <f t="shared" si="109"/>
        <v>3.6224487434867707E-4</v>
      </c>
      <c r="AS189" s="1">
        <f t="shared" si="110"/>
        <v>4.7803482023804128E-5</v>
      </c>
      <c r="AT189" s="1">
        <f t="shared" si="111"/>
        <v>5.0466920150827778E-6</v>
      </c>
      <c r="AU189" s="1">
        <f t="shared" si="112"/>
        <v>2.4503292940557717E-3</v>
      </c>
      <c r="AV189" s="1">
        <f t="shared" si="113"/>
        <v>1.293426415723953E-3</v>
      </c>
      <c r="AW189" s="1">
        <f t="shared" si="114"/>
        <v>3.4137287117917339E-4</v>
      </c>
      <c r="AX189" s="1">
        <f t="shared" si="115"/>
        <v>6.0065490009281884E-5</v>
      </c>
      <c r="AY189" s="1">
        <f t="shared" si="116"/>
        <v>7.9265153912044016E-6</v>
      </c>
      <c r="AZ189" s="1">
        <f t="shared" si="117"/>
        <v>8.3681523267075678E-7</v>
      </c>
      <c r="BA189" s="1">
        <f t="shared" si="118"/>
        <v>3.2504030318428211E-4</v>
      </c>
      <c r="BB189" s="1">
        <f t="shared" si="119"/>
        <v>1.7157519005031491E-4</v>
      </c>
      <c r="BC189" s="1">
        <f t="shared" si="120"/>
        <v>4.5283685672837512E-5</v>
      </c>
      <c r="BD189" s="1">
        <f t="shared" si="121"/>
        <v>7.9677883013078296E-6</v>
      </c>
      <c r="BE189" s="1">
        <f t="shared" si="122"/>
        <v>1.0514656018691482E-6</v>
      </c>
      <c r="BF189" s="1">
        <f t="shared" si="123"/>
        <v>1.1100494843544788E-7</v>
      </c>
    </row>
    <row r="190" spans="2:58" x14ac:dyDescent="0.35">
      <c r="B190" s="1" t="s">
        <v>6</v>
      </c>
      <c r="C190" s="1" t="s">
        <v>14</v>
      </c>
      <c r="E190" s="1">
        <f>'PL Table'!R192</f>
        <v>0.61934147110490523</v>
      </c>
      <c r="F190" s="1">
        <f>'PL Table'!S192</f>
        <v>1.207541840265518</v>
      </c>
      <c r="H190" s="1">
        <f t="shared" si="126"/>
        <v>0.53829880621896908</v>
      </c>
      <c r="I190" s="1">
        <f t="shared" si="126"/>
        <v>0.33339077453767063</v>
      </c>
      <c r="J190" s="1">
        <f t="shared" si="126"/>
        <v>0.10324136637748235</v>
      </c>
      <c r="K190" s="1">
        <f t="shared" si="124"/>
        <v>2.1313886577036804E-2</v>
      </c>
      <c r="L190" s="1">
        <f t="shared" si="124"/>
        <v>3.3001434668962666E-3</v>
      </c>
      <c r="M190" s="1">
        <f t="shared" si="124"/>
        <v>4.0878314192895537E-4</v>
      </c>
      <c r="O190" s="1">
        <f t="shared" si="127"/>
        <v>0.29893119764966075</v>
      </c>
      <c r="P190" s="1">
        <f t="shared" si="127"/>
        <v>0.36097192852264659</v>
      </c>
      <c r="Q190" s="1">
        <f t="shared" si="127"/>
        <v>0.21794435342621493</v>
      </c>
      <c r="R190" s="1">
        <f t="shared" si="125"/>
        <v>8.772564187059001E-2</v>
      </c>
      <c r="S190" s="1">
        <f t="shared" si="125"/>
        <v>2.6483095755721504E-2</v>
      </c>
      <c r="T190" s="1">
        <f t="shared" si="125"/>
        <v>6.3958892369583758E-3</v>
      </c>
      <c r="W190" s="1">
        <f t="shared" si="88"/>
        <v>0.16091430683641908</v>
      </c>
      <c r="X190" s="1">
        <f t="shared" si="89"/>
        <v>0.1943107582022997</v>
      </c>
      <c r="Y190" s="1">
        <f t="shared" si="90"/>
        <v>0.11731918527149658</v>
      </c>
      <c r="Z190" s="1">
        <f t="shared" si="91"/>
        <v>4.7222608293731413E-2</v>
      </c>
      <c r="AA190" s="1">
        <f t="shared" si="92"/>
        <v>1.4255818830287533E-2</v>
      </c>
      <c r="AB190" s="1">
        <f t="shared" si="93"/>
        <v>3.4428995409634469E-3</v>
      </c>
      <c r="AC190" s="1">
        <f t="shared" si="94"/>
        <v>9.9660903517893903E-2</v>
      </c>
      <c r="AD190" s="1">
        <f t="shared" si="95"/>
        <v>0.12034471083652183</v>
      </c>
      <c r="AE190" s="1">
        <f t="shared" si="96"/>
        <v>7.2660636794877623E-2</v>
      </c>
      <c r="AF190" s="1">
        <f t="shared" si="97"/>
        <v>2.9246919690050312E-2</v>
      </c>
      <c r="AG190" s="1">
        <f t="shared" si="98"/>
        <v>8.8292198061552894E-3</v>
      </c>
      <c r="AH190" s="1">
        <f t="shared" si="99"/>
        <v>2.1323304665667041E-3</v>
      </c>
      <c r="AI190" s="1">
        <f t="shared" si="100"/>
        <v>3.0862065298208216E-2</v>
      </c>
      <c r="AJ190" s="1">
        <f t="shared" si="101"/>
        <v>3.7267235124592929E-2</v>
      </c>
      <c r="AK190" s="1">
        <f t="shared" si="102"/>
        <v>2.2500872841979356E-2</v>
      </c>
      <c r="AL190" s="1">
        <f t="shared" si="103"/>
        <v>9.0569151330613887E-3</v>
      </c>
      <c r="AM190" s="1">
        <f t="shared" si="104"/>
        <v>2.7341509917263918E-3</v>
      </c>
      <c r="AN190" s="1">
        <f t="shared" si="105"/>
        <v>6.6032034402261567E-4</v>
      </c>
      <c r="AO190" s="1">
        <f t="shared" si="106"/>
        <v>6.3713856410426402E-3</v>
      </c>
      <c r="AP190" s="1">
        <f t="shared" si="107"/>
        <v>7.6937147420259259E-3</v>
      </c>
      <c r="AQ190" s="1">
        <f t="shared" si="108"/>
        <v>4.6452412290319675E-3</v>
      </c>
      <c r="AR190" s="1">
        <f t="shared" si="109"/>
        <v>1.8697743807275062E-3</v>
      </c>
      <c r="AS190" s="1">
        <f t="shared" si="110"/>
        <v>5.6445769914625292E-4</v>
      </c>
      <c r="AT190" s="1">
        <f t="shared" si="111"/>
        <v>1.3632125775582128E-4</v>
      </c>
      <c r="AU190" s="1">
        <f t="shared" si="112"/>
        <v>9.8651583897500458E-4</v>
      </c>
      <c r="AV190" s="1">
        <f t="shared" si="113"/>
        <v>1.1912591516469583E-3</v>
      </c>
      <c r="AW190" s="1">
        <f t="shared" si="114"/>
        <v>7.192476341064542E-4</v>
      </c>
      <c r="AX190" s="1">
        <f t="shared" si="115"/>
        <v>2.8950720389850918E-4</v>
      </c>
      <c r="AY190" s="1">
        <f t="shared" si="116"/>
        <v>8.7398015441432576E-5</v>
      </c>
      <c r="AZ190" s="1">
        <f t="shared" si="117"/>
        <v>2.1107352080340332E-5</v>
      </c>
      <c r="BA190" s="1">
        <f t="shared" si="118"/>
        <v>1.2219803419581389E-4</v>
      </c>
      <c r="BB190" s="1">
        <f t="shared" si="119"/>
        <v>1.4755923908964176E-4</v>
      </c>
      <c r="BC190" s="1">
        <f t="shared" si="120"/>
        <v>8.9091977559242828E-5</v>
      </c>
      <c r="BD190" s="1">
        <f t="shared" si="121"/>
        <v>3.5860763511594103E-5</v>
      </c>
      <c r="BE190" s="1">
        <f t="shared" si="122"/>
        <v>1.082584309102922E-5</v>
      </c>
      <c r="BF190" s="1">
        <f t="shared" si="123"/>
        <v>2.6145316977134336E-6</v>
      </c>
    </row>
    <row r="191" spans="2:58" x14ac:dyDescent="0.35">
      <c r="B191" s="1" t="s">
        <v>3</v>
      </c>
      <c r="C191" s="1" t="s">
        <v>17</v>
      </c>
      <c r="E191" s="1">
        <f>'PL Table'!R193</f>
        <v>0.29728390613035449</v>
      </c>
      <c r="F191" s="1">
        <f>'PL Table'!S193</f>
        <v>1.3417131558505757</v>
      </c>
      <c r="H191" s="1">
        <f t="shared" si="126"/>
        <v>0.7428330875545468</v>
      </c>
      <c r="I191" s="1">
        <f t="shared" si="126"/>
        <v>0.22083232187108728</v>
      </c>
      <c r="J191" s="1">
        <f t="shared" si="126"/>
        <v>3.2824947622836262E-2</v>
      </c>
      <c r="K191" s="1">
        <f t="shared" si="124"/>
        <v>3.25277621594702E-3</v>
      </c>
      <c r="L191" s="1">
        <f t="shared" si="124"/>
        <v>2.4174950481116084E-4</v>
      </c>
      <c r="M191" s="1">
        <f t="shared" si="124"/>
        <v>1.4373647419068168E-5</v>
      </c>
      <c r="O191" s="1">
        <f t="shared" si="127"/>
        <v>0.26139747016773429</v>
      </c>
      <c r="P191" s="1">
        <f t="shared" si="127"/>
        <v>0.35072042463010755</v>
      </c>
      <c r="Q191" s="1">
        <f t="shared" si="127"/>
        <v>0.23528310387585782</v>
      </c>
      <c r="R191" s="1">
        <f t="shared" si="125"/>
        <v>0.10522747860653205</v>
      </c>
      <c r="S191" s="1">
        <f t="shared" si="125"/>
        <v>3.5296273100842247E-2</v>
      </c>
      <c r="T191" s="1">
        <f t="shared" si="125"/>
        <v>9.4714947943789624E-3</v>
      </c>
      <c r="W191" s="1">
        <f t="shared" si="88"/>
        <v>0.19417468984364561</v>
      </c>
      <c r="X191" s="1">
        <f t="shared" si="89"/>
        <v>0.2605267358964245</v>
      </c>
      <c r="Y191" s="1">
        <f t="shared" si="90"/>
        <v>0.17477607450152063</v>
      </c>
      <c r="Z191" s="1">
        <f t="shared" si="91"/>
        <v>7.816645282887022E-2</v>
      </c>
      <c r="AA191" s="1">
        <f t="shared" si="92"/>
        <v>2.6219239526667146E-2</v>
      </c>
      <c r="AB191" s="1">
        <f t="shared" si="93"/>
        <v>7.0357397218653419E-3</v>
      </c>
      <c r="AC191" s="1">
        <f t="shared" si="94"/>
        <v>5.7725010268369036E-2</v>
      </c>
      <c r="AD191" s="1">
        <f t="shared" si="95"/>
        <v>7.7450405698680322E-2</v>
      </c>
      <c r="AE191" s="1">
        <f t="shared" si="96"/>
        <v>5.1958114125941902E-2</v>
      </c>
      <c r="AF191" s="1">
        <f t="shared" si="97"/>
        <v>2.3237628425320636E-2</v>
      </c>
      <c r="AG191" s="1">
        <f t="shared" si="98"/>
        <v>7.7945579422549951E-3</v>
      </c>
      <c r="AH191" s="1">
        <f t="shared" si="99"/>
        <v>2.0916121870326225E-3</v>
      </c>
      <c r="AI191" s="1">
        <f t="shared" si="100"/>
        <v>8.580358266997783E-3</v>
      </c>
      <c r="AJ191" s="1">
        <f t="shared" si="101"/>
        <v>1.1512379568742173E-2</v>
      </c>
      <c r="AK191" s="1">
        <f t="shared" si="102"/>
        <v>7.7231555612633767E-3</v>
      </c>
      <c r="AL191" s="1">
        <f t="shared" si="103"/>
        <v>3.4540864737425377E-3</v>
      </c>
      <c r="AM191" s="1">
        <f t="shared" si="104"/>
        <v>1.1585983158164711E-3</v>
      </c>
      <c r="AN191" s="1">
        <f t="shared" si="105"/>
        <v>3.1090132053545575E-4</v>
      </c>
      <c r="AO191" s="1">
        <f t="shared" si="106"/>
        <v>8.502674738703268E-4</v>
      </c>
      <c r="AP191" s="1">
        <f t="shared" si="107"/>
        <v>1.1408150556836533E-3</v>
      </c>
      <c r="AQ191" s="1">
        <f t="shared" si="108"/>
        <v>7.6532328430158243E-4</v>
      </c>
      <c r="AR191" s="1">
        <f t="shared" si="109"/>
        <v>3.4228143967540134E-4</v>
      </c>
      <c r="AS191" s="1">
        <f t="shared" si="110"/>
        <v>1.1481087765399023E-4</v>
      </c>
      <c r="AT191" s="1">
        <f t="shared" si="111"/>
        <v>3.0808652996621897E-5</v>
      </c>
      <c r="AU191" s="1">
        <f t="shared" si="112"/>
        <v>6.3192708971939954E-5</v>
      </c>
      <c r="AV191" s="1">
        <f t="shared" si="113"/>
        <v>8.4786488981488558E-5</v>
      </c>
      <c r="AW191" s="1">
        <f t="shared" si="114"/>
        <v>5.687957385242155E-5</v>
      </c>
      <c r="AX191" s="1">
        <f t="shared" si="115"/>
        <v>2.5438690845656143E-5</v>
      </c>
      <c r="AY191" s="1">
        <f t="shared" si="116"/>
        <v>8.5328565438081106E-6</v>
      </c>
      <c r="AZ191" s="1">
        <f t="shared" si="117"/>
        <v>2.2897291763626019E-6</v>
      </c>
      <c r="BA191" s="1">
        <f t="shared" si="118"/>
        <v>3.7572350724274022E-6</v>
      </c>
      <c r="BB191" s="1">
        <f t="shared" si="119"/>
        <v>5.0411317262990374E-6</v>
      </c>
      <c r="BC191" s="1">
        <f t="shared" si="120"/>
        <v>3.3818763787755716E-6</v>
      </c>
      <c r="BD191" s="1">
        <f t="shared" si="121"/>
        <v>1.5125026762878302E-6</v>
      </c>
      <c r="BE191" s="1">
        <f t="shared" si="122"/>
        <v>5.073361847586464E-7</v>
      </c>
      <c r="BF191" s="1">
        <f t="shared" si="123"/>
        <v>1.3613992670594275E-7</v>
      </c>
    </row>
    <row r="192" spans="2:58" x14ac:dyDescent="0.35">
      <c r="B192" s="1" t="s">
        <v>18</v>
      </c>
      <c r="C192" s="1" t="s">
        <v>10</v>
      </c>
      <c r="E192" s="1">
        <f>'PL Table'!R194</f>
        <v>1.4244853835412821</v>
      </c>
      <c r="F192" s="1">
        <f>'PL Table'!S194</f>
        <v>0.31777416849092577</v>
      </c>
      <c r="H192" s="1">
        <f t="shared" si="126"/>
        <v>0.24063226467437393</v>
      </c>
      <c r="I192" s="1">
        <f t="shared" si="126"/>
        <v>0.34277714383708285</v>
      </c>
      <c r="J192" s="1">
        <f t="shared" si="126"/>
        <v>0.24414051560397612</v>
      </c>
      <c r="K192" s="1">
        <f t="shared" si="124"/>
        <v>0.11592486533603208</v>
      </c>
      <c r="L192" s="1">
        <f t="shared" si="124"/>
        <v>4.1283319065042276E-2</v>
      </c>
      <c r="M192" s="1">
        <f t="shared" si="124"/>
        <v>1.1761496918444771E-2</v>
      </c>
      <c r="O192" s="1">
        <f t="shared" si="127"/>
        <v>0.72776712260553045</v>
      </c>
      <c r="P192" s="1">
        <f t="shared" si="127"/>
        <v>0.23126559224100607</v>
      </c>
      <c r="Q192" s="1">
        <f t="shared" si="127"/>
        <v>3.6745115637473603E-2</v>
      </c>
      <c r="R192" s="1">
        <f t="shared" si="125"/>
        <v>3.8922161892670313E-3</v>
      </c>
      <c r="S192" s="1">
        <f t="shared" si="125"/>
        <v>3.0921144078281264E-4</v>
      </c>
      <c r="T192" s="1">
        <f t="shared" si="125"/>
        <v>1.9651881696527887E-5</v>
      </c>
      <c r="W192" s="1">
        <f t="shared" si="88"/>
        <v>0.17512425086812156</v>
      </c>
      <c r="X192" s="1">
        <f t="shared" si="89"/>
        <v>5.5649963202213611E-2</v>
      </c>
      <c r="Y192" s="1">
        <f t="shared" si="90"/>
        <v>8.8420603915670241E-3</v>
      </c>
      <c r="Z192" s="1">
        <f t="shared" si="91"/>
        <v>9.365927962255874E-4</v>
      </c>
      <c r="AA192" s="1">
        <f t="shared" si="92"/>
        <v>7.4406249258794274E-5</v>
      </c>
      <c r="AB192" s="1">
        <f t="shared" si="93"/>
        <v>4.7288767977483826E-6</v>
      </c>
      <c r="AC192" s="1">
        <f t="shared" si="94"/>
        <v>0.24946193566525582</v>
      </c>
      <c r="AD192" s="1">
        <f t="shared" si="95"/>
        <v>7.9272559176163493E-2</v>
      </c>
      <c r="AE192" s="1">
        <f t="shared" si="96"/>
        <v>1.2595385788176532E-2</v>
      </c>
      <c r="AF192" s="1">
        <f t="shared" si="97"/>
        <v>1.3341627485534077E-3</v>
      </c>
      <c r="AG192" s="1">
        <f t="shared" si="98"/>
        <v>1.0599061451328179E-4</v>
      </c>
      <c r="AH192" s="1">
        <f t="shared" si="99"/>
        <v>6.7362158789600748E-6</v>
      </c>
      <c r="AI192" s="1">
        <f t="shared" si="100"/>
        <v>0.17767744055253631</v>
      </c>
      <c r="AJ192" s="1">
        <f t="shared" si="101"/>
        <v>5.646130093117812E-2</v>
      </c>
      <c r="AK192" s="1">
        <f t="shared" si="102"/>
        <v>8.9709714776605321E-3</v>
      </c>
      <c r="AL192" s="1">
        <f t="shared" si="103"/>
        <v>9.502476672897961E-4</v>
      </c>
      <c r="AM192" s="1">
        <f t="shared" si="104"/>
        <v>7.549104058336421E-5</v>
      </c>
      <c r="AN192" s="1">
        <f t="shared" si="105"/>
        <v>4.7978205299786596E-6</v>
      </c>
      <c r="AO192" s="1">
        <f t="shared" si="106"/>
        <v>8.4366305684037662E-2</v>
      </c>
      <c r="AP192" s="1">
        <f t="shared" si="107"/>
        <v>2.6809432637396335E-2</v>
      </c>
      <c r="AQ192" s="1">
        <f t="shared" si="108"/>
        <v>4.2596725820310544E-3</v>
      </c>
      <c r="AR192" s="1">
        <f t="shared" si="109"/>
        <v>4.5120463759950452E-4</v>
      </c>
      <c r="AS192" s="1">
        <f t="shared" si="110"/>
        <v>3.5845294633108011E-5</v>
      </c>
      <c r="AT192" s="1">
        <f t="shared" si="111"/>
        <v>2.278141739269629E-6</v>
      </c>
      <c r="AU192" s="1">
        <f t="shared" si="112"/>
        <v>3.0044642327571855E-2</v>
      </c>
      <c r="AV192" s="1">
        <f t="shared" si="113"/>
        <v>9.5474112332514186E-3</v>
      </c>
      <c r="AW192" s="1">
        <f t="shared" si="114"/>
        <v>1.5169603329436971E-3</v>
      </c>
      <c r="AX192" s="1">
        <f t="shared" si="115"/>
        <v>1.6068360281163384E-4</v>
      </c>
      <c r="AY192" s="1">
        <f t="shared" si="116"/>
        <v>1.276527456839828E-5</v>
      </c>
      <c r="AZ192" s="1">
        <f t="shared" si="117"/>
        <v>8.1129490230622507E-7</v>
      </c>
      <c r="BA192" s="1">
        <f t="shared" si="118"/>
        <v>8.559630769870364E-3</v>
      </c>
      <c r="BB192" s="1">
        <f t="shared" si="119"/>
        <v>2.7200295504848978E-3</v>
      </c>
      <c r="BC192" s="1">
        <f t="shared" si="120"/>
        <v>4.3217756433804256E-4</v>
      </c>
      <c r="BD192" s="1">
        <f t="shared" si="121"/>
        <v>4.577828871598504E-5</v>
      </c>
      <c r="BE192" s="1">
        <f t="shared" si="122"/>
        <v>3.6367894079149187E-6</v>
      </c>
      <c r="BF192" s="1">
        <f t="shared" si="123"/>
        <v>2.3113554601535393E-7</v>
      </c>
    </row>
    <row r="193" spans="2:58" x14ac:dyDescent="0.35">
      <c r="B193" s="1" t="s">
        <v>2</v>
      </c>
      <c r="C193" s="1" t="s">
        <v>8</v>
      </c>
      <c r="E193" s="1">
        <f>'PL Table'!R195</f>
        <v>1.6722219719832441</v>
      </c>
      <c r="F193" s="1">
        <f>'PL Table'!S195</f>
        <v>0.52962361415154313</v>
      </c>
      <c r="H193" s="1">
        <f t="shared" si="126"/>
        <v>0.18782925029186878</v>
      </c>
      <c r="I193" s="1">
        <f t="shared" si="126"/>
        <v>0.31409219931920312</v>
      </c>
      <c r="J193" s="1">
        <f t="shared" si="126"/>
        <v>0.26261593846505604</v>
      </c>
      <c r="K193" s="1">
        <f t="shared" si="124"/>
        <v>0.14638404749808881</v>
      </c>
      <c r="L193" s="1">
        <f t="shared" si="124"/>
        <v>6.1196655143535728E-2</v>
      </c>
      <c r="M193" s="1">
        <f t="shared" si="124"/>
        <v>2.0466878268580371E-2</v>
      </c>
      <c r="O193" s="1">
        <f t="shared" si="127"/>
        <v>0.58882655395725103</v>
      </c>
      <c r="P193" s="1">
        <f t="shared" si="127"/>
        <v>0.3118564476152379</v>
      </c>
      <c r="Q193" s="1">
        <f t="shared" si="127"/>
        <v>8.2583269441221824E-2</v>
      </c>
      <c r="R193" s="1">
        <f t="shared" si="125"/>
        <v>1.4579349876636867E-2</v>
      </c>
      <c r="S193" s="1">
        <f t="shared" si="125"/>
        <v>1.9303919934110677E-3</v>
      </c>
      <c r="T193" s="1">
        <f t="shared" si="125"/>
        <v>2.044762368559144E-4</v>
      </c>
      <c r="W193" s="1">
        <f t="shared" si="88"/>
        <v>0.11059885018173508</v>
      </c>
      <c r="X193" s="1">
        <f t="shared" si="89"/>
        <v>5.8575762754255585E-2</v>
      </c>
      <c r="Y193" s="1">
        <f t="shared" si="90"/>
        <v>1.5511553585796093E-2</v>
      </c>
      <c r="Z193" s="1">
        <f t="shared" si="91"/>
        <v>2.7384283570715522E-3</v>
      </c>
      <c r="AA193" s="1">
        <f t="shared" si="92"/>
        <v>3.6258408089182692E-4</v>
      </c>
      <c r="AB193" s="1">
        <f t="shared" si="93"/>
        <v>3.840661827114899E-5</v>
      </c>
      <c r="AC193" s="1">
        <f t="shared" si="94"/>
        <v>0.18494582734998041</v>
      </c>
      <c r="AD193" s="1">
        <f t="shared" si="95"/>
        <v>9.7951677503343923E-2</v>
      </c>
      <c r="AE193" s="1">
        <f t="shared" si="96"/>
        <v>2.5938760725763701E-2</v>
      </c>
      <c r="AF193" s="1">
        <f t="shared" si="97"/>
        <v>4.5792600673970263E-3</v>
      </c>
      <c r="AG193" s="1">
        <f t="shared" si="98"/>
        <v>6.0632106675866289E-4</v>
      </c>
      <c r="AH193" s="1">
        <f t="shared" si="99"/>
        <v>6.4224390942588456E-5</v>
      </c>
      <c r="AI193" s="1">
        <f t="shared" si="100"/>
        <v>0.15463523806062843</v>
      </c>
      <c r="AJ193" s="1">
        <f t="shared" si="101"/>
        <v>8.1898473656854293E-2</v>
      </c>
      <c r="AK193" s="1">
        <f t="shared" si="102"/>
        <v>2.1687682805819054E-2</v>
      </c>
      <c r="AL193" s="1">
        <f t="shared" si="103"/>
        <v>3.8287696500633899E-3</v>
      </c>
      <c r="AM193" s="1">
        <f t="shared" si="104"/>
        <v>5.0695170495507777E-4</v>
      </c>
      <c r="AN193" s="1">
        <f t="shared" si="105"/>
        <v>5.3698718835719037E-5</v>
      </c>
      <c r="AO193" s="1">
        <f t="shared" si="106"/>
        <v>8.6194814242614187E-2</v>
      </c>
      <c r="AP193" s="1">
        <f t="shared" si="107"/>
        <v>4.5650809040294227E-2</v>
      </c>
      <c r="AQ193" s="1">
        <f t="shared" si="108"/>
        <v>1.2088873236431281E-2</v>
      </c>
      <c r="AR193" s="1">
        <f t="shared" si="109"/>
        <v>2.1341842448328666E-3</v>
      </c>
      <c r="AS193" s="1">
        <f t="shared" si="110"/>
        <v>2.8257859325341608E-4</v>
      </c>
      <c r="AT193" s="1">
        <f t="shared" si="111"/>
        <v>2.993205916814663E-5</v>
      </c>
      <c r="AU193" s="1">
        <f t="shared" si="112"/>
        <v>3.6034215561878427E-2</v>
      </c>
      <c r="AV193" s="1">
        <f t="shared" si="113"/>
        <v>1.9084571478997829E-2</v>
      </c>
      <c r="AW193" s="1">
        <f t="shared" si="114"/>
        <v>5.0538198606201448E-3</v>
      </c>
      <c r="AX193" s="1">
        <f t="shared" si="115"/>
        <v>8.9220744661749657E-4</v>
      </c>
      <c r="AY193" s="1">
        <f t="shared" si="116"/>
        <v>1.181335331126196E-4</v>
      </c>
      <c r="AZ193" s="1">
        <f t="shared" si="117"/>
        <v>1.2513261751919324E-5</v>
      </c>
      <c r="BA193" s="1">
        <f t="shared" si="118"/>
        <v>1.2051441401150728E-2</v>
      </c>
      <c r="BB193" s="1">
        <f t="shared" si="119"/>
        <v>6.3827279506129854E-3</v>
      </c>
      <c r="BC193" s="1">
        <f t="shared" si="120"/>
        <v>1.6902217226748603E-3</v>
      </c>
      <c r="BD193" s="1">
        <f t="shared" si="121"/>
        <v>2.9839377916016899E-4</v>
      </c>
      <c r="BE193" s="1">
        <f t="shared" si="122"/>
        <v>3.950909793978652E-5</v>
      </c>
      <c r="BF193" s="1">
        <f t="shared" si="123"/>
        <v>4.1849902485474068E-6</v>
      </c>
    </row>
    <row r="194" spans="2:58" x14ac:dyDescent="0.35">
      <c r="B194" s="1" t="s">
        <v>11</v>
      </c>
      <c r="C194" s="1" t="s">
        <v>4</v>
      </c>
      <c r="E194" s="1">
        <f>'PL Table'!R196</f>
        <v>1.7228953650736452</v>
      </c>
      <c r="F194" s="1">
        <f>'PL Table'!S196</f>
        <v>0.73441141162347301</v>
      </c>
      <c r="H194" s="1">
        <f t="shared" si="126"/>
        <v>0.17854843588528849</v>
      </c>
      <c r="I194" s="1">
        <f t="shared" si="126"/>
        <v>0.30762027262791242</v>
      </c>
      <c r="J194" s="1">
        <f t="shared" si="126"/>
        <v>0.2649987709566608</v>
      </c>
      <c r="K194" s="1">
        <f t="shared" si="124"/>
        <v>0.15218838474381444</v>
      </c>
      <c r="L194" s="1">
        <f t="shared" si="124"/>
        <v>6.5551165673290654E-2</v>
      </c>
      <c r="M194" s="1">
        <f t="shared" si="124"/>
        <v>2.2587559902737423E-2</v>
      </c>
      <c r="O194" s="1">
        <f t="shared" si="127"/>
        <v>0.47978777338986922</v>
      </c>
      <c r="P194" s="1">
        <f t="shared" si="127"/>
        <v>0.35236161593493681</v>
      </c>
      <c r="Q194" s="1">
        <f t="shared" si="127"/>
        <v>0.1293891958803525</v>
      </c>
      <c r="R194" s="1">
        <f t="shared" si="125"/>
        <v>3.1674967331771907E-2</v>
      </c>
      <c r="S194" s="1">
        <f t="shared" si="125"/>
        <v>5.8156143678135003E-3</v>
      </c>
      <c r="T194" s="1">
        <f t="shared" si="125"/>
        <v>8.5421071146473315E-4</v>
      </c>
      <c r="W194" s="1">
        <f t="shared" si="88"/>
        <v>8.5665356495646383E-2</v>
      </c>
      <c r="X194" s="1">
        <f t="shared" si="89"/>
        <v>6.2913615391195707E-2</v>
      </c>
      <c r="Y194" s="1">
        <f t="shared" si="90"/>
        <v>2.3102238544892153E-2</v>
      </c>
      <c r="Z194" s="1">
        <f t="shared" si="91"/>
        <v>5.6555158738054835E-3</v>
      </c>
      <c r="AA194" s="1">
        <f t="shared" si="92"/>
        <v>1.0383688490851113E-3</v>
      </c>
      <c r="AB194" s="1">
        <f t="shared" si="93"/>
        <v>1.5251798644848758E-4</v>
      </c>
      <c r="AC194" s="1">
        <f t="shared" si="94"/>
        <v>0.14759244565373064</v>
      </c>
      <c r="AD194" s="1">
        <f t="shared" si="95"/>
        <v>0.10839357635751704</v>
      </c>
      <c r="AE194" s="1">
        <f t="shared" si="96"/>
        <v>3.9802739711820398E-2</v>
      </c>
      <c r="AF194" s="1">
        <f t="shared" si="97"/>
        <v>9.7438620860798939E-3</v>
      </c>
      <c r="AG194" s="1">
        <f t="shared" si="98"/>
        <v>1.7890008773255935E-3</v>
      </c>
      <c r="AH194" s="1">
        <f t="shared" si="99"/>
        <v>2.6277253194246424E-4</v>
      </c>
      <c r="AI194" s="1">
        <f t="shared" si="100"/>
        <v>0.12714317026834823</v>
      </c>
      <c r="AJ194" s="1">
        <f t="shared" si="101"/>
        <v>9.33753951550612E-2</v>
      </c>
      <c r="AK194" s="1">
        <f t="shared" si="102"/>
        <v>3.4287977883364053E-2</v>
      </c>
      <c r="AL194" s="1">
        <f t="shared" si="103"/>
        <v>8.3938274130119367E-3</v>
      </c>
      <c r="AM194" s="1">
        <f t="shared" si="104"/>
        <v>1.5411306598284754E-3</v>
      </c>
      <c r="AN194" s="1">
        <f t="shared" si="105"/>
        <v>2.2636478867616908E-4</v>
      </c>
      <c r="AO194" s="1">
        <f t="shared" si="106"/>
        <v>7.3018126252035465E-2</v>
      </c>
      <c r="AP194" s="1">
        <f t="shared" si="107"/>
        <v>5.3625345174858341E-2</v>
      </c>
      <c r="AQ194" s="1">
        <f t="shared" si="108"/>
        <v>1.9691532724331856E-2</v>
      </c>
      <c r="AR194" s="1">
        <f t="shared" si="109"/>
        <v>4.8205621150354564E-3</v>
      </c>
      <c r="AS194" s="1">
        <f t="shared" si="110"/>
        <v>8.8506895693045613E-4</v>
      </c>
      <c r="AT194" s="1">
        <f t="shared" si="111"/>
        <v>1.3000094840868228E-4</v>
      </c>
      <c r="AU194" s="1">
        <f t="shared" si="112"/>
        <v>3.1450647821498548E-2</v>
      </c>
      <c r="AV194" s="1">
        <f t="shared" si="113"/>
        <v>2.3097714663059456E-2</v>
      </c>
      <c r="AW194" s="1">
        <f t="shared" si="114"/>
        <v>8.4816126154868433E-3</v>
      </c>
      <c r="AX194" s="1">
        <f t="shared" si="115"/>
        <v>2.0763310312610496E-3</v>
      </c>
      <c r="AY194" s="1">
        <f t="shared" si="116"/>
        <v>3.8122030091651223E-4</v>
      </c>
      <c r="AZ194" s="1">
        <f t="shared" si="117"/>
        <v>5.5994507867124203E-5</v>
      </c>
      <c r="BA194" s="1">
        <f t="shared" si="118"/>
        <v>1.083723507204468E-2</v>
      </c>
      <c r="BB194" s="1">
        <f t="shared" si="119"/>
        <v>7.958989107355742E-3</v>
      </c>
      <c r="BC194" s="1">
        <f t="shared" si="120"/>
        <v>2.9225862127144884E-3</v>
      </c>
      <c r="BD194" s="1">
        <f t="shared" si="121"/>
        <v>7.1546022202364893E-4</v>
      </c>
      <c r="BE194" s="1">
        <f t="shared" si="122"/>
        <v>1.3136053790420787E-4</v>
      </c>
      <c r="BF194" s="1">
        <f t="shared" si="123"/>
        <v>1.9294535614769614E-5</v>
      </c>
    </row>
    <row r="195" spans="2:58" x14ac:dyDescent="0.35">
      <c r="B195" s="1" t="s">
        <v>12</v>
      </c>
      <c r="C195" s="1" t="s">
        <v>9</v>
      </c>
      <c r="E195" s="1">
        <f>'PL Table'!R197</f>
        <v>0.79050493221026086</v>
      </c>
      <c r="F195" s="1">
        <f>'PL Table'!S197</f>
        <v>1.1863568956994563</v>
      </c>
      <c r="H195" s="1">
        <f t="shared" si="126"/>
        <v>0.45361569227237075</v>
      </c>
      <c r="I195" s="1">
        <f t="shared" si="126"/>
        <v>0.35858544206928095</v>
      </c>
      <c r="J195" s="1">
        <f t="shared" si="126"/>
        <v>0.14173178028728167</v>
      </c>
      <c r="K195" s="1">
        <f t="shared" si="124"/>
        <v>3.7346557122679071E-2</v>
      </c>
      <c r="L195" s="1">
        <f t="shared" si="124"/>
        <v>7.3806594016375109E-3</v>
      </c>
      <c r="M195" s="1">
        <f t="shared" si="124"/>
        <v>1.1668895319916974E-3</v>
      </c>
      <c r="O195" s="1">
        <f t="shared" si="127"/>
        <v>0.30533159516008768</v>
      </c>
      <c r="P195" s="1">
        <f t="shared" si="127"/>
        <v>0.3622322433930848</v>
      </c>
      <c r="Q195" s="1">
        <f t="shared" si="127"/>
        <v>0.21486835989703501</v>
      </c>
      <c r="R195" s="1">
        <f t="shared" si="125"/>
        <v>8.4970186810493356E-2</v>
      </c>
      <c r="S195" s="1">
        <f t="shared" si="125"/>
        <v>2.5201241762874946E-2</v>
      </c>
      <c r="T195" s="1">
        <f t="shared" si="125"/>
        <v>5.9795333891151641E-3</v>
      </c>
      <c r="W195" s="1">
        <f t="shared" si="88"/>
        <v>0.13850320291117041</v>
      </c>
      <c r="X195" s="1">
        <f t="shared" si="89"/>
        <v>0.16431422985012806</v>
      </c>
      <c r="Y195" s="1">
        <f t="shared" si="90"/>
        <v>9.7467659822122438E-2</v>
      </c>
      <c r="Z195" s="1">
        <f t="shared" si="91"/>
        <v>3.8543810112554609E-2</v>
      </c>
      <c r="AA195" s="1">
        <f t="shared" si="92"/>
        <v>1.1431678728389899E-2</v>
      </c>
      <c r="AB195" s="1">
        <f t="shared" si="93"/>
        <v>2.7124101777692305E-3</v>
      </c>
      <c r="AC195" s="1">
        <f t="shared" si="94"/>
        <v>0.10948746502819877</v>
      </c>
      <c r="AD195" s="1">
        <f t="shared" si="95"/>
        <v>0.12989120912885668</v>
      </c>
      <c r="AE195" s="1">
        <f t="shared" si="96"/>
        <v>7.7048665820379655E-2</v>
      </c>
      <c r="AF195" s="1">
        <f t="shared" si="97"/>
        <v>3.0469072000150144E-2</v>
      </c>
      <c r="AG195" s="1">
        <f t="shared" si="98"/>
        <v>9.0367984182353374E-3</v>
      </c>
      <c r="AH195" s="1">
        <f t="shared" si="99"/>
        <v>2.1441736237038868E-3</v>
      </c>
      <c r="AI195" s="1">
        <f t="shared" si="100"/>
        <v>4.3275190559994785E-2</v>
      </c>
      <c r="AJ195" s="1">
        <f t="shared" si="101"/>
        <v>5.1339820733557834E-2</v>
      </c>
      <c r="AK195" s="1">
        <f t="shared" si="102"/>
        <v>3.045367517561513E-2</v>
      </c>
      <c r="AL195" s="1">
        <f t="shared" si="103"/>
        <v>1.2042975847994124E-2</v>
      </c>
      <c r="AM195" s="1">
        <f t="shared" si="104"/>
        <v>3.571816860502459E-3</v>
      </c>
      <c r="AN195" s="1">
        <f t="shared" si="105"/>
        <v>8.4748991252653523E-4</v>
      </c>
      <c r="AO195" s="1">
        <f t="shared" si="106"/>
        <v>1.1403083860004935E-2</v>
      </c>
      <c r="AP195" s="1">
        <f t="shared" si="107"/>
        <v>1.352812716955603E-2</v>
      </c>
      <c r="AQ195" s="1">
        <f t="shared" si="108"/>
        <v>8.0245934767509824E-3</v>
      </c>
      <c r="AR195" s="1">
        <f t="shared" si="109"/>
        <v>3.1733439354428017E-3</v>
      </c>
      <c r="AS195" s="1">
        <f t="shared" si="110"/>
        <v>9.4117961505965457E-4</v>
      </c>
      <c r="AT195" s="1">
        <f t="shared" si="111"/>
        <v>2.2331498528355625E-4</v>
      </c>
      <c r="AU195" s="1">
        <f t="shared" si="112"/>
        <v>2.2535485084352793E-3</v>
      </c>
      <c r="AV195" s="1">
        <f t="shared" si="113"/>
        <v>2.6735128127754184E-3</v>
      </c>
      <c r="AW195" s="1">
        <f t="shared" si="114"/>
        <v>1.5858701805884837E-3</v>
      </c>
      <c r="AX195" s="1">
        <f t="shared" si="115"/>
        <v>6.2713600814176345E-4</v>
      </c>
      <c r="AY195" s="1">
        <f t="shared" si="116"/>
        <v>1.8600178195010285E-4</v>
      </c>
      <c r="AZ195" s="1">
        <f t="shared" si="117"/>
        <v>4.4132899325778246E-5</v>
      </c>
      <c r="BA195" s="1">
        <f t="shared" si="118"/>
        <v>3.5628824217863312E-4</v>
      </c>
      <c r="BB195" s="1">
        <f t="shared" si="119"/>
        <v>4.2268501296525936E-4</v>
      </c>
      <c r="BC195" s="1">
        <f t="shared" si="120"/>
        <v>2.5072763992007479E-4</v>
      </c>
      <c r="BD195" s="1">
        <f t="shared" si="121"/>
        <v>9.9150821520543688E-5</v>
      </c>
      <c r="BE195" s="1">
        <f t="shared" si="122"/>
        <v>2.9407065206290764E-5</v>
      </c>
      <c r="BF195" s="1">
        <f t="shared" si="123"/>
        <v>6.9774549179533224E-6</v>
      </c>
    </row>
    <row r="196" spans="2:58" x14ac:dyDescent="0.35">
      <c r="B196" s="1" t="s">
        <v>20</v>
      </c>
      <c r="C196" s="1" t="s">
        <v>19</v>
      </c>
      <c r="E196" s="1">
        <f>'PL Table'!R198</f>
        <v>0.85131300391874243</v>
      </c>
      <c r="F196" s="1">
        <f>'PL Table'!S198</f>
        <v>1.059247228303086</v>
      </c>
      <c r="H196" s="1">
        <f t="shared" si="126"/>
        <v>0.42685410273419866</v>
      </c>
      <c r="I196" s="1">
        <f t="shared" si="126"/>
        <v>0.36338644843369017</v>
      </c>
      <c r="J196" s="1">
        <f t="shared" si="126"/>
        <v>0.15467780449972396</v>
      </c>
      <c r="K196" s="1">
        <f t="shared" si="124"/>
        <v>4.3893075462738664E-2</v>
      </c>
      <c r="L196" s="1">
        <f t="shared" si="124"/>
        <v>9.3416864808540234E-3</v>
      </c>
      <c r="M196" s="1">
        <f t="shared" si="124"/>
        <v>1.5905398359365892E-3</v>
      </c>
      <c r="O196" s="1">
        <f t="shared" si="127"/>
        <v>0.34671671064517151</v>
      </c>
      <c r="P196" s="1">
        <f t="shared" si="127"/>
        <v>0.36725871475726096</v>
      </c>
      <c r="Q196" s="1">
        <f t="shared" si="127"/>
        <v>0.19450888783839118</v>
      </c>
      <c r="R196" s="1">
        <f t="shared" si="125"/>
        <v>6.8677666774377241E-2</v>
      </c>
      <c r="S196" s="1">
        <f t="shared" si="125"/>
        <v>1.8186657044270506E-2</v>
      </c>
      <c r="T196" s="1">
        <f t="shared" si="125"/>
        <v>3.852833213248467E-3</v>
      </c>
      <c r="W196" s="1">
        <f t="shared" si="88"/>
        <v>0.14799745042539747</v>
      </c>
      <c r="X196" s="1">
        <f t="shared" si="89"/>
        <v>0.15676588915902565</v>
      </c>
      <c r="Y196" s="1">
        <f t="shared" si="90"/>
        <v>8.302691679208335E-2</v>
      </c>
      <c r="Z196" s="1">
        <f t="shared" si="91"/>
        <v>2.9315343828855086E-2</v>
      </c>
      <c r="AA196" s="1">
        <f t="shared" si="92"/>
        <v>7.7630491743666801E-3</v>
      </c>
      <c r="AB196" s="1">
        <f t="shared" si="93"/>
        <v>1.6445976642256938E-3</v>
      </c>
      <c r="AC196" s="1">
        <f t="shared" si="94"/>
        <v>0.12599215409396028</v>
      </c>
      <c r="AD196" s="1">
        <f t="shared" si="95"/>
        <v>0.13345684001196273</v>
      </c>
      <c r="AE196" s="1">
        <f t="shared" si="96"/>
        <v>7.0681893940379964E-2</v>
      </c>
      <c r="AF196" s="1">
        <f t="shared" si="97"/>
        <v>2.4956533415853393E-2</v>
      </c>
      <c r="AG196" s="1">
        <f t="shared" si="98"/>
        <v>6.6087847121990119E-3</v>
      </c>
      <c r="AH196" s="1">
        <f t="shared" si="99"/>
        <v>1.4000673777697229E-3</v>
      </c>
      <c r="AI196" s="1">
        <f t="shared" si="100"/>
        <v>5.3629379585961201E-2</v>
      </c>
      <c r="AJ196" s="1">
        <f t="shared" si="101"/>
        <v>5.6806771682043497E-2</v>
      </c>
      <c r="AK196" s="1">
        <f t="shared" si="102"/>
        <v>3.0086207726525406E-2</v>
      </c>
      <c r="AL196" s="1">
        <f t="shared" si="103"/>
        <v>1.062291071482431E-2</v>
      </c>
      <c r="AM196" s="1">
        <f t="shared" si="104"/>
        <v>2.8130721827972008E-3</v>
      </c>
      <c r="AN196" s="1">
        <f t="shared" si="105"/>
        <v>5.9594778252888966E-4</v>
      </c>
      <c r="AO196" s="1">
        <f t="shared" si="106"/>
        <v>1.5218462744541039E-2</v>
      </c>
      <c r="AP196" s="1">
        <f t="shared" si="107"/>
        <v>1.6120114481188868E-2</v>
      </c>
      <c r="AQ196" s="1">
        <f t="shared" si="108"/>
        <v>8.5375932920638744E-3</v>
      </c>
      <c r="AR196" s="1">
        <f t="shared" si="109"/>
        <v>3.01447401033256E-3</v>
      </c>
      <c r="AS196" s="1">
        <f t="shared" si="110"/>
        <v>7.9826831005911302E-4</v>
      </c>
      <c r="AT196" s="1">
        <f t="shared" si="111"/>
        <v>1.6911269897446085E-4</v>
      </c>
      <c r="AU196" s="1">
        <f t="shared" si="112"/>
        <v>3.2389188085201748E-3</v>
      </c>
      <c r="AV196" s="1">
        <f t="shared" si="113"/>
        <v>3.4308157706237287E-3</v>
      </c>
      <c r="AW196" s="1">
        <f t="shared" si="114"/>
        <v>1.8170410479258505E-3</v>
      </c>
      <c r="AX196" s="1">
        <f t="shared" si="115"/>
        <v>6.4156523124279745E-4</v>
      </c>
      <c r="AY196" s="1">
        <f t="shared" si="116"/>
        <v>1.6989404824239039E-4</v>
      </c>
      <c r="AZ196" s="1">
        <f t="shared" si="117"/>
        <v>3.5991959941188572E-5</v>
      </c>
      <c r="BA196" s="1">
        <f t="shared" si="118"/>
        <v>5.5146674006604493E-4</v>
      </c>
      <c r="BB196" s="1">
        <f t="shared" si="119"/>
        <v>5.8413961591629649E-4</v>
      </c>
      <c r="BC196" s="1">
        <f t="shared" si="120"/>
        <v>3.0937413455068316E-4</v>
      </c>
      <c r="BD196" s="1">
        <f t="shared" si="121"/>
        <v>1.0923456484382573E-4</v>
      </c>
      <c r="BE196" s="1">
        <f t="shared" si="122"/>
        <v>2.8926602511429024E-5</v>
      </c>
      <c r="BF196" s="1">
        <f t="shared" si="123"/>
        <v>6.1280847068912583E-6</v>
      </c>
    </row>
    <row r="197" spans="2:58" x14ac:dyDescent="0.35">
      <c r="B197" s="1" t="s">
        <v>13</v>
      </c>
      <c r="C197" s="1" t="s">
        <v>15</v>
      </c>
      <c r="E197" s="1">
        <f>'PL Table'!R199</f>
        <v>0.53488581595423623</v>
      </c>
      <c r="F197" s="1">
        <f>'PL Table'!S199</f>
        <v>1.1863568956994563</v>
      </c>
      <c r="H197" s="1">
        <f t="shared" si="126"/>
        <v>0.58573616805194451</v>
      </c>
      <c r="I197" s="1">
        <f t="shared" si="126"/>
        <v>0.31330196818237194</v>
      </c>
      <c r="J197" s="1">
        <f t="shared" si="126"/>
        <v>8.3790389445648095E-2</v>
      </c>
      <c r="K197" s="1">
        <f t="shared" si="124"/>
        <v>1.493943027591957E-2</v>
      </c>
      <c r="L197" s="1">
        <f t="shared" si="124"/>
        <v>1.9977223382566644E-3</v>
      </c>
      <c r="M197" s="1">
        <f t="shared" si="124"/>
        <v>2.1371066858968414E-4</v>
      </c>
      <c r="O197" s="1">
        <f t="shared" si="127"/>
        <v>0.30533159516008768</v>
      </c>
      <c r="P197" s="1">
        <f t="shared" si="127"/>
        <v>0.3622322433930848</v>
      </c>
      <c r="Q197" s="1">
        <f t="shared" si="127"/>
        <v>0.21486835989703501</v>
      </c>
      <c r="R197" s="1">
        <f t="shared" si="125"/>
        <v>8.4970186810493356E-2</v>
      </c>
      <c r="S197" s="1">
        <f t="shared" si="125"/>
        <v>2.5201241762874946E-2</v>
      </c>
      <c r="T197" s="1">
        <f t="shared" si="125"/>
        <v>5.9795333891151641E-3</v>
      </c>
      <c r="W197" s="1">
        <f t="shared" si="88"/>
        <v>0.17884375853425741</v>
      </c>
      <c r="X197" s="1">
        <f t="shared" si="89"/>
        <v>0.21217252618992477</v>
      </c>
      <c r="Y197" s="1">
        <f t="shared" si="90"/>
        <v>0.12585616976169539</v>
      </c>
      <c r="Z197" s="1">
        <f t="shared" si="91"/>
        <v>4.9770111621036256E-2</v>
      </c>
      <c r="AA197" s="1">
        <f t="shared" si="92"/>
        <v>1.4761278780337003E-2</v>
      </c>
      <c r="AB197" s="1">
        <f t="shared" si="93"/>
        <v>3.502428974078973E-3</v>
      </c>
      <c r="AC197" s="1">
        <f t="shared" si="94"/>
        <v>9.5660989711918665E-2</v>
      </c>
      <c r="AD197" s="1">
        <f t="shared" si="95"/>
        <v>0.11348807479416946</v>
      </c>
      <c r="AE197" s="1">
        <f t="shared" si="96"/>
        <v>6.7318680055859309E-2</v>
      </c>
      <c r="AF197" s="1">
        <f t="shared" si="97"/>
        <v>2.6621326764551388E-2</v>
      </c>
      <c r="AG197" s="1">
        <f t="shared" si="98"/>
        <v>7.8955986449485097E-3</v>
      </c>
      <c r="AH197" s="1">
        <f t="shared" si="99"/>
        <v>1.8733995796219897E-3</v>
      </c>
      <c r="AI197" s="1">
        <f t="shared" si="100"/>
        <v>2.5583853268524706E-2</v>
      </c>
      <c r="AJ197" s="1">
        <f t="shared" si="101"/>
        <v>3.0351580743677366E-2</v>
      </c>
      <c r="AK197" s="1">
        <f t="shared" si="102"/>
        <v>1.8003903555320239E-2</v>
      </c>
      <c r="AL197" s="1">
        <f t="shared" si="103"/>
        <v>7.1196850441207094E-3</v>
      </c>
      <c r="AM197" s="1">
        <f t="shared" si="104"/>
        <v>2.1116218618252229E-3</v>
      </c>
      <c r="AN197" s="1">
        <f t="shared" si="105"/>
        <v>5.0102743137721566E-4</v>
      </c>
      <c r="AO197" s="1">
        <f t="shared" si="106"/>
        <v>4.5614800769294313E-3</v>
      </c>
      <c r="AP197" s="1">
        <f t="shared" si="107"/>
        <v>5.4115433438609176E-3</v>
      </c>
      <c r="AQ197" s="1">
        <f t="shared" si="108"/>
        <v>3.2100108811829475E-3</v>
      </c>
      <c r="AR197" s="1">
        <f t="shared" si="109"/>
        <v>1.2694061813872263E-3</v>
      </c>
      <c r="AS197" s="1">
        <f t="shared" si="110"/>
        <v>3.7649219418306267E-4</v>
      </c>
      <c r="AT197" s="1">
        <f t="shared" si="111"/>
        <v>8.9330822149219039E-5</v>
      </c>
      <c r="AU197" s="1">
        <f t="shared" si="112"/>
        <v>6.0996774822684756E-4</v>
      </c>
      <c r="AV197" s="1">
        <f t="shared" si="113"/>
        <v>7.2363944426319057E-4</v>
      </c>
      <c r="AW197" s="1">
        <f t="shared" si="114"/>
        <v>4.2924732235087928E-4</v>
      </c>
      <c r="AX197" s="1">
        <f t="shared" si="115"/>
        <v>1.6974684027716436E-4</v>
      </c>
      <c r="AY197" s="1">
        <f t="shared" si="116"/>
        <v>5.0345083621502043E-5</v>
      </c>
      <c r="AZ197" s="1">
        <f t="shared" si="117"/>
        <v>1.1945447423786943E-5</v>
      </c>
      <c r="BA197" s="1">
        <f t="shared" si="118"/>
        <v>6.5252619343217111E-5</v>
      </c>
      <c r="BB197" s="1">
        <f t="shared" si="119"/>
        <v>7.7412894920277352E-5</v>
      </c>
      <c r="BC197" s="1">
        <f t="shared" si="120"/>
        <v>4.5919660852364231E-5</v>
      </c>
      <c r="BD197" s="1">
        <f t="shared" si="121"/>
        <v>1.8159035433460897E-5</v>
      </c>
      <c r="BE197" s="1">
        <f t="shared" si="122"/>
        <v>5.3857742264342751E-6</v>
      </c>
      <c r="BF197" s="1">
        <f t="shared" si="123"/>
        <v>1.2778900784421418E-6</v>
      </c>
    </row>
    <row r="198" spans="2:58" x14ac:dyDescent="0.35">
      <c r="B198" s="1" t="s">
        <v>6</v>
      </c>
      <c r="C198" s="1" t="s">
        <v>8</v>
      </c>
      <c r="E198" s="1">
        <f>'PL Table'!R200</f>
        <v>1.1148146479888295</v>
      </c>
      <c r="F198" s="1">
        <f>'PL Table'!S200</f>
        <v>0.76265800437822184</v>
      </c>
      <c r="H198" s="1">
        <f t="shared" si="126"/>
        <v>0.32797606428919923</v>
      </c>
      <c r="I198" s="1">
        <f t="shared" si="126"/>
        <v>0.36563252065932528</v>
      </c>
      <c r="J198" s="1">
        <f t="shared" si="126"/>
        <v>0.20380624490604715</v>
      </c>
      <c r="K198" s="1">
        <f t="shared" si="124"/>
        <v>7.5735395724286711E-2</v>
      </c>
      <c r="L198" s="1">
        <f t="shared" si="124"/>
        <v>2.1107732131166335E-2</v>
      </c>
      <c r="M198" s="1">
        <f t="shared" si="124"/>
        <v>4.7062417931297406E-3</v>
      </c>
      <c r="O198" s="1">
        <f t="shared" si="127"/>
        <v>0.46642501816531962</v>
      </c>
      <c r="P198" s="1">
        <f t="shared" si="127"/>
        <v>0.35572277354603854</v>
      </c>
      <c r="Q198" s="1">
        <f t="shared" si="127"/>
        <v>0.13564741029225394</v>
      </c>
      <c r="R198" s="1">
        <f t="shared" si="125"/>
        <v>3.4484194410854756E-2</v>
      </c>
      <c r="S198" s="1">
        <f t="shared" si="125"/>
        <v>6.5749117229932791E-3</v>
      </c>
      <c r="T198" s="1">
        <f t="shared" si="125"/>
        <v>1.0028818107242063E-3</v>
      </c>
      <c r="W198" s="1">
        <f t="shared" si="88"/>
        <v>0.15297624174387978</v>
      </c>
      <c r="X198" s="1">
        <f t="shared" si="89"/>
        <v>0.1166685552456678</v>
      </c>
      <c r="Y198" s="1">
        <f t="shared" si="90"/>
        <v>4.4489103758675666E-2</v>
      </c>
      <c r="Z198" s="1">
        <f t="shared" si="91"/>
        <v>1.1309990363055744E-2</v>
      </c>
      <c r="AA198" s="1">
        <f t="shared" si="92"/>
        <v>2.1564136699562535E-3</v>
      </c>
      <c r="AB198" s="1">
        <f t="shared" si="93"/>
        <v>3.2892122922855083E-4</v>
      </c>
      <c r="AC198" s="1">
        <f t="shared" si="94"/>
        <v>0.17054015509035739</v>
      </c>
      <c r="AD198" s="1">
        <f t="shared" si="95"/>
        <v>0.13006381434756442</v>
      </c>
      <c r="AE198" s="1">
        <f t="shared" si="96"/>
        <v>4.9597104546066507E-2</v>
      </c>
      <c r="AF198" s="1">
        <f t="shared" si="97"/>
        <v>1.2608542925347041E-2</v>
      </c>
      <c r="AG198" s="1">
        <f t="shared" si="98"/>
        <v>2.4040015463905801E-3</v>
      </c>
      <c r="AH198" s="1">
        <f t="shared" si="99"/>
        <v>3.6668620437847987E-4</v>
      </c>
      <c r="AI198" s="1">
        <f t="shared" si="100"/>
        <v>9.5060331482508614E-2</v>
      </c>
      <c r="AJ198" s="1">
        <f t="shared" si="101"/>
        <v>7.2498522703982285E-2</v>
      </c>
      <c r="AK198" s="1">
        <f t="shared" si="102"/>
        <v>2.7645789322894167E-2</v>
      </c>
      <c r="AL198" s="1">
        <f t="shared" si="103"/>
        <v>7.028094171486407E-3</v>
      </c>
      <c r="AM198" s="1">
        <f t="shared" si="104"/>
        <v>1.3400080688520087E-3</v>
      </c>
      <c r="AN198" s="1">
        <f t="shared" si="105"/>
        <v>2.043935759282776E-4</v>
      </c>
      <c r="AO198" s="1">
        <f t="shared" si="106"/>
        <v>3.5324883326458098E-2</v>
      </c>
      <c r="AP198" s="1">
        <f t="shared" si="107"/>
        <v>2.6940805022650057E-2</v>
      </c>
      <c r="AQ198" s="1">
        <f t="shared" si="108"/>
        <v>1.0273310297458534E-2</v>
      </c>
      <c r="AR198" s="1">
        <f t="shared" si="109"/>
        <v>2.6116741099393211E-3</v>
      </c>
      <c r="AS198" s="1">
        <f t="shared" si="110"/>
        <v>4.9795354119314779E-4</v>
      </c>
      <c r="AT198" s="1">
        <f t="shared" si="111"/>
        <v>7.5953650799886959E-5</v>
      </c>
      <c r="AU198" s="1">
        <f t="shared" si="112"/>
        <v>9.8451743427079592E-3</v>
      </c>
      <c r="AV198" s="1">
        <f t="shared" si="113"/>
        <v>7.508501016965324E-3</v>
      </c>
      <c r="AW198" s="1">
        <f t="shared" si="114"/>
        <v>2.8632092007353114E-3</v>
      </c>
      <c r="AX198" s="1">
        <f t="shared" si="115"/>
        <v>7.278831383833855E-4</v>
      </c>
      <c r="AY198" s="1">
        <f t="shared" si="116"/>
        <v>1.3878147543500746E-4</v>
      </c>
      <c r="AZ198" s="1">
        <f t="shared" si="117"/>
        <v>2.1168560619985603E-5</v>
      </c>
      <c r="BA198" s="1">
        <f t="shared" si="118"/>
        <v>2.1951089138509258E-3</v>
      </c>
      <c r="BB198" s="1">
        <f t="shared" si="119"/>
        <v>1.674117383630393E-3</v>
      </c>
      <c r="BC198" s="1">
        <f t="shared" si="120"/>
        <v>6.3838951144722285E-4</v>
      </c>
      <c r="BD198" s="1">
        <f t="shared" si="121"/>
        <v>1.6229095693877566E-4</v>
      </c>
      <c r="BE198" s="1">
        <f t="shared" si="122"/>
        <v>3.0943124336889639E-5</v>
      </c>
      <c r="BF198" s="1">
        <f t="shared" si="123"/>
        <v>4.7198042911998893E-6</v>
      </c>
    </row>
    <row r="199" spans="2:58" x14ac:dyDescent="0.35">
      <c r="B199" s="1" t="s">
        <v>3</v>
      </c>
      <c r="C199" s="1" t="s">
        <v>5</v>
      </c>
      <c r="E199" s="1">
        <f>'PL Table'!R201</f>
        <v>0.83780009909463526</v>
      </c>
      <c r="F199" s="1">
        <f>'PL Table'!S201</f>
        <v>0.4590071322646706</v>
      </c>
      <c r="H199" s="1">
        <f t="shared" si="126"/>
        <v>0.43266128921223945</v>
      </c>
      <c r="I199" s="1">
        <f t="shared" si="126"/>
        <v>0.36248367097642686</v>
      </c>
      <c r="J199" s="1">
        <f t="shared" si="126"/>
        <v>0.15184442773211879</v>
      </c>
      <c r="K199" s="1">
        <f t="shared" si="124"/>
        <v>4.2405092200312439E-2</v>
      </c>
      <c r="L199" s="1">
        <f t="shared" si="124"/>
        <v>8.881747611884724E-3</v>
      </c>
      <c r="M199" s="1">
        <f t="shared" si="124"/>
        <v>1.488225805874113E-3</v>
      </c>
      <c r="O199" s="1">
        <f t="shared" si="127"/>
        <v>0.63191073792879238</v>
      </c>
      <c r="P199" s="1">
        <f t="shared" si="127"/>
        <v>0.29005153566394676</v>
      </c>
      <c r="Q199" s="1">
        <f t="shared" si="127"/>
        <v>6.6567861797036013E-2</v>
      </c>
      <c r="R199" s="1">
        <f t="shared" si="125"/>
        <v>1.0185041114816143E-2</v>
      </c>
      <c r="S199" s="1">
        <f t="shared" si="125"/>
        <v>1.1687516285273803E-3</v>
      </c>
      <c r="T199" s="1">
        <f t="shared" si="125"/>
        <v>1.0729306666800332E-4</v>
      </c>
      <c r="W199" s="1">
        <f t="shared" si="88"/>
        <v>0.27340331453932887</v>
      </c>
      <c r="X199" s="1">
        <f t="shared" si="89"/>
        <v>0.12549407135835305</v>
      </c>
      <c r="Y199" s="1">
        <f t="shared" si="90"/>
        <v>2.8801336905207784E-2</v>
      </c>
      <c r="Z199" s="1">
        <f t="shared" si="91"/>
        <v>4.4066730194160172E-3</v>
      </c>
      <c r="AA199" s="1">
        <f t="shared" si="92"/>
        <v>5.0567358636756073E-4</v>
      </c>
      <c r="AB199" s="1">
        <f t="shared" si="93"/>
        <v>4.6421556548113071E-5</v>
      </c>
      <c r="AC199" s="1">
        <f t="shared" si="94"/>
        <v>0.22905732401385148</v>
      </c>
      <c r="AD199" s="1">
        <f t="shared" si="95"/>
        <v>0.10513894541981741</v>
      </c>
      <c r="AE199" s="1">
        <f t="shared" si="96"/>
        <v>2.4129762913241058E-2</v>
      </c>
      <c r="AF199" s="1">
        <f t="shared" si="97"/>
        <v>3.6919110923443947E-3</v>
      </c>
      <c r="AG199" s="1">
        <f t="shared" si="98"/>
        <v>4.2365338076828199E-4</v>
      </c>
      <c r="AH199" s="1">
        <f t="shared" si="99"/>
        <v>3.8891984676136348E-5</v>
      </c>
      <c r="AI199" s="1">
        <f t="shared" si="100"/>
        <v>9.5952124378578363E-2</v>
      </c>
      <c r="AJ199" s="1">
        <f t="shared" si="101"/>
        <v>4.4042709445714236E-2</v>
      </c>
      <c r="AK199" s="1">
        <f t="shared" si="102"/>
        <v>1.0107958879921705E-2</v>
      </c>
      <c r="AL199" s="1">
        <f t="shared" si="103"/>
        <v>1.5465417395073584E-3</v>
      </c>
      <c r="AM199" s="1">
        <f t="shared" si="104"/>
        <v>1.7746842219472193E-4</v>
      </c>
      <c r="AN199" s="1">
        <f t="shared" si="105"/>
        <v>1.6291854307827033E-5</v>
      </c>
      <c r="AO199" s="1">
        <f t="shared" si="106"/>
        <v>2.6796233104237913E-2</v>
      </c>
      <c r="AP199" s="1">
        <f t="shared" si="107"/>
        <v>1.2299662112671873E-2</v>
      </c>
      <c r="AQ199" s="1">
        <f t="shared" si="108"/>
        <v>2.8228163170809684E-3</v>
      </c>
      <c r="AR199" s="1">
        <f t="shared" si="109"/>
        <v>4.3189760753775154E-4</v>
      </c>
      <c r="AS199" s="1">
        <f t="shared" si="110"/>
        <v>4.9561020566968872E-5</v>
      </c>
      <c r="AT199" s="1">
        <f t="shared" si="111"/>
        <v>4.5497723845109496E-6</v>
      </c>
      <c r="AU199" s="1">
        <f t="shared" si="112"/>
        <v>5.6124716875233654E-3</v>
      </c>
      <c r="AV199" s="1">
        <f t="shared" si="113"/>
        <v>2.5761645342067558E-3</v>
      </c>
      <c r="AW199" s="1">
        <f t="shared" si="114"/>
        <v>5.9123894754409701E-4</v>
      </c>
      <c r="AX199" s="1">
        <f t="shared" si="115"/>
        <v>9.0460964598466014E-5</v>
      </c>
      <c r="AY199" s="1">
        <f t="shared" si="116"/>
        <v>1.0380556985559443E-5</v>
      </c>
      <c r="AZ199" s="1">
        <f t="shared" si="117"/>
        <v>9.5294993865032692E-7</v>
      </c>
      <c r="BA199" s="1">
        <f t="shared" si="118"/>
        <v>9.4042586719458247E-4</v>
      </c>
      <c r="BB199" s="1">
        <f t="shared" si="119"/>
        <v>4.3166218040850121E-4</v>
      </c>
      <c r="BC199" s="1">
        <f t="shared" si="120"/>
        <v>9.9068009768210499E-5</v>
      </c>
      <c r="BD199" s="1">
        <f t="shared" si="121"/>
        <v>1.5157641020958229E-5</v>
      </c>
      <c r="BE199" s="1">
        <f t="shared" si="122"/>
        <v>1.7393663342318425E-6</v>
      </c>
      <c r="BF199" s="1">
        <f t="shared" si="123"/>
        <v>1.5967631060669417E-7</v>
      </c>
    </row>
    <row r="200" spans="2:58" x14ac:dyDescent="0.35">
      <c r="B200" s="1" t="s">
        <v>18</v>
      </c>
      <c r="C200" s="1" t="s">
        <v>16</v>
      </c>
      <c r="E200" s="1">
        <f>'PL Table'!R202</f>
        <v>2.1676951488671681</v>
      </c>
      <c r="F200" s="1">
        <f>'PL Table'!S202</f>
        <v>0.54727773462326113</v>
      </c>
      <c r="H200" s="1">
        <f t="shared" si="126"/>
        <v>0.11444108282874214</v>
      </c>
      <c r="I200" s="1">
        <f t="shared" si="126"/>
        <v>0.24807338007897012</v>
      </c>
      <c r="J200" s="1">
        <f t="shared" si="126"/>
        <v>0.26887373128013242</v>
      </c>
      <c r="K200" s="1">
        <f t="shared" si="124"/>
        <v>0.19427876098458582</v>
      </c>
      <c r="L200" s="1">
        <f t="shared" si="124"/>
        <v>0.10528428192855269</v>
      </c>
      <c r="M200" s="1">
        <f t="shared" si="124"/>
        <v>4.5644845437697396E-2</v>
      </c>
      <c r="O200" s="1">
        <f t="shared" si="127"/>
        <v>0.57852256062389984</v>
      </c>
      <c r="P200" s="1">
        <f t="shared" si="127"/>
        <v>0.31661251640669613</v>
      </c>
      <c r="Q200" s="1">
        <f t="shared" si="127"/>
        <v>8.6637490366213377E-2</v>
      </c>
      <c r="R200" s="1">
        <f t="shared" si="125"/>
        <v>1.5804923153688626E-2</v>
      </c>
      <c r="S200" s="1">
        <f t="shared" si="125"/>
        <v>2.1624206348613596E-3</v>
      </c>
      <c r="T200" s="1">
        <f t="shared" si="125"/>
        <v>2.3668893326990386E-4</v>
      </c>
      <c r="W200" s="1">
        <f t="shared" ref="W200:W263" si="128">$H200*O200</f>
        <v>6.6206748278655719E-2</v>
      </c>
      <c r="X200" s="1">
        <f t="shared" ref="X200:X263" si="129">$H200*P200</f>
        <v>3.6233479214715196E-2</v>
      </c>
      <c r="Y200" s="1">
        <f t="shared" ref="Y200:Y263" si="130">$H200*Q200</f>
        <v>9.9148882110741739E-3</v>
      </c>
      <c r="Z200" s="1">
        <f t="shared" ref="Z200:Z263" si="131">$H200*R200</f>
        <v>1.8087325197331846E-3</v>
      </c>
      <c r="AA200" s="1">
        <f t="shared" ref="AA200:AA263" si="132">$H200*S200</f>
        <v>2.4746975898475005E-4</v>
      </c>
      <c r="AB200" s="1">
        <f t="shared" ref="AB200:AB263" si="133">$H200*T200</f>
        <v>2.708693781698769E-5</v>
      </c>
      <c r="AC200" s="1">
        <f t="shared" ref="AC200:AC263" si="134">$I200*O200</f>
        <v>0.14351604706591173</v>
      </c>
      <c r="AD200" s="1">
        <f t="shared" ref="AD200:AD263" si="135">$I200*P200</f>
        <v>7.8543137120317491E-2</v>
      </c>
      <c r="AE200" s="1">
        <f t="shared" ref="AE200:AE263" si="136">$I200*Q200</f>
        <v>2.1492455076705764E-2</v>
      </c>
      <c r="AF200" s="1">
        <f t="shared" ref="AF200:AF263" si="137">$I200*R200</f>
        <v>3.9207807086239135E-3</v>
      </c>
      <c r="AG200" s="1">
        <f t="shared" ref="AG200:AG263" si="138">$I200*S200</f>
        <v>5.364389960425699E-4</v>
      </c>
      <c r="AH200" s="1">
        <f t="shared" ref="AH200:AH263" si="139">$I200*T200</f>
        <v>5.8716223703550853E-5</v>
      </c>
      <c r="AI200" s="1">
        <f t="shared" ref="AI200:AI263" si="140">$J200*O200</f>
        <v>0.15554951950468457</v>
      </c>
      <c r="AJ200" s="1">
        <f t="shared" ref="AJ200:AJ263" si="141">$J200*P200</f>
        <v>8.5128788656260529E-2</v>
      </c>
      <c r="AK200" s="1">
        <f t="shared" ref="AK200:AK263" si="142">$J200*Q200</f>
        <v>2.3294545303510317E-2</v>
      </c>
      <c r="AL200" s="1">
        <f t="shared" ref="AL200:AL263" si="143">$J200*R200</f>
        <v>4.2495286609280187E-3</v>
      </c>
      <c r="AM200" s="1">
        <f t="shared" ref="AM200:AM263" si="144">$J200*S200</f>
        <v>5.8141810469232653E-4</v>
      </c>
      <c r="AN200" s="1">
        <f t="shared" ref="AN200:AN263" si="145">$J200*T200</f>
        <v>6.3639436640993319E-5</v>
      </c>
      <c r="AO200" s="1">
        <f t="shared" ref="AO200:AO263" si="146">$K200*O200</f>
        <v>0.1123946462796412</v>
      </c>
      <c r="AP200" s="1">
        <f t="shared" ref="AP200:AP263" si="147">$K200*P200</f>
        <v>6.1511087399704775E-2</v>
      </c>
      <c r="AQ200" s="1">
        <f t="shared" ref="AQ200:AQ263" si="148">$K200*Q200</f>
        <v>1.6831824283161927E-2</v>
      </c>
      <c r="AR200" s="1">
        <f t="shared" ref="AR200:AR263" si="149">$K200*R200</f>
        <v>3.0705608877552191E-3</v>
      </c>
      <c r="AS200" s="1">
        <f t="shared" ref="AS200:AS263" si="150">$K200*S200</f>
        <v>4.2011240166836642E-4</v>
      </c>
      <c r="AT200" s="1">
        <f t="shared" ref="AT200:AT263" si="151">$K200*T200</f>
        <v>4.5983632694440238E-5</v>
      </c>
      <c r="AU200" s="1">
        <f t="shared" ref="AU200:AU263" si="152">$L200*O200</f>
        <v>6.0909332374754883E-2</v>
      </c>
      <c r="AV200" s="1">
        <f t="shared" ref="AV200:AV263" si="153">$L200*P200</f>
        <v>3.3334321439471105E-2</v>
      </c>
      <c r="AW200" s="1">
        <f t="shared" ref="AW200:AW263" si="154">$L200*Q200</f>
        <v>9.121565961298676E-3</v>
      </c>
      <c r="AX200" s="1">
        <f t="shared" ref="AX200:AX263" si="155">$L200*R200</f>
        <v>1.6640099851720634E-3</v>
      </c>
      <c r="AY200" s="1">
        <f t="shared" ref="AY200:AY263" si="156">$L200*S200</f>
        <v>2.2766890376886328E-4</v>
      </c>
      <c r="AZ200" s="1">
        <f t="shared" ref="AZ200:AZ263" si="157">$L200*T200</f>
        <v>2.4919624379756953E-5</v>
      </c>
      <c r="BA200" s="1">
        <f t="shared" ref="BA200:BA263" si="158">$M200*O200</f>
        <v>2.640657286189883E-2</v>
      </c>
      <c r="BB200" s="1">
        <f t="shared" ref="BB200:BB263" si="159">$M200*P200</f>
        <v>1.4451729375024076E-2</v>
      </c>
      <c r="BC200" s="1">
        <f t="shared" ref="BC200:BC263" si="160">$M200*Q200</f>
        <v>3.9545548568758063E-3</v>
      </c>
      <c r="BD200" s="1">
        <f t="shared" ref="BD200:BD263" si="161">$M200*R200</f>
        <v>7.214132745048022E-4</v>
      </c>
      <c r="BE200" s="1">
        <f t="shared" ref="BE200:BE263" si="162">$M200*S200</f>
        <v>9.870335564953423E-5</v>
      </c>
      <c r="BF200" s="1">
        <f t="shared" ref="BF200:BF263" si="163">$M200*T200</f>
        <v>1.0803629775918235E-5</v>
      </c>
    </row>
    <row r="201" spans="2:58" x14ac:dyDescent="0.35">
      <c r="B201" s="1" t="s">
        <v>11</v>
      </c>
      <c r="C201" s="1" t="s">
        <v>14</v>
      </c>
      <c r="E201" s="1">
        <f>'PL Table'!R203</f>
        <v>0.95716409170758066</v>
      </c>
      <c r="F201" s="1">
        <f>'PL Table'!S203</f>
        <v>0.53668526234023028</v>
      </c>
      <c r="H201" s="1">
        <f t="shared" si="126"/>
        <v>0.38398027622630576</v>
      </c>
      <c r="I201" s="1">
        <f t="shared" si="126"/>
        <v>0.36753213232777787</v>
      </c>
      <c r="J201" s="1">
        <f t="shared" si="126"/>
        <v>0.17589427980643391</v>
      </c>
      <c r="K201" s="1">
        <f t="shared" si="124"/>
        <v>5.611989618916146E-2</v>
      </c>
      <c r="L201" s="1">
        <f t="shared" si="124"/>
        <v>1.3428987365655608E-2</v>
      </c>
      <c r="M201" s="1">
        <f t="shared" si="124"/>
        <v>2.5707488988800662E-3</v>
      </c>
      <c r="O201" s="1">
        <f t="shared" si="127"/>
        <v>0.58468311496163561</v>
      </c>
      <c r="P201" s="1">
        <f t="shared" si="127"/>
        <v>0.31379081093908845</v>
      </c>
      <c r="Q201" s="1">
        <f t="shared" si="127"/>
        <v>8.4203451844399146E-2</v>
      </c>
      <c r="R201" s="1">
        <f t="shared" si="125"/>
        <v>1.5063583881021437E-2</v>
      </c>
      <c r="S201" s="1">
        <f t="shared" si="125"/>
        <v>2.0211008667425133E-3</v>
      </c>
      <c r="T201" s="1">
        <f t="shared" si="125"/>
        <v>2.169390097767545E-4</v>
      </c>
      <c r="W201" s="1">
        <f t="shared" si="128"/>
        <v>0.22450678398782573</v>
      </c>
      <c r="X201" s="1">
        <f t="shared" si="129"/>
        <v>0.12048948226166767</v>
      </c>
      <c r="Y201" s="1">
        <f t="shared" si="130"/>
        <v>3.2332464698420819E-2</v>
      </c>
      <c r="Z201" s="1">
        <f t="shared" si="131"/>
        <v>5.7841190995927385E-3</v>
      </c>
      <c r="AA201" s="1">
        <f t="shared" si="132"/>
        <v>7.760628690930163E-4</v>
      </c>
      <c r="AB201" s="1">
        <f t="shared" si="133"/>
        <v>8.330030089833944E-5</v>
      </c>
      <c r="AC201" s="1">
        <f t="shared" si="134"/>
        <v>0.21488983197789721</v>
      </c>
      <c r="AD201" s="1">
        <f t="shared" si="135"/>
        <v>0.11532820584930578</v>
      </c>
      <c r="AE201" s="1">
        <f t="shared" si="136"/>
        <v>3.0947474205731379E-2</v>
      </c>
      <c r="AF201" s="1">
        <f t="shared" si="137"/>
        <v>5.5363511042901522E-3</v>
      </c>
      <c r="AG201" s="1">
        <f t="shared" si="138"/>
        <v>7.4281951120339594E-4</v>
      </c>
      <c r="AH201" s="1">
        <f t="shared" si="139"/>
        <v>7.9732056848327235E-5</v>
      </c>
      <c r="AI201" s="1">
        <f t="shared" si="140"/>
        <v>0.10284241542115929</v>
      </c>
      <c r="AJ201" s="1">
        <f t="shared" si="141"/>
        <v>5.5194008700007825E-2</v>
      </c>
      <c r="AK201" s="1">
        <f t="shared" si="142"/>
        <v>1.4810905519386327E-2</v>
      </c>
      <c r="AL201" s="1">
        <f t="shared" si="143"/>
        <v>2.6495982380560722E-3</v>
      </c>
      <c r="AM201" s="1">
        <f t="shared" si="144"/>
        <v>3.5550008137183372E-4</v>
      </c>
      <c r="AN201" s="1">
        <f t="shared" si="145"/>
        <v>3.8158330886603154E-5</v>
      </c>
      <c r="AO201" s="1">
        <f t="shared" si="146"/>
        <v>3.2812355715202544E-2</v>
      </c>
      <c r="AP201" s="1">
        <f t="shared" si="147"/>
        <v>1.7609907735014432E-2</v>
      </c>
      <c r="AQ201" s="1">
        <f t="shared" si="148"/>
        <v>4.7254889762767364E-3</v>
      </c>
      <c r="AR201" s="1">
        <f t="shared" si="149"/>
        <v>8.4536676363964887E-4</v>
      </c>
      <c r="AS201" s="1">
        <f t="shared" si="150"/>
        <v>1.1342397082941409E-4</v>
      </c>
      <c r="AT201" s="1">
        <f t="shared" si="151"/>
        <v>1.2174594708050945E-5</v>
      </c>
      <c r="AU201" s="1">
        <f t="shared" si="152"/>
        <v>7.8517021637319693E-3</v>
      </c>
      <c r="AV201" s="1">
        <f t="shared" si="153"/>
        <v>4.2138928355598465E-3</v>
      </c>
      <c r="AW201" s="1">
        <f t="shared" si="154"/>
        <v>1.1307670909630266E-3</v>
      </c>
      <c r="AX201" s="1">
        <f t="shared" si="155"/>
        <v>2.0228867761973033E-4</v>
      </c>
      <c r="AY201" s="1">
        <f t="shared" si="156"/>
        <v>2.714133800420081E-5</v>
      </c>
      <c r="AZ201" s="1">
        <f t="shared" si="157"/>
        <v>2.9132712214098744E-6</v>
      </c>
      <c r="BA201" s="1">
        <f t="shared" si="158"/>
        <v>1.5030734739813918E-3</v>
      </c>
      <c r="BB201" s="1">
        <f t="shared" si="159"/>
        <v>8.0667738170034462E-4</v>
      </c>
      <c r="BC201" s="1">
        <f t="shared" si="160"/>
        <v>2.1646593111088977E-4</v>
      </c>
      <c r="BD201" s="1">
        <f t="shared" si="161"/>
        <v>3.8724691675323371E-5</v>
      </c>
      <c r="BE201" s="1">
        <f t="shared" si="162"/>
        <v>5.1957428277038637E-6</v>
      </c>
      <c r="BF201" s="1">
        <f t="shared" si="163"/>
        <v>5.5769572050772352E-7</v>
      </c>
    </row>
    <row r="202" spans="2:58" x14ac:dyDescent="0.35">
      <c r="B202" s="1" t="s">
        <v>12</v>
      </c>
      <c r="C202" s="1" t="s">
        <v>10</v>
      </c>
      <c r="E202" s="1">
        <f>'PL Table'!R204</f>
        <v>0.67339309040133333</v>
      </c>
      <c r="F202" s="1">
        <f>'PL Table'!S204</f>
        <v>0.88976767177459215</v>
      </c>
      <c r="H202" s="1">
        <f t="shared" si="126"/>
        <v>0.50997524666057348</v>
      </c>
      <c r="I202" s="1">
        <f t="shared" si="126"/>
        <v>0.34341380737694582</v>
      </c>
      <c r="J202" s="1">
        <f t="shared" si="126"/>
        <v>0.11562624251802485</v>
      </c>
      <c r="K202" s="1">
        <f t="shared" si="124"/>
        <v>2.5953970926902267E-2</v>
      </c>
      <c r="L202" s="1">
        <f t="shared" si="124"/>
        <v>4.3693061726632681E-3</v>
      </c>
      <c r="M202" s="1">
        <f t="shared" si="124"/>
        <v>5.8845211730386806E-4</v>
      </c>
      <c r="O202" s="1">
        <f t="shared" si="127"/>
        <v>0.41075117075835477</v>
      </c>
      <c r="P202" s="1">
        <f t="shared" si="127"/>
        <v>0.36547311288434925</v>
      </c>
      <c r="Q202" s="1">
        <f t="shared" si="127"/>
        <v>0.16259308037366005</v>
      </c>
      <c r="R202" s="1">
        <f t="shared" si="125"/>
        <v>4.8223355523576879E-2</v>
      </c>
      <c r="S202" s="1">
        <f t="shared" si="125"/>
        <v>1.0726895692342855E-2</v>
      </c>
      <c r="T202" s="1">
        <f t="shared" si="125"/>
        <v>1.9088890011089614E-3</v>
      </c>
      <c r="W202" s="1">
        <f t="shared" si="128"/>
        <v>0.2094729296236113</v>
      </c>
      <c r="X202" s="1">
        <f t="shared" si="129"/>
        <v>0.18638224089100364</v>
      </c>
      <c r="Y202" s="1">
        <f t="shared" si="130"/>
        <v>8.2918446268859733E-2</v>
      </c>
      <c r="Z202" s="1">
        <f t="shared" si="131"/>
        <v>2.4592717627936647E-2</v>
      </c>
      <c r="AA202" s="1">
        <f t="shared" si="132"/>
        <v>5.4704512766047906E-3</v>
      </c>
      <c r="AB202" s="1">
        <f t="shared" si="133"/>
        <v>9.7348613918819837E-4</v>
      </c>
      <c r="AC202" s="1">
        <f t="shared" si="134"/>
        <v>0.14105762343466463</v>
      </c>
      <c r="AD202" s="1">
        <f t="shared" si="135"/>
        <v>0.12550851318951869</v>
      </c>
      <c r="AE202" s="1">
        <f t="shared" si="136"/>
        <v>5.5836708784264361E-2</v>
      </c>
      <c r="AF202" s="1">
        <f t="shared" si="137"/>
        <v>1.6560566124843606E-2</v>
      </c>
      <c r="AG202" s="1">
        <f t="shared" si="138"/>
        <v>3.6837640910428191E-3</v>
      </c>
      <c r="AH202" s="1">
        <f t="shared" si="139"/>
        <v>6.5553883973080344E-4</v>
      </c>
      <c r="AI202" s="1">
        <f t="shared" si="140"/>
        <v>4.7493614484668163E-2</v>
      </c>
      <c r="AJ202" s="1">
        <f t="shared" si="141"/>
        <v>4.225828278418324E-2</v>
      </c>
      <c r="AK202" s="1">
        <f t="shared" si="142"/>
        <v>1.8800026943037524E-2</v>
      </c>
      <c r="AL202" s="1">
        <f t="shared" si="143"/>
        <v>5.5758854008020331E-3</v>
      </c>
      <c r="AM202" s="1">
        <f t="shared" si="144"/>
        <v>1.240310642788391E-3</v>
      </c>
      <c r="AN202" s="1">
        <f t="shared" si="145"/>
        <v>2.2071766258221497E-4</v>
      </c>
      <c r="AO202" s="1">
        <f t="shared" si="146"/>
        <v>1.0660623944053408E-2</v>
      </c>
      <c r="AP202" s="1">
        <f t="shared" si="147"/>
        <v>9.4854785463648703E-3</v>
      </c>
      <c r="AQ202" s="1">
        <f t="shared" si="148"/>
        <v>4.2199360809334566E-3</v>
      </c>
      <c r="AR202" s="1">
        <f t="shared" si="149"/>
        <v>1.2515875672565861E-3</v>
      </c>
      <c r="AS202" s="1">
        <f t="shared" si="150"/>
        <v>2.7840553893497961E-4</v>
      </c>
      <c r="AT202" s="1">
        <f t="shared" si="151"/>
        <v>4.9543249637465494E-5</v>
      </c>
      <c r="AU202" s="1">
        <f t="shared" si="152"/>
        <v>1.7946976258231436E-3</v>
      </c>
      <c r="AV202" s="1">
        <f t="shared" si="153"/>
        <v>1.5968639280680465E-3</v>
      </c>
      <c r="AW202" s="1">
        <f t="shared" si="154"/>
        <v>7.104189497089677E-4</v>
      </c>
      <c r="AX202" s="1">
        <f t="shared" si="155"/>
        <v>2.1070260495569977E-4</v>
      </c>
      <c r="AY202" s="1">
        <f t="shared" si="156"/>
        <v>4.6869091562068658E-5</v>
      </c>
      <c r="AZ202" s="1">
        <f t="shared" si="157"/>
        <v>8.3405204954744049E-6</v>
      </c>
      <c r="BA202" s="1">
        <f t="shared" si="158"/>
        <v>2.4170739611779652E-4</v>
      </c>
      <c r="BB202" s="1">
        <f t="shared" si="159"/>
        <v>2.150634270944309E-4</v>
      </c>
      <c r="BC202" s="1">
        <f t="shared" si="160"/>
        <v>9.5678242404838255E-5</v>
      </c>
      <c r="BD202" s="1">
        <f t="shared" si="161"/>
        <v>2.8377135661345994E-5</v>
      </c>
      <c r="BE202" s="1">
        <f t="shared" si="162"/>
        <v>6.3122644822568952E-6</v>
      </c>
      <c r="BF202" s="1">
        <f t="shared" si="163"/>
        <v>1.1232897744006342E-6</v>
      </c>
    </row>
    <row r="203" spans="2:58" x14ac:dyDescent="0.35">
      <c r="B203" s="1" t="s">
        <v>21</v>
      </c>
      <c r="C203" s="1" t="s">
        <v>19</v>
      </c>
      <c r="E203" s="1">
        <f>'PL Table'!R205</f>
        <v>0.75672267014999317</v>
      </c>
      <c r="F203" s="1">
        <f>'PL Table'!S205</f>
        <v>1.1298637101899585</v>
      </c>
      <c r="H203" s="1">
        <f t="shared" si="126"/>
        <v>0.46920163847404561</v>
      </c>
      <c r="I203" s="1">
        <f t="shared" si="126"/>
        <v>0.35505551670483154</v>
      </c>
      <c r="J203" s="1">
        <f t="shared" si="126"/>
        <v>0.13433927932618278</v>
      </c>
      <c r="K203" s="1">
        <f t="shared" si="124"/>
        <v>3.3885859385911613E-2</v>
      </c>
      <c r="L203" s="1">
        <f t="shared" si="124"/>
        <v>6.4105494987085595E-3</v>
      </c>
      <c r="M203" s="1">
        <f t="shared" si="124"/>
        <v>9.7020162675828857E-4</v>
      </c>
      <c r="O203" s="1">
        <f t="shared" si="127"/>
        <v>0.32307728556370136</v>
      </c>
      <c r="P203" s="1">
        <f t="shared" si="127"/>
        <v>0.3650333005451043</v>
      </c>
      <c r="Q203" s="1">
        <f t="shared" si="127"/>
        <v>0.20621893964838892</v>
      </c>
      <c r="R203" s="1">
        <f t="shared" si="125"/>
        <v>7.766643208752258E-2</v>
      </c>
      <c r="S203" s="1">
        <f t="shared" si="125"/>
        <v>2.1938120778906181E-2</v>
      </c>
      <c r="T203" s="1">
        <f t="shared" si="125"/>
        <v>4.9574173075700723E-3</v>
      </c>
      <c r="W203" s="1">
        <f t="shared" si="128"/>
        <v>0.15158839174023581</v>
      </c>
      <c r="X203" s="1">
        <f t="shared" si="129"/>
        <v>0.17127422271335166</v>
      </c>
      <c r="Y203" s="1">
        <f t="shared" si="130"/>
        <v>9.6758264367404409E-2</v>
      </c>
      <c r="Z203" s="1">
        <f t="shared" si="131"/>
        <v>3.6441217189898782E-2</v>
      </c>
      <c r="AA203" s="1">
        <f t="shared" si="132"/>
        <v>1.0293402214504286E-2</v>
      </c>
      <c r="AB203" s="1">
        <f t="shared" si="133"/>
        <v>2.3260283233114696E-3</v>
      </c>
      <c r="AC203" s="1">
        <f t="shared" si="134"/>
        <v>0.11471037256141439</v>
      </c>
      <c r="AD203" s="1">
        <f t="shared" si="135"/>
        <v>0.12960708713951208</v>
      </c>
      <c r="AE203" s="1">
        <f t="shared" si="136"/>
        <v>7.3219172171181193E-2</v>
      </c>
      <c r="AF203" s="1">
        <f t="shared" si="137"/>
        <v>2.7575895175456038E-2</v>
      </c>
      <c r="AG203" s="1">
        <f t="shared" si="138"/>
        <v>7.7892508086875355E-3</v>
      </c>
      <c r="AH203" s="1">
        <f t="shared" si="139"/>
        <v>1.7601583636607668E-3</v>
      </c>
      <c r="AI203" s="1">
        <f t="shared" si="140"/>
        <v>4.3401969709286996E-2</v>
      </c>
      <c r="AJ203" s="1">
        <f t="shared" si="141"/>
        <v>4.9038310525287197E-2</v>
      </c>
      <c r="AK203" s="1">
        <f t="shared" si="142"/>
        <v>2.7703303735774149E-2</v>
      </c>
      <c r="AL203" s="1">
        <f t="shared" si="143"/>
        <v>1.0433652514473701E-2</v>
      </c>
      <c r="AM203" s="1">
        <f t="shared" si="144"/>
        <v>2.9471513352090119E-3</v>
      </c>
      <c r="AN203" s="1">
        <f t="shared" si="145"/>
        <v>6.6597586841810887E-4</v>
      </c>
      <c r="AO203" s="1">
        <f t="shared" si="146"/>
        <v>1.0947751469393596E-2</v>
      </c>
      <c r="AP203" s="1">
        <f t="shared" si="147"/>
        <v>1.2369467093446617E-2</v>
      </c>
      <c r="AQ203" s="1">
        <f t="shared" si="148"/>
        <v>6.9879059916370997E-3</v>
      </c>
      <c r="AR203" s="1">
        <f t="shared" si="149"/>
        <v>2.6317937967232437E-3</v>
      </c>
      <c r="AS203" s="1">
        <f t="shared" si="150"/>
        <v>7.4339207590516058E-4</v>
      </c>
      <c r="AT203" s="1">
        <f t="shared" si="151"/>
        <v>1.67986345801604E-4</v>
      </c>
      <c r="AU203" s="1">
        <f t="shared" si="152"/>
        <v>2.0711029310145077E-3</v>
      </c>
      <c r="AV203" s="1">
        <f t="shared" si="153"/>
        <v>2.3400640418213491E-3</v>
      </c>
      <c r="AW203" s="1">
        <f t="shared" si="154"/>
        <v>1.3219767201871901E-3</v>
      </c>
      <c r="AX203" s="1">
        <f t="shared" si="155"/>
        <v>4.9788450728515028E-4</v>
      </c>
      <c r="AY203" s="1">
        <f t="shared" si="156"/>
        <v>1.4063540916182485E-4</v>
      </c>
      <c r="AZ203" s="1">
        <f t="shared" si="157"/>
        <v>3.1779769035932464E-5</v>
      </c>
      <c r="BA203" s="1">
        <f t="shared" si="158"/>
        <v>3.134501080225552E-4</v>
      </c>
      <c r="BB203" s="1">
        <f t="shared" si="159"/>
        <v>3.5415590200980744E-4</v>
      </c>
      <c r="BC203" s="1">
        <f t="shared" si="160"/>
        <v>2.0007395071523627E-4</v>
      </c>
      <c r="BD203" s="1">
        <f t="shared" si="161"/>
        <v>7.5352098755826548E-5</v>
      </c>
      <c r="BE203" s="1">
        <f t="shared" si="162"/>
        <v>2.1284400467714591E-5</v>
      </c>
      <c r="BF203" s="1">
        <f t="shared" si="163"/>
        <v>4.8096943363241795E-6</v>
      </c>
    </row>
    <row r="204" spans="2:58" x14ac:dyDescent="0.35">
      <c r="B204" s="1" t="s">
        <v>7</v>
      </c>
      <c r="C204" s="1" t="s">
        <v>9</v>
      </c>
      <c r="E204" s="1">
        <f>'PL Table'!R206</f>
        <v>0.57767668123057514</v>
      </c>
      <c r="F204" s="1">
        <f>'PL Table'!S206</f>
        <v>0.97450745003883921</v>
      </c>
      <c r="H204" s="1">
        <f t="shared" si="126"/>
        <v>0.56120070123288934</v>
      </c>
      <c r="I204" s="1">
        <f t="shared" si="126"/>
        <v>0.32419255859248702</v>
      </c>
      <c r="J204" s="1">
        <f t="shared" si="126"/>
        <v>9.3639240663678347E-2</v>
      </c>
      <c r="K204" s="1">
        <f t="shared" si="124"/>
        <v>1.8031068593181609E-2</v>
      </c>
      <c r="L204" s="1">
        <f t="shared" si="124"/>
        <v>2.6040319659875019E-3</v>
      </c>
      <c r="M204" s="1">
        <f t="shared" si="124"/>
        <v>3.0085770878599812E-4</v>
      </c>
      <c r="O204" s="1">
        <f t="shared" si="127"/>
        <v>0.37737818540423068</v>
      </c>
      <c r="P204" s="1">
        <f t="shared" si="127"/>
        <v>0.36775785315856108</v>
      </c>
      <c r="Q204" s="1">
        <f t="shared" si="127"/>
        <v>0.17919138385665359</v>
      </c>
      <c r="R204" s="1">
        <f t="shared" si="125"/>
        <v>5.8207779517026118E-2</v>
      </c>
      <c r="S204" s="1">
        <f t="shared" si="125"/>
        <v>1.4180978697390023E-2</v>
      </c>
      <c r="T204" s="1">
        <f t="shared" si="125"/>
        <v>2.7638938778897309E-3</v>
      </c>
      <c r="W204" s="1">
        <f t="shared" si="128"/>
        <v>0.21178490227884958</v>
      </c>
      <c r="X204" s="1">
        <f t="shared" si="129"/>
        <v>0.20638596507648643</v>
      </c>
      <c r="Y204" s="1">
        <f t="shared" si="130"/>
        <v>0.10056233027524585</v>
      </c>
      <c r="Z204" s="1">
        <f t="shared" si="131"/>
        <v>3.2666246682164467E-2</v>
      </c>
      <c r="AA204" s="1">
        <f t="shared" si="132"/>
        <v>7.9583751891439472E-3</v>
      </c>
      <c r="AB204" s="1">
        <f t="shared" si="133"/>
        <v>1.5510991824050067E-3</v>
      </c>
      <c r="AC204" s="1">
        <f t="shared" si="134"/>
        <v>0.12234319948318749</v>
      </c>
      <c r="AD204" s="1">
        <f t="shared" si="135"/>
        <v>0.11922435935795406</v>
      </c>
      <c r="AE204" s="1">
        <f t="shared" si="136"/>
        <v>5.8092513210217002E-2</v>
      </c>
      <c r="AF204" s="1">
        <f t="shared" si="137"/>
        <v>1.8870528971612056E-2</v>
      </c>
      <c r="AG204" s="1">
        <f t="shared" si="138"/>
        <v>4.5973677672524254E-3</v>
      </c>
      <c r="AH204" s="1">
        <f t="shared" si="139"/>
        <v>8.9603382795118273E-4</v>
      </c>
      <c r="AI204" s="1">
        <f t="shared" si="140"/>
        <v>3.5337406724288985E-2</v>
      </c>
      <c r="AJ204" s="1">
        <f t="shared" si="141"/>
        <v>3.4436566117872186E-2</v>
      </c>
      <c r="AK204" s="1">
        <f t="shared" si="142"/>
        <v>1.6779345117810752E-2</v>
      </c>
      <c r="AL204" s="1">
        <f t="shared" si="143"/>
        <v>5.4505322746931355E-3</v>
      </c>
      <c r="AM204" s="1">
        <f t="shared" si="144"/>
        <v>1.3278960770914002E-3</v>
      </c>
      <c r="AN204" s="1">
        <f t="shared" si="145"/>
        <v>2.5880892400058375E-4</v>
      </c>
      <c r="AO204" s="1">
        <f t="shared" si="146"/>
        <v>6.8045319465940904E-3</v>
      </c>
      <c r="AP204" s="1">
        <f t="shared" si="147"/>
        <v>6.631067075983225E-3</v>
      </c>
      <c r="AQ204" s="1">
        <f t="shared" si="148"/>
        <v>3.2310121336264564E-3</v>
      </c>
      <c r="AR204" s="1">
        <f t="shared" si="149"/>
        <v>1.0495484651282894E-3</v>
      </c>
      <c r="AS204" s="1">
        <f t="shared" si="150"/>
        <v>2.5569819961108667E-4</v>
      </c>
      <c r="AT204" s="1">
        <f t="shared" si="151"/>
        <v>4.9835960096504448E-5</v>
      </c>
      <c r="AU204" s="1">
        <f t="shared" si="152"/>
        <v>9.8270485805897483E-4</v>
      </c>
      <c r="AV204" s="1">
        <f t="shared" si="153"/>
        <v>9.5765320536783086E-4</v>
      </c>
      <c r="AW204" s="1">
        <f t="shared" si="154"/>
        <v>4.6662009159226275E-4</v>
      </c>
      <c r="AX204" s="1">
        <f t="shared" si="155"/>
        <v>1.5157491853148858E-4</v>
      </c>
      <c r="AY204" s="1">
        <f t="shared" si="156"/>
        <v>3.6927721836991425E-5</v>
      </c>
      <c r="AZ204" s="1">
        <f t="shared" si="157"/>
        <v>7.1972680086220166E-6</v>
      </c>
      <c r="BA204" s="1">
        <f t="shared" si="158"/>
        <v>1.1353713620653445E-4</v>
      </c>
      <c r="BB204" s="1">
        <f t="shared" si="159"/>
        <v>1.1064278508934223E-4</v>
      </c>
      <c r="BC204" s="1">
        <f t="shared" si="160"/>
        <v>5.3911109181305089E-5</v>
      </c>
      <c r="BD204" s="1">
        <f t="shared" si="161"/>
        <v>1.751225917901303E-5</v>
      </c>
      <c r="BE204" s="1">
        <f t="shared" si="162"/>
        <v>4.2664567592398104E-6</v>
      </c>
      <c r="BF204" s="1">
        <f t="shared" si="163"/>
        <v>8.3153877942955175E-7</v>
      </c>
    </row>
    <row r="205" spans="2:58" x14ac:dyDescent="0.35">
      <c r="B205" s="1" t="s">
        <v>2</v>
      </c>
      <c r="C205" s="1" t="s">
        <v>4</v>
      </c>
      <c r="E205" s="1">
        <f>'PL Table'!R207</f>
        <v>1.6722219719832441</v>
      </c>
      <c r="F205" s="1">
        <f>'PL Table'!S207</f>
        <v>1.1475178306616769</v>
      </c>
      <c r="H205" s="1">
        <f t="shared" si="126"/>
        <v>0.18782925029186878</v>
      </c>
      <c r="I205" s="1">
        <f t="shared" si="126"/>
        <v>0.31409219931920312</v>
      </c>
      <c r="J205" s="1">
        <f t="shared" si="126"/>
        <v>0.26261593846505604</v>
      </c>
      <c r="K205" s="1">
        <f t="shared" si="124"/>
        <v>0.14638404749808881</v>
      </c>
      <c r="L205" s="1">
        <f t="shared" si="124"/>
        <v>6.1196655143535728E-2</v>
      </c>
      <c r="M205" s="1">
        <f t="shared" si="124"/>
        <v>2.0466878268580371E-2</v>
      </c>
      <c r="O205" s="1">
        <f t="shared" si="127"/>
        <v>0.31742369169258094</v>
      </c>
      <c r="P205" s="1">
        <f t="shared" si="127"/>
        <v>0.36424934609169141</v>
      </c>
      <c r="Q205" s="1">
        <f t="shared" si="127"/>
        <v>0.20899130972353608</v>
      </c>
      <c r="R205" s="1">
        <f t="shared" si="125"/>
        <v>7.9940418120364953E-2</v>
      </c>
      <c r="S205" s="1">
        <f t="shared" si="125"/>
        <v>2.293326379591714E-2</v>
      </c>
      <c r="T205" s="1">
        <f t="shared" si="125"/>
        <v>5.2632658242165618E-3</v>
      </c>
      <c r="W205" s="1">
        <f t="shared" si="128"/>
        <v>5.9621454035494778E-2</v>
      </c>
      <c r="X205" s="1">
        <f t="shared" si="129"/>
        <v>6.8416681595705839E-2</v>
      </c>
      <c r="Y205" s="1">
        <f t="shared" si="130"/>
        <v>3.9254681022887525E-2</v>
      </c>
      <c r="Z205" s="1">
        <f t="shared" si="131"/>
        <v>1.5015148803566672E-2</v>
      </c>
      <c r="AA205" s="1">
        <f t="shared" si="132"/>
        <v>4.3075377455327728E-3</v>
      </c>
      <c r="AB205" s="1">
        <f t="shared" si="133"/>
        <v>9.8859527384941156E-4</v>
      </c>
      <c r="AC205" s="1">
        <f t="shared" si="134"/>
        <v>9.9700305439743411E-2</v>
      </c>
      <c r="AD205" s="1">
        <f t="shared" si="135"/>
        <v>0.11440787821452093</v>
      </c>
      <c r="AE205" s="1">
        <f t="shared" si="136"/>
        <v>6.5642540109666206E-2</v>
      </c>
      <c r="AF205" s="1">
        <f t="shared" si="137"/>
        <v>2.5108661741922104E-2</v>
      </c>
      <c r="AG205" s="1">
        <f t="shared" si="138"/>
        <v>7.203159263227071E-3</v>
      </c>
      <c r="AH205" s="1">
        <f t="shared" si="139"/>
        <v>1.6531507383297783E-3</v>
      </c>
      <c r="AI205" s="1">
        <f t="shared" si="140"/>
        <v>8.3360520684889763E-2</v>
      </c>
      <c r="AJ205" s="1">
        <f t="shared" si="141"/>
        <v>9.5657683859152534E-2</v>
      </c>
      <c r="AK205" s="1">
        <f t="shared" si="142"/>
        <v>5.4884448934087622E-2</v>
      </c>
      <c r="AL205" s="1">
        <f t="shared" si="143"/>
        <v>2.0993627925968615E-2</v>
      </c>
      <c r="AM205" s="1">
        <f t="shared" si="144"/>
        <v>6.0226405938314728E-3</v>
      </c>
      <c r="AN205" s="1">
        <f t="shared" si="145"/>
        <v>1.382217493817689E-3</v>
      </c>
      <c r="AO205" s="1">
        <f t="shared" si="146"/>
        <v>4.6465764761745465E-2</v>
      </c>
      <c r="AP205" s="1">
        <f t="shared" si="147"/>
        <v>5.3320293579433943E-2</v>
      </c>
      <c r="AQ205" s="1">
        <f t="shared" si="148"/>
        <v>3.0592993809257896E-2</v>
      </c>
      <c r="AR205" s="1">
        <f t="shared" si="149"/>
        <v>1.1702001963148584E-2</v>
      </c>
      <c r="AS205" s="1">
        <f t="shared" si="150"/>
        <v>3.3570639767877353E-3</v>
      </c>
      <c r="AT205" s="1">
        <f t="shared" si="151"/>
        <v>7.7045815440718475E-4</v>
      </c>
      <c r="AU205" s="1">
        <f t="shared" si="152"/>
        <v>1.9425268194898884E-2</v>
      </c>
      <c r="AV205" s="1">
        <f t="shared" si="153"/>
        <v>2.2290841619031634E-2</v>
      </c>
      <c r="AW205" s="1">
        <f t="shared" si="154"/>
        <v>1.2789569109147102E-2</v>
      </c>
      <c r="AX205" s="1">
        <f t="shared" si="155"/>
        <v>4.8920861997420288E-3</v>
      </c>
      <c r="AY205" s="1">
        <f t="shared" si="156"/>
        <v>1.4034390358344743E-3</v>
      </c>
      <c r="AZ205" s="1">
        <f t="shared" si="157"/>
        <v>3.2209426357333827E-4</v>
      </c>
      <c r="BA205" s="1">
        <f t="shared" si="158"/>
        <v>6.4966720574354403E-3</v>
      </c>
      <c r="BB205" s="1">
        <f t="shared" si="159"/>
        <v>7.4550470258686495E-3</v>
      </c>
      <c r="BC205" s="1">
        <f t="shared" si="160"/>
        <v>4.2773996953027905E-3</v>
      </c>
      <c r="BD205" s="1">
        <f t="shared" si="161"/>
        <v>1.6361308064089259E-3</v>
      </c>
      <c r="BE205" s="1">
        <f t="shared" si="162"/>
        <v>4.6937231841227752E-4</v>
      </c>
      <c r="BF205" s="1">
        <f t="shared" si="163"/>
        <v>1.077226209194197E-4</v>
      </c>
    </row>
    <row r="206" spans="2:58" x14ac:dyDescent="0.35">
      <c r="B206" s="1" t="s">
        <v>20</v>
      </c>
      <c r="C206" s="1" t="s">
        <v>17</v>
      </c>
      <c r="E206" s="1">
        <f>'PL Table'!R208</f>
        <v>0.3344443943966488</v>
      </c>
      <c r="F206" s="1">
        <f>'PL Table'!S208</f>
        <v>2.0125697337758637</v>
      </c>
      <c r="H206" s="1">
        <f t="shared" si="126"/>
        <v>0.71573564263364964</v>
      </c>
      <c r="I206" s="1">
        <f t="shared" si="126"/>
        <v>0.2393737735487072</v>
      </c>
      <c r="J206" s="1">
        <f t="shared" si="126"/>
        <v>4.0028608364468969E-2</v>
      </c>
      <c r="K206" s="1">
        <f t="shared" si="124"/>
        <v>4.4624478943318183E-3</v>
      </c>
      <c r="L206" s="1">
        <f t="shared" si="124"/>
        <v>3.7311017088660143E-4</v>
      </c>
      <c r="M206" s="1">
        <f t="shared" si="124"/>
        <v>2.4956921029079928E-5</v>
      </c>
      <c r="O206" s="1">
        <f t="shared" si="127"/>
        <v>0.13364480146644814</v>
      </c>
      <c r="P206" s="1">
        <f t="shared" si="127"/>
        <v>0.26896948250785768</v>
      </c>
      <c r="Q206" s="1">
        <f t="shared" si="127"/>
        <v>0.27065991990233551</v>
      </c>
      <c r="R206" s="1">
        <f t="shared" si="125"/>
        <v>0.18157398764721328</v>
      </c>
      <c r="S206" s="1">
        <f t="shared" si="125"/>
        <v>9.1357577994943553E-2</v>
      </c>
      <c r="T206" s="1">
        <f t="shared" si="125"/>
        <v>3.6772699284738211E-2</v>
      </c>
      <c r="W206" s="1">
        <f t="shared" si="128"/>
        <v>9.5654347862234784E-2</v>
      </c>
      <c r="X206" s="1">
        <f t="shared" si="129"/>
        <v>0.19251104541160172</v>
      </c>
      <c r="Y206" s="1">
        <f t="shared" si="130"/>
        <v>0.19372095170647025</v>
      </c>
      <c r="Z206" s="1">
        <f t="shared" si="131"/>
        <v>0.12995897473423254</v>
      </c>
      <c r="AA206" s="1">
        <f t="shared" si="132"/>
        <v>6.5387874795664699E-2</v>
      </c>
      <c r="AB206" s="1">
        <f t="shared" si="133"/>
        <v>2.6319531553936053E-2</v>
      </c>
      <c r="AC206" s="1">
        <f t="shared" si="134"/>
        <v>3.1991060442191487E-2</v>
      </c>
      <c r="AD206" s="1">
        <f t="shared" si="135"/>
        <v>6.4384239997348894E-2</v>
      </c>
      <c r="AE206" s="1">
        <f t="shared" si="136"/>
        <v>6.4788886375412885E-2</v>
      </c>
      <c r="AF206" s="1">
        <f t="shared" si="137"/>
        <v>4.3464050601399788E-2</v>
      </c>
      <c r="AG206" s="1">
        <f t="shared" si="138"/>
        <v>2.1868608186919974E-2</v>
      </c>
      <c r="AH206" s="1">
        <f t="shared" si="139"/>
        <v>8.8024197913596312E-3</v>
      </c>
      <c r="AI206" s="1">
        <f t="shared" si="140"/>
        <v>5.3496154178476604E-3</v>
      </c>
      <c r="AJ206" s="1">
        <f t="shared" si="141"/>
        <v>1.0766474077300922E-2</v>
      </c>
      <c r="AK206" s="1">
        <f t="shared" si="142"/>
        <v>1.0834139933729128E-2</v>
      </c>
      <c r="AL206" s="1">
        <f t="shared" si="143"/>
        <v>7.2681540407052263E-3</v>
      </c>
      <c r="AM206" s="1">
        <f t="shared" si="144"/>
        <v>3.6569167106860236E-3</v>
      </c>
      <c r="AN206" s="1">
        <f t="shared" si="145"/>
        <v>1.4719599781731741E-3</v>
      </c>
      <c r="AO206" s="1">
        <f t="shared" si="146"/>
        <v>5.963829628923454E-4</v>
      </c>
      <c r="AP206" s="1">
        <f t="shared" si="147"/>
        <v>1.2002623008567084E-3</v>
      </c>
      <c r="AQ206" s="1">
        <f t="shared" si="148"/>
        <v>1.2078057896481957E-3</v>
      </c>
      <c r="AR206" s="1">
        <f t="shared" si="149"/>
        <v>8.1026445884173847E-4</v>
      </c>
      <c r="AS206" s="1">
        <f t="shared" si="150"/>
        <v>4.0767843155479073E-4</v>
      </c>
      <c r="AT206" s="1">
        <f t="shared" si="151"/>
        <v>1.640962544920772E-4</v>
      </c>
      <c r="AU206" s="1">
        <f t="shared" si="152"/>
        <v>4.9864234713252383E-5</v>
      </c>
      <c r="AV206" s="1">
        <f t="shared" si="153"/>
        <v>1.0035524958178754E-4</v>
      </c>
      <c r="AW206" s="1">
        <f t="shared" si="154"/>
        <v>1.0098596896691426E-4</v>
      </c>
      <c r="AX206" s="1">
        <f t="shared" si="155"/>
        <v>6.7747101559613408E-5</v>
      </c>
      <c r="AY206" s="1">
        <f t="shared" si="156"/>
        <v>3.4086441537479408E-5</v>
      </c>
      <c r="AZ206" s="1">
        <f t="shared" si="157"/>
        <v>1.372026811409028E-5</v>
      </c>
      <c r="BA206" s="1">
        <f t="shared" si="158"/>
        <v>3.3353627561452114E-6</v>
      </c>
      <c r="BB206" s="1">
        <f t="shared" si="159"/>
        <v>6.7126501341810989E-6</v>
      </c>
      <c r="BC206" s="1">
        <f t="shared" si="160"/>
        <v>6.7548382467396861E-6</v>
      </c>
      <c r="BD206" s="1">
        <f t="shared" si="161"/>
        <v>4.5315276706466363E-6</v>
      </c>
      <c r="BE206" s="1">
        <f t="shared" si="162"/>
        <v>2.2800038594278163E-6</v>
      </c>
      <c r="BF206" s="1">
        <f t="shared" si="163"/>
        <v>9.1773335207531551E-7</v>
      </c>
    </row>
    <row r="207" spans="2:58" x14ac:dyDescent="0.35">
      <c r="B207" s="1" t="s">
        <v>16</v>
      </c>
      <c r="C207" s="1" t="s">
        <v>6</v>
      </c>
      <c r="E207" s="1">
        <f>'PL Table'!R209</f>
        <v>2.1282825097968563</v>
      </c>
      <c r="F207" s="1">
        <f>'PL Table'!S209</f>
        <v>0.3389591130569875</v>
      </c>
      <c r="H207" s="1">
        <f t="shared" si="126"/>
        <v>0.11904157111225123</v>
      </c>
      <c r="I207" s="1">
        <f t="shared" si="126"/>
        <v>0.25335409373694301</v>
      </c>
      <c r="J207" s="1">
        <f t="shared" si="126"/>
        <v>0.26960454324288458</v>
      </c>
      <c r="K207" s="1">
        <f t="shared" si="124"/>
        <v>0.19126487798186712</v>
      </c>
      <c r="L207" s="1">
        <f t="shared" si="124"/>
        <v>0.10176642363680939</v>
      </c>
      <c r="M207" s="1">
        <f t="shared" si="124"/>
        <v>4.3317539902159759E-2</v>
      </c>
      <c r="O207" s="1">
        <f t="shared" si="127"/>
        <v>0.71251158091403666</v>
      </c>
      <c r="P207" s="1">
        <f t="shared" si="127"/>
        <v>0.24151229350945383</v>
      </c>
      <c r="Q207" s="1">
        <f t="shared" si="127"/>
        <v>4.0931396400161649E-2</v>
      </c>
      <c r="R207" s="1">
        <f t="shared" si="125"/>
        <v>4.6246899399942564E-3</v>
      </c>
      <c r="S207" s="1">
        <f t="shared" si="125"/>
        <v>3.9189520005600628E-4</v>
      </c>
      <c r="T207" s="1">
        <f t="shared" si="125"/>
        <v>2.6567289884454916E-5</v>
      </c>
      <c r="W207" s="1">
        <f t="shared" si="128"/>
        <v>8.481849802768085E-2</v>
      </c>
      <c r="X207" s="1">
        <f t="shared" si="129"/>
        <v>2.8750002862288539E-2</v>
      </c>
      <c r="Y207" s="1">
        <f t="shared" si="130"/>
        <v>4.872537735293587E-3</v>
      </c>
      <c r="Z207" s="1">
        <f t="shared" si="131"/>
        <v>5.5053035636393915E-4</v>
      </c>
      <c r="AA207" s="1">
        <f t="shared" si="132"/>
        <v>4.6651820326016999E-5</v>
      </c>
      <c r="AB207" s="1">
        <f t="shared" si="133"/>
        <v>3.1626119280401329E-6</v>
      </c>
      <c r="AC207" s="1">
        <f t="shared" si="134"/>
        <v>0.18051772585955231</v>
      </c>
      <c r="AD207" s="1">
        <f t="shared" si="135"/>
        <v>6.118812824841826E-2</v>
      </c>
      <c r="AE207" s="1">
        <f t="shared" si="136"/>
        <v>1.0370136840350526E-2</v>
      </c>
      <c r="AF207" s="1">
        <f t="shared" si="137"/>
        <v>1.1716841285616022E-3</v>
      </c>
      <c r="AG207" s="1">
        <f t="shared" si="138"/>
        <v>9.9288253250047454E-5</v>
      </c>
      <c r="AH207" s="1">
        <f t="shared" si="139"/>
        <v>6.7309316517227283E-6</v>
      </c>
      <c r="AI207" s="1">
        <f t="shared" si="140"/>
        <v>0.19209635932759445</v>
      </c>
      <c r="AJ207" s="1">
        <f t="shared" si="141"/>
        <v>6.511281157915777E-2</v>
      </c>
      <c r="AK207" s="1">
        <f t="shared" si="142"/>
        <v>1.1035290430759031E-2</v>
      </c>
      <c r="AL207" s="1">
        <f t="shared" si="143"/>
        <v>1.2468374189121148E-3</v>
      </c>
      <c r="AM207" s="1">
        <f t="shared" si="144"/>
        <v>1.0565672641017845E-4</v>
      </c>
      <c r="AN207" s="1">
        <f t="shared" si="145"/>
        <v>7.1626620544997755E-6</v>
      </c>
      <c r="AO207" s="1">
        <f t="shared" si="146"/>
        <v>0.13627844058419045</v>
      </c>
      <c r="AP207" s="1">
        <f t="shared" si="147"/>
        <v>4.6192819349206563E-2</v>
      </c>
      <c r="AQ207" s="1">
        <f t="shared" si="148"/>
        <v>7.8287385381043528E-3</v>
      </c>
      <c r="AR207" s="1">
        <f t="shared" si="149"/>
        <v>8.8454075707696976E-4</v>
      </c>
      <c r="AS207" s="1">
        <f t="shared" si="150"/>
        <v>7.495578762039145E-5</v>
      </c>
      <c r="AT207" s="1">
        <f t="shared" si="151"/>
        <v>5.0813894580591617E-6</v>
      </c>
      <c r="AU207" s="1">
        <f t="shared" si="152"/>
        <v>7.250975538943065E-2</v>
      </c>
      <c r="AV207" s="1">
        <f t="shared" si="153"/>
        <v>2.4577842374780529E-2</v>
      </c>
      <c r="AW207" s="1">
        <f t="shared" si="154"/>
        <v>4.1654418261050253E-3</v>
      </c>
      <c r="AX207" s="1">
        <f t="shared" si="155"/>
        <v>4.7063815562234612E-4</v>
      </c>
      <c r="AY207" s="1">
        <f t="shared" si="156"/>
        <v>3.9881772950131702E-5</v>
      </c>
      <c r="AZ207" s="1">
        <f t="shared" si="157"/>
        <v>2.7036580772633598E-6</v>
      </c>
      <c r="BA207" s="1">
        <f t="shared" si="158"/>
        <v>3.0864248836994713E-2</v>
      </c>
      <c r="BB207" s="1">
        <f t="shared" si="159"/>
        <v>1.0461718410957886E-2</v>
      </c>
      <c r="BC207" s="1">
        <f t="shared" si="160"/>
        <v>1.7730473968151205E-3</v>
      </c>
      <c r="BD207" s="1">
        <f t="shared" si="161"/>
        <v>2.0033019101081803E-4</v>
      </c>
      <c r="BE207" s="1">
        <f t="shared" si="162"/>
        <v>1.6975935965890935E-5</v>
      </c>
      <c r="BF207" s="1">
        <f t="shared" si="163"/>
        <v>1.1508296396621211E-6</v>
      </c>
    </row>
    <row r="208" spans="2:58" x14ac:dyDescent="0.35">
      <c r="B208" s="1" t="s">
        <v>5</v>
      </c>
      <c r="C208" s="1" t="s">
        <v>11</v>
      </c>
      <c r="E208" s="1">
        <f>'PL Table'!R210</f>
        <v>0.54389441917030767</v>
      </c>
      <c r="F208" s="1">
        <f>'PL Table'!S210</f>
        <v>2.2138267071534501</v>
      </c>
      <c r="H208" s="1">
        <f t="shared" si="126"/>
        <v>0.58048319980330032</v>
      </c>
      <c r="I208" s="1">
        <f t="shared" si="126"/>
        <v>0.31572157279513768</v>
      </c>
      <c r="J208" s="1">
        <f t="shared" si="126"/>
        <v>8.5859600727473701E-2</v>
      </c>
      <c r="K208" s="1">
        <f t="shared" si="124"/>
        <v>1.5566185889287947E-2</v>
      </c>
      <c r="L208" s="1">
        <f t="shared" si="124"/>
        <v>2.1165904082378266E-3</v>
      </c>
      <c r="M208" s="1">
        <f t="shared" si="124"/>
        <v>2.3024034214199151E-4</v>
      </c>
      <c r="O208" s="1">
        <f t="shared" si="127"/>
        <v>0.10928165844654257</v>
      </c>
      <c r="P208" s="1">
        <f t="shared" si="127"/>
        <v>0.24193065407097733</v>
      </c>
      <c r="Q208" s="1">
        <f t="shared" si="127"/>
        <v>0.26779627163071618</v>
      </c>
      <c r="R208" s="1">
        <f t="shared" si="125"/>
        <v>0.1976181794040664</v>
      </c>
      <c r="S208" s="1">
        <f t="shared" si="125"/>
        <v>0.109373100845941</v>
      </c>
      <c r="T208" s="1">
        <f t="shared" si="125"/>
        <v>4.8426618339386357E-2</v>
      </c>
      <c r="W208" s="1">
        <f t="shared" si="128"/>
        <v>6.3436166774860386E-2</v>
      </c>
      <c r="X208" s="1">
        <f t="shared" si="129"/>
        <v>0.14043668020562627</v>
      </c>
      <c r="Y208" s="1">
        <f t="shared" si="130"/>
        <v>0.15545123665159191</v>
      </c>
      <c r="Z208" s="1">
        <f t="shared" si="131"/>
        <v>0.11471403311977513</v>
      </c>
      <c r="AA208" s="1">
        <f t="shared" si="132"/>
        <v>6.3489247551460889E-2</v>
      </c>
      <c r="AB208" s="1">
        <f t="shared" si="133"/>
        <v>2.811083836930018E-2</v>
      </c>
      <c r="AC208" s="1">
        <f t="shared" si="134"/>
        <v>3.4502577082403466E-2</v>
      </c>
      <c r="AD208" s="1">
        <f t="shared" si="135"/>
        <v>7.6382726610645338E-2</v>
      </c>
      <c r="AE208" s="1">
        <f t="shared" si="136"/>
        <v>8.454906006792362E-2</v>
      </c>
      <c r="AF208" s="1">
        <f t="shared" si="137"/>
        <v>6.239232241436353E-2</v>
      </c>
      <c r="AG208" s="1">
        <f t="shared" si="138"/>
        <v>3.4531447420561696E-2</v>
      </c>
      <c r="AH208" s="1">
        <f t="shared" si="139"/>
        <v>1.5289328107260918E-2</v>
      </c>
      <c r="AI208" s="1">
        <f t="shared" si="140"/>
        <v>9.3828795610562989E-3</v>
      </c>
      <c r="AJ208" s="1">
        <f t="shared" si="141"/>
        <v>2.0772069362270672E-2</v>
      </c>
      <c r="AK208" s="1">
        <f t="shared" si="142"/>
        <v>2.2992880958519382E-2</v>
      </c>
      <c r="AL208" s="1">
        <f t="shared" si="143"/>
        <v>1.6967417980123408E-2</v>
      </c>
      <c r="AM208" s="1">
        <f t="shared" si="144"/>
        <v>9.3907307689582095E-3</v>
      </c>
      <c r="AN208" s="1">
        <f t="shared" si="145"/>
        <v>4.1578901152014682E-3</v>
      </c>
      <c r="AO208" s="1">
        <f t="shared" si="146"/>
        <v>1.7010986096685559E-3</v>
      </c>
      <c r="AP208" s="1">
        <f t="shared" si="147"/>
        <v>3.7659375335858509E-3</v>
      </c>
      <c r="AQ208" s="1">
        <f t="shared" si="148"/>
        <v>4.1685665446619764E-3</v>
      </c>
      <c r="AR208" s="1">
        <f t="shared" si="149"/>
        <v>3.0761613157063521E-3</v>
      </c>
      <c r="AS208" s="1">
        <f t="shared" si="150"/>
        <v>1.7025220190557543E-3</v>
      </c>
      <c r="AT208" s="1">
        <f t="shared" si="151"/>
        <v>7.5381774306048884E-4</v>
      </c>
      <c r="AU208" s="1">
        <f t="shared" si="152"/>
        <v>2.3130451006427426E-4</v>
      </c>
      <c r="AV208" s="1">
        <f t="shared" si="153"/>
        <v>5.1206810186533427E-4</v>
      </c>
      <c r="AW208" s="1">
        <f t="shared" si="154"/>
        <v>5.668150198954254E-4</v>
      </c>
      <c r="AX208" s="1">
        <f t="shared" si="155"/>
        <v>4.1827674302006895E-4</v>
      </c>
      <c r="AY208" s="1">
        <f t="shared" si="156"/>
        <v>2.3149805616974722E-4</v>
      </c>
      <c r="AZ208" s="1">
        <f t="shared" si="157"/>
        <v>1.0249931588053918E-4</v>
      </c>
      <c r="BA208" s="1">
        <f t="shared" si="158"/>
        <v>2.516104643057622E-5</v>
      </c>
      <c r="BB208" s="1">
        <f t="shared" si="159"/>
        <v>5.570219656793761E-5</v>
      </c>
      <c r="BC208" s="1">
        <f t="shared" si="160"/>
        <v>6.1657505204605793E-5</v>
      </c>
      <c r="BD208" s="1">
        <f t="shared" si="161"/>
        <v>4.549967723946971E-5</v>
      </c>
      <c r="BE208" s="1">
        <f t="shared" si="162"/>
        <v>2.5182100159899997E-5</v>
      </c>
      <c r="BF208" s="1">
        <f t="shared" si="163"/>
        <v>1.1149761175239956E-5</v>
      </c>
    </row>
    <row r="209" spans="2:58" x14ac:dyDescent="0.35">
      <c r="B209" s="1" t="s">
        <v>15</v>
      </c>
      <c r="C209" s="1" t="s">
        <v>3</v>
      </c>
      <c r="E209" s="1">
        <f>'PL Table'!R211</f>
        <v>0.94590333768749157</v>
      </c>
      <c r="F209" s="1">
        <f>'PL Table'!S211</f>
        <v>1.0009886307464164</v>
      </c>
      <c r="H209" s="1">
        <f t="shared" si="126"/>
        <v>0.3883286205342113</v>
      </c>
      <c r="I209" s="1">
        <f t="shared" si="126"/>
        <v>0.36732133828288982</v>
      </c>
      <c r="J209" s="1">
        <f t="shared" si="126"/>
        <v>0.17372523994281081</v>
      </c>
      <c r="K209" s="1">
        <f t="shared" si="124"/>
        <v>5.4775761434155038E-2</v>
      </c>
      <c r="L209" s="1">
        <f t="shared" si="124"/>
        <v>1.2953143891235256E-2</v>
      </c>
      <c r="M209" s="1">
        <f t="shared" si="124"/>
        <v>2.4504844080531544E-3</v>
      </c>
      <c r="O209" s="1">
        <f t="shared" si="127"/>
        <v>0.36751592396667671</v>
      </c>
      <c r="P209" s="1">
        <f t="shared" si="127"/>
        <v>0.36787926150890776</v>
      </c>
      <c r="Q209" s="1">
        <f t="shared" si="127"/>
        <v>0.1841214791289022</v>
      </c>
      <c r="R209" s="1">
        <f t="shared" si="125"/>
        <v>6.1434502428081565E-2</v>
      </c>
      <c r="S209" s="1">
        <f t="shared" si="125"/>
        <v>1.5373809616518189E-2</v>
      </c>
      <c r="T209" s="1">
        <f t="shared" si="125"/>
        <v>3.0778017274789276E-3</v>
      </c>
      <c r="W209" s="1">
        <f t="shared" si="128"/>
        <v>0.14271695177833565</v>
      </c>
      <c r="X209" s="1">
        <f t="shared" si="129"/>
        <v>0.14285804614489853</v>
      </c>
      <c r="Y209" s="1">
        <f t="shared" si="130"/>
        <v>7.1499640000845174E-2</v>
      </c>
      <c r="Z209" s="1">
        <f t="shared" si="131"/>
        <v>2.3856775581102569E-2</v>
      </c>
      <c r="AA209" s="1">
        <f t="shared" si="132"/>
        <v>5.9700902807381002E-3</v>
      </c>
      <c r="AB209" s="1">
        <f t="shared" si="133"/>
        <v>1.1951984991097045E-3</v>
      </c>
      <c r="AC209" s="1">
        <f t="shared" si="134"/>
        <v>0.13499644103171246</v>
      </c>
      <c r="AD209" s="1">
        <f t="shared" si="135"/>
        <v>0.13512990266397321</v>
      </c>
      <c r="AE209" s="1">
        <f t="shared" si="136"/>
        <v>6.7631748120253521E-2</v>
      </c>
      <c r="AF209" s="1">
        <f t="shared" si="137"/>
        <v>2.2566203648626364E-2</v>
      </c>
      <c r="AG209" s="1">
        <f t="shared" si="138"/>
        <v>5.6471283228458225E-3</v>
      </c>
      <c r="AH209" s="1">
        <f t="shared" si="139"/>
        <v>1.1305422495069498E-3</v>
      </c>
      <c r="AI209" s="1">
        <f t="shared" si="140"/>
        <v>6.3846792073914721E-2</v>
      </c>
      <c r="AJ209" s="1">
        <f t="shared" si="141"/>
        <v>6.3909912975619043E-2</v>
      </c>
      <c r="AK209" s="1">
        <f t="shared" si="142"/>
        <v>3.1986548140293766E-2</v>
      </c>
      <c r="AL209" s="1">
        <f t="shared" si="143"/>
        <v>1.0672723675085663E-2</v>
      </c>
      <c r="AM209" s="1">
        <f t="shared" si="144"/>
        <v>2.6708187644647148E-3</v>
      </c>
      <c r="AN209" s="1">
        <f t="shared" si="145"/>
        <v>5.3469184360267427E-4</v>
      </c>
      <c r="AO209" s="1">
        <f t="shared" si="146"/>
        <v>2.0130964574451744E-2</v>
      </c>
      <c r="AP209" s="1">
        <f t="shared" si="147"/>
        <v>2.0150866664985067E-2</v>
      </c>
      <c r="AQ209" s="1">
        <f t="shared" si="148"/>
        <v>1.0085394215668503E-2</v>
      </c>
      <c r="AR209" s="1">
        <f t="shared" si="149"/>
        <v>3.3651216488266144E-3</v>
      </c>
      <c r="AS209" s="1">
        <f t="shared" si="150"/>
        <v>8.421121278885189E-4</v>
      </c>
      <c r="AT209" s="1">
        <f t="shared" si="151"/>
        <v>1.6858893316601598E-4</v>
      </c>
      <c r="AU209" s="1">
        <f t="shared" si="152"/>
        <v>4.7604866454606393E-3</v>
      </c>
      <c r="AV209" s="1">
        <f t="shared" si="153"/>
        <v>4.7651930089262461E-3</v>
      </c>
      <c r="AW209" s="1">
        <f t="shared" si="154"/>
        <v>2.3849520126237394E-3</v>
      </c>
      <c r="AX209" s="1">
        <f t="shared" si="155"/>
        <v>7.9576994983738224E-4</v>
      </c>
      <c r="AY209" s="1">
        <f t="shared" si="156"/>
        <v>1.9913916811921642E-4</v>
      </c>
      <c r="AZ209" s="1">
        <f t="shared" si="157"/>
        <v>3.9867208644726987E-5</v>
      </c>
      <c r="BA209" s="1">
        <f t="shared" si="158"/>
        <v>9.0059204139158989E-4</v>
      </c>
      <c r="BB209" s="1">
        <f t="shared" si="159"/>
        <v>9.0148239437368746E-4</v>
      </c>
      <c r="BC209" s="1">
        <f t="shared" si="160"/>
        <v>4.511868137930591E-4</v>
      </c>
      <c r="BD209" s="1">
        <f t="shared" si="161"/>
        <v>1.5054429031651753E-4</v>
      </c>
      <c r="BE209" s="1">
        <f t="shared" si="162"/>
        <v>3.767328075765547E-5</v>
      </c>
      <c r="BF209" s="1">
        <f t="shared" si="163"/>
        <v>7.5421051442661761E-6</v>
      </c>
    </row>
    <row r="210" spans="2:58" x14ac:dyDescent="0.35">
      <c r="B210" s="1" t="s">
        <v>4</v>
      </c>
      <c r="C210" s="1" t="s">
        <v>12</v>
      </c>
      <c r="E210" s="1">
        <f>'PL Table'!R212</f>
        <v>1.0472501238682943</v>
      </c>
      <c r="F210" s="1">
        <f>'PL Table'!S212</f>
        <v>1.1475178306616769</v>
      </c>
      <c r="H210" s="1">
        <f t="shared" si="126"/>
        <v>0.350901358871539</v>
      </c>
      <c r="I210" s="1">
        <f t="shared" si="126"/>
        <v>0.36748149154377202</v>
      </c>
      <c r="J210" s="1">
        <f t="shared" si="126"/>
        <v>0.19242251876926036</v>
      </c>
      <c r="K210" s="1">
        <f t="shared" si="124"/>
        <v>6.7171502205385702E-2</v>
      </c>
      <c r="L210" s="1">
        <f t="shared" si="124"/>
        <v>1.7586341001252392E-2</v>
      </c>
      <c r="M210" s="1">
        <f t="shared" si="124"/>
        <v>3.6834595583903279E-3</v>
      </c>
      <c r="O210" s="1">
        <f t="shared" si="127"/>
        <v>0.31742369169258094</v>
      </c>
      <c r="P210" s="1">
        <f t="shared" si="127"/>
        <v>0.36424934609169141</v>
      </c>
      <c r="Q210" s="1">
        <f t="shared" si="127"/>
        <v>0.20899130972353608</v>
      </c>
      <c r="R210" s="1">
        <f t="shared" si="125"/>
        <v>7.9940418120364953E-2</v>
      </c>
      <c r="S210" s="1">
        <f t="shared" si="125"/>
        <v>2.293326379591714E-2</v>
      </c>
      <c r="T210" s="1">
        <f t="shared" si="125"/>
        <v>5.2632658242165618E-3</v>
      </c>
      <c r="W210" s="1">
        <f t="shared" si="128"/>
        <v>0.1113844047529471</v>
      </c>
      <c r="X210" s="1">
        <f t="shared" si="129"/>
        <v>0.12781559051164401</v>
      </c>
      <c r="Y210" s="1">
        <f t="shared" si="130"/>
        <v>7.3335334574331487E-2</v>
      </c>
      <c r="Z210" s="1">
        <f t="shared" si="131"/>
        <v>2.8051201347195062E-2</v>
      </c>
      <c r="AA210" s="1">
        <f t="shared" si="132"/>
        <v>8.0473134293467929E-3</v>
      </c>
      <c r="AB210" s="1">
        <f t="shared" si="133"/>
        <v>1.8468871298197222E-3</v>
      </c>
      <c r="AC210" s="1">
        <f t="shared" si="134"/>
        <v>0.11664733167452009</v>
      </c>
      <c r="AD210" s="1">
        <f t="shared" si="135"/>
        <v>0.1338548929956184</v>
      </c>
      <c r="AE210" s="1">
        <f t="shared" si="136"/>
        <v>7.6800438216891462E-2</v>
      </c>
      <c r="AF210" s="1">
        <f t="shared" si="137"/>
        <v>2.9376624085504493E-2</v>
      </c>
      <c r="AG210" s="1">
        <f t="shared" si="138"/>
        <v>8.4275499856904176E-3</v>
      </c>
      <c r="AH210" s="1">
        <f t="shared" si="139"/>
        <v>1.9341527754744628E-3</v>
      </c>
      <c r="AI210" s="1">
        <f t="shared" si="140"/>
        <v>6.1079466272523572E-2</v>
      </c>
      <c r="AJ210" s="1">
        <f t="shared" si="141"/>
        <v>7.0089776635019307E-2</v>
      </c>
      <c r="AK210" s="1">
        <f t="shared" si="142"/>
        <v>4.0214634217889428E-2</v>
      </c>
      <c r="AL210" s="1">
        <f t="shared" si="143"/>
        <v>1.5382336606188447E-2</v>
      </c>
      <c r="AM210" s="1">
        <f t="shared" si="144"/>
        <v>4.4128763832102652E-3</v>
      </c>
      <c r="AN210" s="1">
        <f t="shared" si="145"/>
        <v>1.012770866847918E-3</v>
      </c>
      <c r="AO210" s="1">
        <f t="shared" si="146"/>
        <v>2.1321826206569871E-2</v>
      </c>
      <c r="AP210" s="1">
        <f t="shared" si="147"/>
        <v>2.4467175754308349E-2</v>
      </c>
      <c r="AQ210" s="1">
        <f t="shared" si="148"/>
        <v>1.4038260222000951E-2</v>
      </c>
      <c r="AR210" s="1">
        <f t="shared" si="149"/>
        <v>5.3697179720715495E-3</v>
      </c>
      <c r="AS210" s="1">
        <f t="shared" si="150"/>
        <v>1.5404617796441402E-3</v>
      </c>
      <c r="AT210" s="1">
        <f t="shared" si="151"/>
        <v>3.5354147191889396E-4</v>
      </c>
      <c r="AU210" s="1">
        <f t="shared" si="152"/>
        <v>5.582321283982135E-3</v>
      </c>
      <c r="AV210" s="1">
        <f t="shared" si="153"/>
        <v>6.4058132098516853E-3</v>
      </c>
      <c r="AW210" s="1">
        <f t="shared" si="154"/>
        <v>3.6753924390964601E-3</v>
      </c>
      <c r="AX210" s="1">
        <f t="shared" si="155"/>
        <v>1.4058594528474338E-3</v>
      </c>
      <c r="AY210" s="1">
        <f t="shared" si="156"/>
        <v>4.0331219738667468E-4</v>
      </c>
      <c r="AZ210" s="1">
        <f t="shared" si="157"/>
        <v>9.2561587564910189E-5</v>
      </c>
      <c r="BA210" s="1">
        <f t="shared" si="158"/>
        <v>1.1692173312245818E-3</v>
      </c>
      <c r="BB210" s="1">
        <f t="shared" si="159"/>
        <v>1.3416977354988673E-3</v>
      </c>
      <c r="BC210" s="1">
        <f t="shared" si="160"/>
        <v>7.6981103742167244E-4</v>
      </c>
      <c r="BD210" s="1">
        <f t="shared" si="161"/>
        <v>2.9445729722717763E-4</v>
      </c>
      <c r="BE210" s="1">
        <f t="shared" si="162"/>
        <v>8.4473749734157843E-5</v>
      </c>
      <c r="BF210" s="1">
        <f t="shared" si="163"/>
        <v>1.938702680855964E-5</v>
      </c>
    </row>
    <row r="211" spans="2:58" x14ac:dyDescent="0.35">
      <c r="B211" s="1" t="s">
        <v>9</v>
      </c>
      <c r="C211" s="1" t="s">
        <v>20</v>
      </c>
      <c r="E211" s="1">
        <f>'PL Table'!R213</f>
        <v>1.537092923742174</v>
      </c>
      <c r="F211" s="1">
        <f>'PL Table'!S213</f>
        <v>0.38132900218911092</v>
      </c>
      <c r="H211" s="1">
        <f t="shared" si="126"/>
        <v>0.21500523039276448</v>
      </c>
      <c r="I211" s="1">
        <f t="shared" si="126"/>
        <v>0.33048301820427406</v>
      </c>
      <c r="J211" s="1">
        <f t="shared" si="126"/>
        <v>0.25399155434937293</v>
      </c>
      <c r="K211" s="1">
        <f t="shared" si="124"/>
        <v>0.13013620696023234</v>
      </c>
      <c r="L211" s="1">
        <f t="shared" si="124"/>
        <v>5.0007860710305045E-2</v>
      </c>
      <c r="M211" s="1">
        <f t="shared" si="124"/>
        <v>1.5373345765858831E-2</v>
      </c>
      <c r="O211" s="1">
        <f t="shared" si="127"/>
        <v>0.68295315956902902</v>
      </c>
      <c r="P211" s="1">
        <f t="shared" si="127"/>
        <v>0.26042984688035847</v>
      </c>
      <c r="Q211" s="1">
        <f t="shared" si="127"/>
        <v>4.9654726825575021E-2</v>
      </c>
      <c r="R211" s="1">
        <f t="shared" si="125"/>
        <v>6.3115958114564677E-3</v>
      </c>
      <c r="S211" s="1">
        <f t="shared" si="125"/>
        <v>6.0169863325091667E-4</v>
      </c>
      <c r="T211" s="1">
        <f t="shared" si="125"/>
        <v>4.5889027887224777E-5</v>
      </c>
      <c r="W211" s="1">
        <f t="shared" si="128"/>
        <v>0.14683850142060553</v>
      </c>
      <c r="X211" s="1">
        <f t="shared" si="129"/>
        <v>5.5993779229663851E-2</v>
      </c>
      <c r="Y211" s="1">
        <f t="shared" si="130"/>
        <v>1.0676025981222539E-2</v>
      </c>
      <c r="Z211" s="1">
        <f t="shared" si="131"/>
        <v>1.3570261115882051E-3</v>
      </c>
      <c r="AA211" s="1">
        <f t="shared" si="132"/>
        <v>1.2936835326912485E-4</v>
      </c>
      <c r="AB211" s="1">
        <f t="shared" si="133"/>
        <v>9.866381013392757E-6</v>
      </c>
      <c r="AC211" s="1">
        <f t="shared" si="134"/>
        <v>0.2257044214665179</v>
      </c>
      <c r="AD211" s="1">
        <f t="shared" si="135"/>
        <v>8.6067641827497821E-2</v>
      </c>
      <c r="AE211" s="1">
        <f t="shared" si="136"/>
        <v>1.6410043989424763E-2</v>
      </c>
      <c r="AF211" s="1">
        <f t="shared" si="137"/>
        <v>2.0858752334555878E-3</v>
      </c>
      <c r="AG211" s="1">
        <f t="shared" si="138"/>
        <v>1.988511803661495E-4</v>
      </c>
      <c r="AH211" s="1">
        <f t="shared" si="139"/>
        <v>1.5165544438630146E-5</v>
      </c>
      <c r="AI211" s="1">
        <f t="shared" si="140"/>
        <v>0.173464334546753</v>
      </c>
      <c r="AJ211" s="1">
        <f t="shared" si="141"/>
        <v>6.6146981608111444E-2</v>
      </c>
      <c r="AK211" s="1">
        <f t="shared" si="142"/>
        <v>1.2611881247221304E-2</v>
      </c>
      <c r="AL211" s="1">
        <f t="shared" si="143"/>
        <v>1.6030920305768199E-3</v>
      </c>
      <c r="AM211" s="1">
        <f t="shared" si="144"/>
        <v>1.5282637110929361E-4</v>
      </c>
      <c r="AN211" s="1">
        <f t="shared" si="145"/>
        <v>1.1655425520657943E-5</v>
      </c>
      <c r="AO211" s="1">
        <f t="shared" si="146"/>
        <v>8.8876933717819739E-2</v>
      </c>
      <c r="AP211" s="1">
        <f t="shared" si="147"/>
        <v>3.389135245224395E-2</v>
      </c>
      <c r="AQ211" s="1">
        <f t="shared" si="148"/>
        <v>6.4618778067268316E-3</v>
      </c>
      <c r="AR211" s="1">
        <f t="shared" si="149"/>
        <v>8.213671387690345E-4</v>
      </c>
      <c r="AS211" s="1">
        <f t="shared" si="150"/>
        <v>7.8302777864430227E-5</v>
      </c>
      <c r="AT211" s="1">
        <f t="shared" si="151"/>
        <v>5.9718240303357574E-6</v>
      </c>
      <c r="AU211" s="1">
        <f t="shared" si="152"/>
        <v>3.4153026475390737E-2</v>
      </c>
      <c r="AV211" s="1">
        <f t="shared" si="153"/>
        <v>1.3023539507599038E-2</v>
      </c>
      <c r="AW211" s="1">
        <f t="shared" si="154"/>
        <v>2.4831266627016032E-3</v>
      </c>
      <c r="AX211" s="1">
        <f t="shared" si="155"/>
        <v>3.156294041990598E-4</v>
      </c>
      <c r="AY211" s="1">
        <f t="shared" si="156"/>
        <v>3.0089661441192761E-5</v>
      </c>
      <c r="AZ211" s="1">
        <f t="shared" si="157"/>
        <v>2.2948121147156405E-6</v>
      </c>
      <c r="BA211" s="1">
        <f t="shared" si="158"/>
        <v>1.0499275063940444E-2</v>
      </c>
      <c r="BB211" s="1">
        <f t="shared" si="159"/>
        <v>4.0036780838414226E-3</v>
      </c>
      <c r="BC211" s="1">
        <f t="shared" si="160"/>
        <v>7.6335928439883068E-4</v>
      </c>
      <c r="BD211" s="1">
        <f t="shared" si="161"/>
        <v>9.7030344743866617E-5</v>
      </c>
      <c r="BE211" s="1">
        <f t="shared" si="162"/>
        <v>9.2501211358110254E-6</v>
      </c>
      <c r="BF211" s="1">
        <f t="shared" si="163"/>
        <v>7.0546789256944485E-7</v>
      </c>
    </row>
    <row r="212" spans="2:58" x14ac:dyDescent="0.35">
      <c r="B212" s="1" t="s">
        <v>8</v>
      </c>
      <c r="C212" s="1" t="s">
        <v>21</v>
      </c>
      <c r="E212" s="1">
        <f>'PL Table'!R214</f>
        <v>0.40538714472321064</v>
      </c>
      <c r="F212" s="1">
        <f>'PL Table'!S214</f>
        <v>1.1492832427088486</v>
      </c>
      <c r="H212" s="1">
        <f t="shared" si="126"/>
        <v>0.66671864428278493</v>
      </c>
      <c r="I212" s="1">
        <f t="shared" si="126"/>
        <v>0.27027916753952813</v>
      </c>
      <c r="J212" s="1">
        <f t="shared" si="126"/>
        <v>5.4783850003507786E-2</v>
      </c>
      <c r="K212" s="1">
        <f t="shared" si="124"/>
        <v>7.4028895099555606E-3</v>
      </c>
      <c r="L212" s="1">
        <f t="shared" si="124"/>
        <v>7.5025906028557306E-4</v>
      </c>
      <c r="M212" s="1">
        <f t="shared" si="124"/>
        <v>6.0829075650377526E-5</v>
      </c>
      <c r="O212" s="1">
        <f t="shared" si="127"/>
        <v>0.31686380244623569</v>
      </c>
      <c r="P212" s="1">
        <f t="shared" si="127"/>
        <v>0.36416625837246575</v>
      </c>
      <c r="Q212" s="1">
        <f t="shared" si="127"/>
        <v>0.20926508915372802</v>
      </c>
      <c r="R212" s="1">
        <f t="shared" si="125"/>
        <v>8.0168286749450909E-2</v>
      </c>
      <c r="S212" s="1">
        <f t="shared" si="125"/>
        <v>2.3034017139455448E-2</v>
      </c>
      <c r="T212" s="1">
        <f t="shared" si="125"/>
        <v>5.2945219821289094E-3</v>
      </c>
      <c r="W212" s="1">
        <f t="shared" si="128"/>
        <v>0.21125900478924245</v>
      </c>
      <c r="X212" s="1">
        <f t="shared" si="129"/>
        <v>0.24279643407562473</v>
      </c>
      <c r="Y212" s="1">
        <f t="shared" si="130"/>
        <v>0.13952093653628966</v>
      </c>
      <c r="Z212" s="1">
        <f t="shared" si="131"/>
        <v>5.3449691456067462E-2</v>
      </c>
      <c r="AA212" s="1">
        <f t="shared" si="132"/>
        <v>1.5357208679604169E-2</v>
      </c>
      <c r="AB212" s="1">
        <f t="shared" si="133"/>
        <v>3.5299565180503898E-3</v>
      </c>
      <c r="AC212" s="1">
        <f t="shared" si="134"/>
        <v>8.5641684748578084E-2</v>
      </c>
      <c r="AD212" s="1">
        <f t="shared" si="135"/>
        <v>9.8426553158894758E-2</v>
      </c>
      <c r="AE212" s="1">
        <f t="shared" si="136"/>
        <v>5.6559994091554745E-2</v>
      </c>
      <c r="AF212" s="1">
        <f t="shared" si="137"/>
        <v>2.1667817805711774E-2</v>
      </c>
      <c r="AG212" s="1">
        <f t="shared" si="138"/>
        <v>6.2256149775432416E-3</v>
      </c>
      <c r="AH212" s="1">
        <f t="shared" si="139"/>
        <v>1.4309989938495341E-3</v>
      </c>
      <c r="AI212" s="1">
        <f t="shared" si="140"/>
        <v>1.7359019024755701E-2</v>
      </c>
      <c r="AJ212" s="1">
        <f t="shared" si="141"/>
        <v>1.9950429675015827E-2</v>
      </c>
      <c r="AK212" s="1">
        <f t="shared" si="142"/>
        <v>1.146434725516852E-2</v>
      </c>
      <c r="AL212" s="1">
        <f t="shared" si="143"/>
        <v>4.3919273963201194E-3</v>
      </c>
      <c r="AM212" s="1">
        <f t="shared" si="144"/>
        <v>1.2618921399461546E-3</v>
      </c>
      <c r="AN212" s="1">
        <f t="shared" si="145"/>
        <v>2.900542981092249E-4</v>
      </c>
      <c r="AO212" s="1">
        <f t="shared" si="146"/>
        <v>2.3457077192138693E-3</v>
      </c>
      <c r="AP212" s="1">
        <f t="shared" si="147"/>
        <v>2.695882573985293E-3</v>
      </c>
      <c r="AQ212" s="1">
        <f t="shared" si="148"/>
        <v>1.5491663332960484E-3</v>
      </c>
      <c r="AR212" s="1">
        <f t="shared" si="149"/>
        <v>5.9347696900861955E-4</v>
      </c>
      <c r="AS212" s="1">
        <f t="shared" si="150"/>
        <v>1.7051828385381132E-4</v>
      </c>
      <c r="AT212" s="1">
        <f t="shared" si="151"/>
        <v>3.9194761241731222E-5</v>
      </c>
      <c r="AU212" s="1">
        <f t="shared" si="152"/>
        <v>2.3772993866182625E-4</v>
      </c>
      <c r="AV212" s="1">
        <f t="shared" si="153"/>
        <v>2.7321903479423938E-4</v>
      </c>
      <c r="AW212" s="1">
        <f t="shared" si="154"/>
        <v>1.5700302913905265E-4</v>
      </c>
      <c r="AX212" s="1">
        <f t="shared" si="155"/>
        <v>6.0146983481347396E-5</v>
      </c>
      <c r="AY212" s="1">
        <f t="shared" si="156"/>
        <v>1.7281480053649626E-5</v>
      </c>
      <c r="AZ212" s="1">
        <f t="shared" si="157"/>
        <v>3.9722630869733452E-6</v>
      </c>
      <c r="BA212" s="1">
        <f t="shared" si="158"/>
        <v>1.9274532209868351E-5</v>
      </c>
      <c r="BB212" s="1">
        <f t="shared" si="159"/>
        <v>2.2151896879853647E-5</v>
      </c>
      <c r="BC212" s="1">
        <f t="shared" si="160"/>
        <v>1.2729401939115119E-5</v>
      </c>
      <c r="BD212" s="1">
        <f t="shared" si="161"/>
        <v>4.8765627794435079E-6</v>
      </c>
      <c r="BE212" s="1">
        <f t="shared" si="162"/>
        <v>1.4011379711080281E-6</v>
      </c>
      <c r="BF212" s="1">
        <f t="shared" si="163"/>
        <v>3.2206087818350622E-7</v>
      </c>
    </row>
    <row r="213" spans="2:58" x14ac:dyDescent="0.35">
      <c r="B213" s="1" t="s">
        <v>10</v>
      </c>
      <c r="C213" s="1" t="s">
        <v>2</v>
      </c>
      <c r="E213" s="1">
        <f>'PL Table'!R215</f>
        <v>0.78374847979820728</v>
      </c>
      <c r="F213" s="1">
        <f>'PL Table'!S215</f>
        <v>1.4123296377374484</v>
      </c>
      <c r="H213" s="1">
        <f t="shared" si="126"/>
        <v>0.45669090216671165</v>
      </c>
      <c r="I213" s="1">
        <f t="shared" si="126"/>
        <v>0.35793080031083208</v>
      </c>
      <c r="J213" s="1">
        <f t="shared" si="126"/>
        <v>0.14026386030828514</v>
      </c>
      <c r="K213" s="1">
        <f t="shared" si="124"/>
        <v>3.66438624290822E-2</v>
      </c>
      <c r="L213" s="1">
        <f t="shared" si="124"/>
        <v>7.1798928681819536E-3</v>
      </c>
      <c r="M213" s="1">
        <f t="shared" si="124"/>
        <v>1.1254460241103196E-3</v>
      </c>
      <c r="O213" s="1">
        <f t="shared" si="127"/>
        <v>0.24357517974216591</v>
      </c>
      <c r="P213" s="1">
        <f t="shared" si="127"/>
        <v>0.34400844536708702</v>
      </c>
      <c r="Q213" s="1">
        <f t="shared" si="127"/>
        <v>0.24292666151196046</v>
      </c>
      <c r="R213" s="1">
        <f t="shared" si="125"/>
        <v>0.11436417461665163</v>
      </c>
      <c r="S213" s="1">
        <f t="shared" si="125"/>
        <v>4.0379978326619471E-2</v>
      </c>
      <c r="T213" s="1">
        <f t="shared" si="125"/>
        <v>1.1405968032376097E-2</v>
      </c>
      <c r="W213" s="1">
        <f t="shared" si="128"/>
        <v>0.1112385685818687</v>
      </c>
      <c r="X213" s="1">
        <f t="shared" si="129"/>
        <v>0.15710552726766291</v>
      </c>
      <c r="Y213" s="1">
        <f t="shared" si="130"/>
        <v>0.11094239620624462</v>
      </c>
      <c r="Z213" s="1">
        <f t="shared" si="131"/>
        <v>5.2229078081229979E-2</v>
      </c>
      <c r="AA213" s="1">
        <f t="shared" si="132"/>
        <v>1.8441168731456108E-2</v>
      </c>
      <c r="AB213" s="1">
        <f t="shared" si="133"/>
        <v>5.2090018307905132E-3</v>
      </c>
      <c r="AC213" s="1">
        <f t="shared" si="134"/>
        <v>8.718305902096822E-2</v>
      </c>
      <c r="AD213" s="1">
        <f t="shared" si="135"/>
        <v>0.12313121816392661</v>
      </c>
      <c r="AE213" s="1">
        <f t="shared" si="136"/>
        <v>8.6950934371814614E-2</v>
      </c>
      <c r="AF213" s="1">
        <f t="shared" si="137"/>
        <v>4.0934460547425867E-2</v>
      </c>
      <c r="AG213" s="1">
        <f t="shared" si="138"/>
        <v>1.4453237958980961E-2</v>
      </c>
      <c r="AH213" s="1">
        <f t="shared" si="139"/>
        <v>4.0825472661481432E-3</v>
      </c>
      <c r="AI213" s="1">
        <f t="shared" si="140"/>
        <v>3.41647949859206E-2</v>
      </c>
      <c r="AJ213" s="1">
        <f t="shared" si="141"/>
        <v>4.8251952525839435E-2</v>
      </c>
      <c r="AK213" s="1">
        <f t="shared" si="142"/>
        <v>3.4073831315471689E-2</v>
      </c>
      <c r="AL213" s="1">
        <f t="shared" si="143"/>
        <v>1.6041160612702353E-2</v>
      </c>
      <c r="AM213" s="1">
        <f t="shared" si="144"/>
        <v>5.663851639256535E-3</v>
      </c>
      <c r="AN213" s="1">
        <f t="shared" si="145"/>
        <v>1.5998451067739668E-3</v>
      </c>
      <c r="AO213" s="1">
        <f t="shared" si="146"/>
        <v>8.9255353776108975E-3</v>
      </c>
      <c r="AP213" s="1">
        <f t="shared" si="147"/>
        <v>1.2605798146473977E-2</v>
      </c>
      <c r="AQ213" s="1">
        <f t="shared" si="148"/>
        <v>8.9017711648004972E-3</v>
      </c>
      <c r="AR213" s="1">
        <f t="shared" si="149"/>
        <v>4.190745081468117E-3</v>
      </c>
      <c r="AS213" s="1">
        <f t="shared" si="150"/>
        <v>1.4796783706899647E-3</v>
      </c>
      <c r="AT213" s="1">
        <f t="shared" si="151"/>
        <v>4.1795872344889911E-4</v>
      </c>
      <c r="AU213" s="1">
        <f t="shared" si="152"/>
        <v>1.7488436958969145E-3</v>
      </c>
      <c r="AV213" s="1">
        <f t="shared" si="153"/>
        <v>2.4699437834855092E-3</v>
      </c>
      <c r="AW213" s="1">
        <f t="shared" si="154"/>
        <v>1.7441874044809764E-3</v>
      </c>
      <c r="AX213" s="1">
        <f t="shared" si="155"/>
        <v>8.2112252170561261E-4</v>
      </c>
      <c r="AY213" s="1">
        <f t="shared" si="156"/>
        <v>2.8992391840463699E-4</v>
      </c>
      <c r="AZ213" s="1">
        <f t="shared" si="157"/>
        <v>8.1893628530368495E-5</v>
      </c>
      <c r="BA213" s="1">
        <f t="shared" si="158"/>
        <v>2.7413071761277712E-4</v>
      </c>
      <c r="BB213" s="1">
        <f t="shared" si="159"/>
        <v>3.8716293709876022E-4</v>
      </c>
      <c r="BC213" s="1">
        <f t="shared" si="160"/>
        <v>2.7340084534902931E-4</v>
      </c>
      <c r="BD213" s="1">
        <f t="shared" si="161"/>
        <v>1.2871070562296892E-4</v>
      </c>
      <c r="BE213" s="1">
        <f t="shared" si="162"/>
        <v>4.5445486061354763E-5</v>
      </c>
      <c r="BF213" s="1">
        <f t="shared" si="163"/>
        <v>1.2836801373167083E-5</v>
      </c>
    </row>
    <row r="214" spans="2:58" x14ac:dyDescent="0.35">
      <c r="B214" s="1" t="s">
        <v>19</v>
      </c>
      <c r="C214" s="1" t="s">
        <v>13</v>
      </c>
      <c r="E214" s="1">
        <f>'PL Table'!R216</f>
        <v>1.1531012116571326</v>
      </c>
      <c r="F214" s="1">
        <f>'PL Table'!S216</f>
        <v>0.76265800437822195</v>
      </c>
      <c r="H214" s="1">
        <f t="shared" si="126"/>
        <v>0.31565633279523952</v>
      </c>
      <c r="I214" s="1">
        <f t="shared" si="126"/>
        <v>0.36398369981343781</v>
      </c>
      <c r="J214" s="1">
        <f t="shared" si="126"/>
        <v>0.20985502263916064</v>
      </c>
      <c r="K214" s="1">
        <f t="shared" si="124"/>
        <v>8.066136029251704E-2</v>
      </c>
      <c r="L214" s="1">
        <f t="shared" si="124"/>
        <v>2.3252678071803475E-2</v>
      </c>
      <c r="M214" s="1">
        <f t="shared" si="124"/>
        <v>5.3625382517739637E-3</v>
      </c>
      <c r="O214" s="1">
        <f t="shared" si="127"/>
        <v>0.46642501816531956</v>
      </c>
      <c r="P214" s="1">
        <f t="shared" si="127"/>
        <v>0.35572277354603854</v>
      </c>
      <c r="Q214" s="1">
        <f t="shared" si="127"/>
        <v>0.13564741029225394</v>
      </c>
      <c r="R214" s="1">
        <f t="shared" si="125"/>
        <v>3.4484194410854763E-2</v>
      </c>
      <c r="S214" s="1">
        <f t="shared" si="125"/>
        <v>6.5749117229932808E-3</v>
      </c>
      <c r="T214" s="1">
        <f t="shared" si="125"/>
        <v>1.0028818107242069E-3</v>
      </c>
      <c r="W214" s="1">
        <f t="shared" si="128"/>
        <v>0.14723001075801775</v>
      </c>
      <c r="X214" s="1">
        <f t="shared" si="129"/>
        <v>0.11228614618929397</v>
      </c>
      <c r="Y214" s="1">
        <f t="shared" si="130"/>
        <v>4.2817964086024111E-2</v>
      </c>
      <c r="Z214" s="1">
        <f t="shared" si="131"/>
        <v>1.0885154347128509E-2</v>
      </c>
      <c r="AA214" s="1">
        <f t="shared" si="132"/>
        <v>2.0754125229324885E-3</v>
      </c>
      <c r="AB214" s="1">
        <f t="shared" si="133"/>
        <v>3.1656599460025268E-4</v>
      </c>
      <c r="AC214" s="1">
        <f t="shared" si="134"/>
        <v>0.16977110379736296</v>
      </c>
      <c r="AD214" s="1">
        <f t="shared" si="135"/>
        <v>0.1294772912231848</v>
      </c>
      <c r="AE214" s="1">
        <f t="shared" si="136"/>
        <v>4.9373446268285992E-2</v>
      </c>
      <c r="AF214" s="1">
        <f t="shared" si="137"/>
        <v>1.255168466674879E-2</v>
      </c>
      <c r="AG214" s="1">
        <f t="shared" si="138"/>
        <v>2.3931606948818396E-3</v>
      </c>
      <c r="AH214" s="1">
        <f t="shared" si="139"/>
        <v>3.6503263194299668E-4</v>
      </c>
      <c r="AI214" s="1">
        <f t="shared" si="140"/>
        <v>9.7881632746554051E-2</v>
      </c>
      <c r="AJ214" s="1">
        <f t="shared" si="141"/>
        <v>7.4650210695768937E-2</v>
      </c>
      <c r="AK214" s="1">
        <f t="shared" si="142"/>
        <v>2.8466290357824463E-2</v>
      </c>
      <c r="AL214" s="1">
        <f t="shared" si="143"/>
        <v>7.2366813987831428E-3</v>
      </c>
      <c r="AM214" s="1">
        <f t="shared" si="144"/>
        <v>1.3797782484792377E-3</v>
      </c>
      <c r="AN214" s="1">
        <f t="shared" si="145"/>
        <v>2.1045978509393086E-4</v>
      </c>
      <c r="AO214" s="1">
        <f t="shared" si="146"/>
        <v>3.7622476439676644E-2</v>
      </c>
      <c r="AP214" s="1">
        <f t="shared" si="147"/>
        <v>2.8693082801250464E-2</v>
      </c>
      <c r="AQ214" s="1">
        <f t="shared" si="148"/>
        <v>1.0941504634330379E-2</v>
      </c>
      <c r="AR214" s="1">
        <f t="shared" si="149"/>
        <v>2.7815420297711583E-3</v>
      </c>
      <c r="AS214" s="1">
        <f t="shared" si="150"/>
        <v>5.3034132337985505E-4</v>
      </c>
      <c r="AT214" s="1">
        <f t="shared" si="151"/>
        <v>8.0893811065637137E-5</v>
      </c>
      <c r="AU214" s="1">
        <f t="shared" si="152"/>
        <v>1.0845630792033264E-2</v>
      </c>
      <c r="AV214" s="1">
        <f t="shared" si="153"/>
        <v>8.2715071360750844E-3</v>
      </c>
      <c r="AW214" s="1">
        <f t="shared" si="154"/>
        <v>3.154165562799622E-3</v>
      </c>
      <c r="AX214" s="1">
        <f t="shared" si="155"/>
        <v>8.0184987120109053E-4</v>
      </c>
      <c r="AY214" s="1">
        <f t="shared" si="156"/>
        <v>1.5288430564528945E-4</v>
      </c>
      <c r="AZ214" s="1">
        <f t="shared" si="157"/>
        <v>2.3319687888837331E-5</v>
      </c>
      <c r="BA214" s="1">
        <f t="shared" si="158"/>
        <v>2.5012220014958919E-3</v>
      </c>
      <c r="BB214" s="1">
        <f t="shared" si="159"/>
        <v>1.907576980167759E-3</v>
      </c>
      <c r="BC214" s="1">
        <f t="shared" si="160"/>
        <v>7.2741442644628899E-4</v>
      </c>
      <c r="BD214" s="1">
        <f t="shared" si="161"/>
        <v>1.8492281160981859E-4</v>
      </c>
      <c r="BE214" s="1">
        <f t="shared" si="162"/>
        <v>3.5258215616588528E-5</v>
      </c>
      <c r="BF214" s="1">
        <f t="shared" si="163"/>
        <v>5.3779920720168958E-6</v>
      </c>
    </row>
    <row r="215" spans="2:58" x14ac:dyDescent="0.35">
      <c r="B215" s="1" t="s">
        <v>14</v>
      </c>
      <c r="C215" s="1" t="s">
        <v>7</v>
      </c>
      <c r="E215" s="1">
        <f>'PL Table'!R217</f>
        <v>0.94590333768749157</v>
      </c>
      <c r="F215" s="1">
        <f>'PL Table'!S217</f>
        <v>1.1863568956994566</v>
      </c>
      <c r="H215" s="1">
        <f t="shared" si="126"/>
        <v>0.3883286205342113</v>
      </c>
      <c r="I215" s="1">
        <f t="shared" si="126"/>
        <v>0.36732133828288982</v>
      </c>
      <c r="J215" s="1">
        <f t="shared" si="126"/>
        <v>0.17372523994281081</v>
      </c>
      <c r="K215" s="1">
        <f t="shared" si="124"/>
        <v>5.4775761434155038E-2</v>
      </c>
      <c r="L215" s="1">
        <f t="shared" si="124"/>
        <v>1.2953143891235256E-2</v>
      </c>
      <c r="M215" s="1">
        <f t="shared" si="124"/>
        <v>2.4504844080531544E-3</v>
      </c>
      <c r="O215" s="1">
        <f t="shared" si="127"/>
        <v>0.30533159516008762</v>
      </c>
      <c r="P215" s="1">
        <f t="shared" si="127"/>
        <v>0.3622322433930848</v>
      </c>
      <c r="Q215" s="1">
        <f t="shared" si="127"/>
        <v>0.21486835989703507</v>
      </c>
      <c r="R215" s="1">
        <f t="shared" si="125"/>
        <v>8.4970186810493398E-2</v>
      </c>
      <c r="S215" s="1">
        <f t="shared" si="125"/>
        <v>2.5201241762874957E-2</v>
      </c>
      <c r="T215" s="1">
        <f t="shared" si="125"/>
        <v>5.9795333891151676E-3</v>
      </c>
      <c r="W215" s="1">
        <f t="shared" si="128"/>
        <v>0.11856899715402709</v>
      </c>
      <c r="X215" s="1">
        <f t="shared" si="129"/>
        <v>0.14066514738984928</v>
      </c>
      <c r="Y215" s="1">
        <f t="shared" si="130"/>
        <v>8.3439533795264073E-2</v>
      </c>
      <c r="Z215" s="1">
        <f t="shared" si="131"/>
        <v>3.2996355430653136E-2</v>
      </c>
      <c r="AA215" s="1">
        <f t="shared" si="132"/>
        <v>9.7863634495263876E-3</v>
      </c>
      <c r="AB215" s="1">
        <f t="shared" si="133"/>
        <v>2.3220239524333504E-3</v>
      </c>
      <c r="AC215" s="1">
        <f t="shared" si="134"/>
        <v>0.11215481015425291</v>
      </c>
      <c r="AD215" s="1">
        <f t="shared" si="135"/>
        <v>0.13305563241236137</v>
      </c>
      <c r="AE215" s="1">
        <f t="shared" si="136"/>
        <v>7.8925733512028529E-2</v>
      </c>
      <c r="AF215" s="1">
        <f t="shared" si="137"/>
        <v>3.1211362733377587E-2</v>
      </c>
      <c r="AG215" s="1">
        <f t="shared" si="138"/>
        <v>9.2569538507298824E-3</v>
      </c>
      <c r="AH215" s="1">
        <f t="shared" si="139"/>
        <v>2.1964102067970072E-3</v>
      </c>
      <c r="AI215" s="1">
        <f t="shared" si="140"/>
        <v>5.3043804631307395E-2</v>
      </c>
      <c r="AJ215" s="1">
        <f t="shared" si="141"/>
        <v>6.2928883398486304E-2</v>
      </c>
      <c r="AK215" s="1">
        <f t="shared" si="142"/>
        <v>3.7328057379230645E-2</v>
      </c>
      <c r="AL215" s="1">
        <f t="shared" si="143"/>
        <v>1.4761466091638423E-2</v>
      </c>
      <c r="AM215" s="1">
        <f t="shared" si="144"/>
        <v>4.3780917721122359E-3</v>
      </c>
      <c r="AN215" s="1">
        <f t="shared" si="145"/>
        <v>1.0387958727700812E-3</v>
      </c>
      <c r="AO215" s="1">
        <f t="shared" si="146"/>
        <v>1.6724770614798965E-2</v>
      </c>
      <c r="AP215" s="1">
        <f t="shared" si="147"/>
        <v>1.9841546947858394E-2</v>
      </c>
      <c r="AQ215" s="1">
        <f t="shared" si="148"/>
        <v>1.1769578021468158E-2</v>
      </c>
      <c r="AR215" s="1">
        <f t="shared" si="149"/>
        <v>4.654306681747173E-3</v>
      </c>
      <c r="AS215" s="1">
        <f t="shared" si="150"/>
        <v>1.3804172066477034E-3</v>
      </c>
      <c r="AT215" s="1">
        <f t="shared" si="151"/>
        <v>3.2753349440973697E-4</v>
      </c>
      <c r="AU215" s="1">
        <f t="shared" si="152"/>
        <v>3.9550040866490055E-3</v>
      </c>
      <c r="AV215" s="1">
        <f t="shared" si="153"/>
        <v>4.692046370715579E-3</v>
      </c>
      <c r="AW215" s="1">
        <f t="shared" si="154"/>
        <v>2.7832207834200184E-3</v>
      </c>
      <c r="AX215" s="1">
        <f t="shared" si="155"/>
        <v>1.100631056221461E-3</v>
      </c>
      <c r="AY215" s="1">
        <f t="shared" si="156"/>
        <v>3.2643531079232658E-4</v>
      </c>
      <c r="AZ215" s="1">
        <f t="shared" si="157"/>
        <v>7.7453756391654381E-5</v>
      </c>
      <c r="BA215" s="1">
        <f t="shared" si="158"/>
        <v>7.4821031322579265E-4</v>
      </c>
      <c r="BB215" s="1">
        <f t="shared" si="159"/>
        <v>8.8764446452886951E-4</v>
      </c>
      <c r="BC215" s="1">
        <f t="shared" si="160"/>
        <v>5.2653156571163813E-4</v>
      </c>
      <c r="BD215" s="1">
        <f t="shared" si="161"/>
        <v>2.0821811792847786E-4</v>
      </c>
      <c r="BE215" s="1">
        <f t="shared" si="162"/>
        <v>6.1755250003503069E-5</v>
      </c>
      <c r="BF215" s="1">
        <f t="shared" si="163"/>
        <v>1.4652753337459953E-5</v>
      </c>
    </row>
    <row r="216" spans="2:58" x14ac:dyDescent="0.35">
      <c r="B216" s="1" t="s">
        <v>17</v>
      </c>
      <c r="C216" s="1" t="s">
        <v>18</v>
      </c>
      <c r="E216" s="1">
        <f>'PL Table'!R218</f>
        <v>0.77023557497410022</v>
      </c>
      <c r="F216" s="1">
        <f>'PL Table'!S218</f>
        <v>0.72028811524609848</v>
      </c>
      <c r="H216" s="1">
        <f t="shared" si="126"/>
        <v>0.46290400686623051</v>
      </c>
      <c r="I216" s="1">
        <f t="shared" si="126"/>
        <v>0.35654513388642589</v>
      </c>
      <c r="J216" s="1">
        <f t="shared" si="126"/>
        <v>0.13731187310161438</v>
      </c>
      <c r="K216" s="1">
        <f t="shared" si="124"/>
        <v>3.5254163176397547E-2</v>
      </c>
      <c r="L216" s="1">
        <f t="shared" si="124"/>
        <v>6.7885026611008287E-3</v>
      </c>
      <c r="M216" s="1">
        <f t="shared" si="124"/>
        <v>1.0457492500772414E-3</v>
      </c>
      <c r="O216" s="1">
        <f t="shared" si="127"/>
        <v>0.48661203541476516</v>
      </c>
      <c r="P216" s="1">
        <f t="shared" si="127"/>
        <v>0.35050086584496892</v>
      </c>
      <c r="Q216" s="1">
        <f t="shared" si="127"/>
        <v>0.12623080402579911</v>
      </c>
      <c r="R216" s="1">
        <f t="shared" si="125"/>
        <v>3.0307515972580832E-2</v>
      </c>
      <c r="S216" s="1">
        <f t="shared" si="125"/>
        <v>5.4575358894203172E-3</v>
      </c>
      <c r="T216" s="1">
        <f t="shared" si="125"/>
        <v>7.8619964793570022E-4</v>
      </c>
      <c r="W216" s="1">
        <f t="shared" si="128"/>
        <v>0.22525466098282687</v>
      </c>
      <c r="X216" s="1">
        <f t="shared" si="129"/>
        <v>0.16224825520971922</v>
      </c>
      <c r="Y216" s="1">
        <f t="shared" si="130"/>
        <v>5.8432744973488313E-2</v>
      </c>
      <c r="Z216" s="1">
        <f t="shared" si="131"/>
        <v>1.4029470581869949E-2</v>
      </c>
      <c r="AA216" s="1">
        <f t="shared" si="132"/>
        <v>2.5263152308289218E-3</v>
      </c>
      <c r="AB216" s="1">
        <f t="shared" si="133"/>
        <v>3.6393496722625536E-4</v>
      </c>
      <c r="AC216" s="1">
        <f t="shared" si="134"/>
        <v>0.17349915331770366</v>
      </c>
      <c r="AD216" s="1">
        <f t="shared" si="135"/>
        <v>0.12496937814000264</v>
      </c>
      <c r="AE216" s="1">
        <f t="shared" si="136"/>
        <v>4.5006978921969733E-2</v>
      </c>
      <c r="AF216" s="1">
        <f t="shared" si="137"/>
        <v>1.0805997340208824E-2</v>
      </c>
      <c r="AG216" s="1">
        <f t="shared" si="138"/>
        <v>1.9458578643833414E-3</v>
      </c>
      <c r="AH216" s="1">
        <f t="shared" si="139"/>
        <v>2.8031565873469516E-4</v>
      </c>
      <c r="AI216" s="1">
        <f t="shared" si="140"/>
        <v>6.6817610056590523E-2</v>
      </c>
      <c r="AJ216" s="1">
        <f t="shared" si="141"/>
        <v>4.8127930412910337E-2</v>
      </c>
      <c r="AK216" s="1">
        <f t="shared" si="142"/>
        <v>1.7332988143905281E-2</v>
      </c>
      <c r="AL216" s="1">
        <f t="shared" si="143"/>
        <v>4.1615817872521698E-3</v>
      </c>
      <c r="AM216" s="1">
        <f t="shared" si="144"/>
        <v>7.4938447549558883E-4</v>
      </c>
      <c r="AN216" s="1">
        <f t="shared" si="145"/>
        <v>1.0795454628988078E-4</v>
      </c>
      <c r="AO216" s="1">
        <f t="shared" si="146"/>
        <v>1.7155100100111072E-2</v>
      </c>
      <c r="AP216" s="1">
        <f t="shared" si="147"/>
        <v>1.235661471796716E-2</v>
      </c>
      <c r="AQ216" s="1">
        <f t="shared" si="148"/>
        <v>4.4501613630133826E-3</v>
      </c>
      <c r="AR216" s="1">
        <f t="shared" si="149"/>
        <v>1.0684661135686396E-3</v>
      </c>
      <c r="AS216" s="1">
        <f t="shared" si="150"/>
        <v>1.9240086078666979E-4</v>
      </c>
      <c r="AT216" s="1">
        <f t="shared" si="151"/>
        <v>2.7716810677551479E-5</v>
      </c>
      <c r="AU216" s="1">
        <f t="shared" si="152"/>
        <v>3.3033670973368241E-3</v>
      </c>
      <c r="AV216" s="1">
        <f t="shared" si="153"/>
        <v>2.3793760605067163E-3</v>
      </c>
      <c r="AW216" s="1">
        <f t="shared" si="154"/>
        <v>8.5691814904203449E-4</v>
      </c>
      <c r="AX216" s="1">
        <f t="shared" si="155"/>
        <v>2.0574265283122085E-4</v>
      </c>
      <c r="AY216" s="1">
        <f t="shared" si="156"/>
        <v>3.7048496908383102E-5</v>
      </c>
      <c r="AZ216" s="1">
        <f t="shared" si="157"/>
        <v>5.3371184021680358E-6</v>
      </c>
      <c r="BA216" s="1">
        <f t="shared" si="158"/>
        <v>5.0887417111355072E-4</v>
      </c>
      <c r="BB216" s="1">
        <f t="shared" si="159"/>
        <v>3.6653601760880004E-4</v>
      </c>
      <c r="BC216" s="1">
        <f t="shared" si="160"/>
        <v>1.3200576864662663E-4</v>
      </c>
      <c r="BD216" s="1">
        <f t="shared" si="161"/>
        <v>3.1694062100030418E-5</v>
      </c>
      <c r="BE216" s="1">
        <f t="shared" si="162"/>
        <v>5.7072140636309269E-6</v>
      </c>
      <c r="BF216" s="1">
        <f t="shared" si="163"/>
        <v>8.2216769223974966E-7</v>
      </c>
    </row>
    <row r="217" spans="2:58" x14ac:dyDescent="0.35">
      <c r="B217" s="1" t="s">
        <v>13</v>
      </c>
      <c r="C217" s="1" t="s">
        <v>18</v>
      </c>
      <c r="E217" s="1">
        <f>'PL Table'!R219</f>
        <v>0.25674519165803339</v>
      </c>
      <c r="F217" s="1">
        <f>'PL Table'!S219</f>
        <v>1.680672268907563</v>
      </c>
      <c r="H217" s="1">
        <f t="shared" si="126"/>
        <v>0.77356529954621256</v>
      </c>
      <c r="I217" s="1">
        <f t="shared" si="126"/>
        <v>0.1986091710919963</v>
      </c>
      <c r="J217" s="1">
        <f t="shared" si="126"/>
        <v>2.5495974848528863E-2</v>
      </c>
      <c r="K217" s="1">
        <f t="shared" si="124"/>
        <v>2.1819896496646481E-3</v>
      </c>
      <c r="L217" s="1">
        <f t="shared" si="124"/>
        <v>1.4005383769974874E-4</v>
      </c>
      <c r="M217" s="1">
        <f t="shared" si="124"/>
        <v>7.1916298805330174E-6</v>
      </c>
      <c r="O217" s="1">
        <f t="shared" si="127"/>
        <v>0.18624872471614212</v>
      </c>
      <c r="P217" s="1">
        <f t="shared" si="127"/>
        <v>0.31302306674981872</v>
      </c>
      <c r="Q217" s="1">
        <f t="shared" si="127"/>
        <v>0.26304459390741075</v>
      </c>
      <c r="R217" s="1">
        <f t="shared" si="125"/>
        <v>0.14736391815541222</v>
      </c>
      <c r="S217" s="1">
        <f t="shared" si="125"/>
        <v>6.1917612670341238E-2</v>
      </c>
      <c r="T217" s="1">
        <f t="shared" si="125"/>
        <v>2.0812642914400409E-2</v>
      </c>
      <c r="W217" s="1">
        <f t="shared" si="128"/>
        <v>0.14407555052514256</v>
      </c>
      <c r="X217" s="1">
        <f t="shared" si="129"/>
        <v>0.2421437823951976</v>
      </c>
      <c r="Y217" s="1">
        <f t="shared" si="130"/>
        <v>0.20348217007999803</v>
      </c>
      <c r="Z217" s="1">
        <f t="shared" si="131"/>
        <v>0.11399561349019501</v>
      </c>
      <c r="AA217" s="1">
        <f t="shared" si="132"/>
        <v>4.7897316592518883E-2</v>
      </c>
      <c r="AB217" s="1">
        <f t="shared" si="133"/>
        <v>1.6099938350426512E-2</v>
      </c>
      <c r="AC217" s="1">
        <f t="shared" si="134"/>
        <v>3.6990704832814393E-2</v>
      </c>
      <c r="AD217" s="1">
        <f t="shared" si="135"/>
        <v>6.2169251819856122E-2</v>
      </c>
      <c r="AE217" s="1">
        <f t="shared" si="136"/>
        <v>5.2243068756181628E-2</v>
      </c>
      <c r="AF217" s="1">
        <f t="shared" si="137"/>
        <v>2.9267825633715206E-2</v>
      </c>
      <c r="AG217" s="1">
        <f t="shared" si="138"/>
        <v>1.2297405728451762E-2</v>
      </c>
      <c r="AH217" s="1">
        <f t="shared" si="139"/>
        <v>4.1335817574627755E-3</v>
      </c>
      <c r="AI217" s="1">
        <f t="shared" si="140"/>
        <v>4.7485928009333355E-3</v>
      </c>
      <c r="AJ217" s="1">
        <f t="shared" si="141"/>
        <v>7.9808282368627487E-3</v>
      </c>
      <c r="AK217" s="1">
        <f t="shared" si="142"/>
        <v>6.7065783503048332E-3</v>
      </c>
      <c r="AL217" s="1">
        <f t="shared" si="143"/>
        <v>3.7571867508710559E-3</v>
      </c>
      <c r="AM217" s="1">
        <f t="shared" si="144"/>
        <v>1.5786498953239722E-3</v>
      </c>
      <c r="AN217" s="1">
        <f t="shared" si="145"/>
        <v>5.3063862027696526E-4</v>
      </c>
      <c r="AO217" s="1">
        <f t="shared" si="146"/>
        <v>4.0639278959386246E-4</v>
      </c>
      <c r="AP217" s="1">
        <f t="shared" si="147"/>
        <v>6.8301309175439076E-4</v>
      </c>
      <c r="AQ217" s="1">
        <f t="shared" si="148"/>
        <v>5.7396058130621084E-4</v>
      </c>
      <c r="AR217" s="1">
        <f t="shared" si="149"/>
        <v>3.2154654414913778E-4</v>
      </c>
      <c r="AS217" s="1">
        <f t="shared" si="150"/>
        <v>1.3510358997862926E-4</v>
      </c>
      <c r="AT217" s="1">
        <f t="shared" si="151"/>
        <v>4.5412971421387969E-5</v>
      </c>
      <c r="AU217" s="1">
        <f t="shared" si="152"/>
        <v>2.6084848663179749E-5</v>
      </c>
      <c r="AV217" s="1">
        <f t="shared" si="153"/>
        <v>4.3840081786856727E-5</v>
      </c>
      <c r="AW217" s="1">
        <f t="shared" si="154"/>
        <v>3.6840404862904825E-5</v>
      </c>
      <c r="AX217" s="1">
        <f t="shared" si="155"/>
        <v>2.063888227613716E-5</v>
      </c>
      <c r="AY217" s="1">
        <f t="shared" si="156"/>
        <v>8.6717992756878786E-6</v>
      </c>
      <c r="AZ217" s="1">
        <f t="shared" si="157"/>
        <v>2.9148905128362605E-6</v>
      </c>
      <c r="BA217" s="1">
        <f t="shared" si="158"/>
        <v>1.3394318938797761E-6</v>
      </c>
      <c r="BB217" s="1">
        <f t="shared" si="159"/>
        <v>2.2511460401340773E-6</v>
      </c>
      <c r="BC217" s="1">
        <f t="shared" si="160"/>
        <v>1.8917193614572085E-6</v>
      </c>
      <c r="BD217" s="1">
        <f t="shared" si="161"/>
        <v>1.0597867571188846E-6</v>
      </c>
      <c r="BE217" s="1">
        <f t="shared" si="162"/>
        <v>4.4528855341129578E-7</v>
      </c>
      <c r="BF217" s="1">
        <f t="shared" si="163"/>
        <v>1.4967682467606577E-7</v>
      </c>
    </row>
    <row r="218" spans="2:58" x14ac:dyDescent="0.35">
      <c r="B218" s="1" t="s">
        <v>21</v>
      </c>
      <c r="C218" s="1" t="s">
        <v>6</v>
      </c>
      <c r="E218" s="1">
        <f>'PL Table'!R220</f>
        <v>1.2161614341696318</v>
      </c>
      <c r="F218" s="1">
        <f>'PL Table'!S220</f>
        <v>0.67791822611397501</v>
      </c>
      <c r="H218" s="1">
        <f t="shared" si="126"/>
        <v>0.29636560518793958</v>
      </c>
      <c r="I218" s="1">
        <f t="shared" si="126"/>
        <v>0.36042841944391552</v>
      </c>
      <c r="J218" s="1">
        <f t="shared" si="126"/>
        <v>0.21916957175320301</v>
      </c>
      <c r="K218" s="1">
        <f t="shared" si="124"/>
        <v>8.8848526903239786E-2</v>
      </c>
      <c r="L218" s="1">
        <f t="shared" si="124"/>
        <v>2.701353797562582E-2</v>
      </c>
      <c r="M218" s="1">
        <f t="shared" si="124"/>
        <v>6.5705646172865735E-3</v>
      </c>
      <c r="O218" s="1">
        <f t="shared" si="127"/>
        <v>0.50767275293661973</v>
      </c>
      <c r="P218" s="1">
        <f t="shared" si="127"/>
        <v>0.34416061211719157</v>
      </c>
      <c r="Q218" s="1">
        <f t="shared" si="127"/>
        <v>0.11665637583239315</v>
      </c>
      <c r="R218" s="1">
        <f t="shared" si="125"/>
        <v>2.6361161123060382E-2</v>
      </c>
      <c r="S218" s="1">
        <f t="shared" si="125"/>
        <v>4.4676778967124436E-3</v>
      </c>
      <c r="T218" s="1">
        <f t="shared" si="125"/>
        <v>6.0574405491758303E-4</v>
      </c>
      <c r="W218" s="1">
        <f t="shared" si="128"/>
        <v>0.15045674266148865</v>
      </c>
      <c r="X218" s="1">
        <f t="shared" si="129"/>
        <v>0.10199736809196321</v>
      </c>
      <c r="Y218" s="1">
        <f t="shared" si="130"/>
        <v>3.4572937422598926E-2</v>
      </c>
      <c r="Z218" s="1">
        <f t="shared" si="131"/>
        <v>7.8125414696925757E-3</v>
      </c>
      <c r="AA218" s="1">
        <f t="shared" si="132"/>
        <v>1.3240660636439645E-3</v>
      </c>
      <c r="AB218" s="1">
        <f t="shared" si="133"/>
        <v>1.7952170342464601E-4</v>
      </c>
      <c r="AC218" s="1">
        <f t="shared" si="134"/>
        <v>0.18297968793568728</v>
      </c>
      <c r="AD218" s="1">
        <f t="shared" si="135"/>
        <v>0.12404526546024984</v>
      </c>
      <c r="AE218" s="1">
        <f t="shared" si="136"/>
        <v>4.2046273159324847E-2</v>
      </c>
      <c r="AF218" s="1">
        <f t="shared" si="137"/>
        <v>9.5013116382910469E-3</v>
      </c>
      <c r="AG218" s="1">
        <f t="shared" si="138"/>
        <v>1.610278082896583E-3</v>
      </c>
      <c r="AH218" s="1">
        <f t="shared" si="139"/>
        <v>2.1832737230149282E-4</v>
      </c>
      <c r="AI218" s="1">
        <f t="shared" si="140"/>
        <v>0.11126641985188858</v>
      </c>
      <c r="AJ218" s="1">
        <f t="shared" si="141"/>
        <v>7.542953397204509E-2</v>
      </c>
      <c r="AK218" s="1">
        <f t="shared" si="142"/>
        <v>2.5567527933466307E-2</v>
      </c>
      <c r="AL218" s="1">
        <f t="shared" si="143"/>
        <v>5.777564394258328E-3</v>
      </c>
      <c r="AM218" s="1">
        <f t="shared" si="144"/>
        <v>9.7917905135371701E-4</v>
      </c>
      <c r="AN218" s="1">
        <f t="shared" si="145"/>
        <v>1.3276066510833535E-4</v>
      </c>
      <c r="AO218" s="1">
        <f t="shared" si="146"/>
        <v>4.5105976247331064E-2</v>
      </c>
      <c r="AP218" s="1">
        <f t="shared" si="147"/>
        <v>3.0578163404729769E-2</v>
      </c>
      <c r="AQ218" s="1">
        <f t="shared" si="148"/>
        <v>1.0364747146578835E-2</v>
      </c>
      <c r="AR218" s="1">
        <f t="shared" si="149"/>
        <v>2.3421503332428689E-3</v>
      </c>
      <c r="AS218" s="1">
        <f t="shared" si="150"/>
        <v>3.9694659980106528E-4</v>
      </c>
      <c r="AT218" s="1">
        <f t="shared" si="151"/>
        <v>5.3819466959822434E-5</v>
      </c>
      <c r="AU218" s="1">
        <f t="shared" si="152"/>
        <v>1.3714037190643881E-2</v>
      </c>
      <c r="AV218" s="1">
        <f t="shared" si="153"/>
        <v>9.2969957651423824E-3</v>
      </c>
      <c r="AW218" s="1">
        <f t="shared" si="154"/>
        <v>3.1513014386472305E-3</v>
      </c>
      <c r="AX218" s="1">
        <f t="shared" si="155"/>
        <v>7.1210822707938267E-4</v>
      </c>
      <c r="AY218" s="1">
        <f t="shared" si="156"/>
        <v>1.2068778652570568E-4</v>
      </c>
      <c r="AZ218" s="1">
        <f t="shared" si="157"/>
        <v>1.6363290031025701E-5</v>
      </c>
      <c r="BA218" s="1">
        <f t="shared" si="158"/>
        <v>3.3356966276058219E-3</v>
      </c>
      <c r="BB218" s="1">
        <f t="shared" si="159"/>
        <v>2.2613295406409078E-3</v>
      </c>
      <c r="BC218" s="1">
        <f t="shared" si="160"/>
        <v>7.6649825542520692E-4</v>
      </c>
      <c r="BD218" s="1">
        <f t="shared" si="161"/>
        <v>1.7320771254577093E-4</v>
      </c>
      <c r="BE218" s="1">
        <f t="shared" si="162"/>
        <v>2.935516630957208E-5</v>
      </c>
      <c r="BF218" s="1">
        <f t="shared" si="163"/>
        <v>3.9800804543731661E-6</v>
      </c>
    </row>
    <row r="219" spans="2:58" x14ac:dyDescent="0.35">
      <c r="B219" s="1" t="s">
        <v>5</v>
      </c>
      <c r="C219" s="1" t="s">
        <v>8</v>
      </c>
      <c r="E219" s="1">
        <f>'PL Table'!R221</f>
        <v>1.0641412548984281</v>
      </c>
      <c r="F219" s="1">
        <f>'PL Table'!S221</f>
        <v>0.80502789351034532</v>
      </c>
      <c r="H219" s="1">
        <f t="shared" si="126"/>
        <v>0.34502401526886678</v>
      </c>
      <c r="I219" s="1">
        <f t="shared" si="126"/>
        <v>0.36715428857830629</v>
      </c>
      <c r="J219" s="1">
        <f t="shared" si="126"/>
        <v>0.19535201269452926</v>
      </c>
      <c r="K219" s="1">
        <f t="shared" si="124"/>
        <v>6.9294045311896674E-2</v>
      </c>
      <c r="L219" s="1">
        <f t="shared" si="124"/>
        <v>1.8434663083797567E-2</v>
      </c>
      <c r="M219" s="1">
        <f t="shared" si="124"/>
        <v>3.923417101524415E-3</v>
      </c>
      <c r="O219" s="1">
        <f t="shared" si="127"/>
        <v>0.44707545588157799</v>
      </c>
      <c r="P219" s="1">
        <f t="shared" si="127"/>
        <v>0.35990821248852406</v>
      </c>
      <c r="Q219" s="1">
        <f t="shared" si="127"/>
        <v>0.14486807507835511</v>
      </c>
      <c r="R219" s="1">
        <f t="shared" si="125"/>
        <v>3.8874280439075599E-2</v>
      </c>
      <c r="S219" s="1">
        <f t="shared" si="125"/>
        <v>7.8237200233998612E-3</v>
      </c>
      <c r="T219" s="1">
        <f t="shared" si="125"/>
        <v>1.2596625699704601E-3</v>
      </c>
      <c r="W219" s="1">
        <f t="shared" si="128"/>
        <v>0.15425176891642114</v>
      </c>
      <c r="X219" s="1">
        <f t="shared" si="129"/>
        <v>0.12417697660103108</v>
      </c>
      <c r="Y219" s="1">
        <f t="shared" si="130"/>
        <v>4.9982964947805734E-2</v>
      </c>
      <c r="Z219" s="1">
        <f t="shared" si="131"/>
        <v>1.341256032777783E-2</v>
      </c>
      <c r="AA219" s="1">
        <f t="shared" si="132"/>
        <v>2.6993712968128524E-3</v>
      </c>
      <c r="AB219" s="1">
        <f t="shared" si="133"/>
        <v>4.34613837775108E-4</v>
      </c>
      <c r="AC219" s="1">
        <f t="shared" si="134"/>
        <v>0.16414567094502272</v>
      </c>
      <c r="AD219" s="1">
        <f t="shared" si="135"/>
        <v>0.13214184370971394</v>
      </c>
      <c r="AE219" s="1">
        <f t="shared" si="136"/>
        <v>5.3188935043102133E-2</v>
      </c>
      <c r="AF219" s="1">
        <f t="shared" si="137"/>
        <v>1.4272858778602369E-2</v>
      </c>
      <c r="AG219" s="1">
        <f t="shared" si="138"/>
        <v>2.8725123592272259E-3</v>
      </c>
      <c r="AH219" s="1">
        <f t="shared" si="139"/>
        <v>4.6249051472622526E-4</v>
      </c>
      <c r="AI219" s="1">
        <f t="shared" si="140"/>
        <v>8.7337090132790479E-2</v>
      </c>
      <c r="AJ219" s="1">
        <f t="shared" si="141"/>
        <v>7.0308793694923488E-2</v>
      </c>
      <c r="AK219" s="1">
        <f t="shared" si="142"/>
        <v>2.8300270041738847E-2</v>
      </c>
      <c r="AL219" s="1">
        <f t="shared" si="143"/>
        <v>7.5941689258249871E-3</v>
      </c>
      <c r="AM219" s="1">
        <f t="shared" si="144"/>
        <v>1.5283794533296525E-3</v>
      </c>
      <c r="AN219" s="1">
        <f t="shared" si="145"/>
        <v>2.460776183596927E-4</v>
      </c>
      <c r="AO219" s="1">
        <f t="shared" si="146"/>
        <v>3.0979666897694928E-2</v>
      </c>
      <c r="AP219" s="1">
        <f t="shared" si="147"/>
        <v>2.4939495984303523E-2</v>
      </c>
      <c r="AQ219" s="1">
        <f t="shared" si="148"/>
        <v>1.0038494958726789E-2</v>
      </c>
      <c r="AR219" s="1">
        <f t="shared" si="149"/>
        <v>2.6937561502126833E-3</v>
      </c>
      <c r="AS219" s="1">
        <f t="shared" si="150"/>
        <v>5.4213720980906329E-4</v>
      </c>
      <c r="AT219" s="1">
        <f t="shared" si="151"/>
        <v>8.7287115201233271E-5</v>
      </c>
      <c r="AU219" s="1">
        <f t="shared" si="152"/>
        <v>8.2416854022120938E-3</v>
      </c>
      <c r="AV219" s="1">
        <f t="shared" si="153"/>
        <v>6.6347866383177651E-3</v>
      </c>
      <c r="AW219" s="1">
        <f t="shared" si="154"/>
        <v>2.6705941556677674E-3</v>
      </c>
      <c r="AX219" s="1">
        <f t="shared" si="155"/>
        <v>7.1663426251942076E-4</v>
      </c>
      <c r="AY219" s="1">
        <f t="shared" si="156"/>
        <v>1.4422764269333724E-4</v>
      </c>
      <c r="AZ219" s="1">
        <f t="shared" si="157"/>
        <v>2.3221455076676009E-5</v>
      </c>
      <c r="BA219" s="1">
        <f t="shared" si="158"/>
        <v>1.7540634892776071E-3</v>
      </c>
      <c r="BB219" s="1">
        <f t="shared" si="159"/>
        <v>1.4120700358565583E-3</v>
      </c>
      <c r="BC219" s="1">
        <f t="shared" si="160"/>
        <v>5.6837788322734132E-4</v>
      </c>
      <c r="BD219" s="1">
        <f t="shared" si="161"/>
        <v>1.5252001668412526E-4</v>
      </c>
      <c r="BE219" s="1">
        <f t="shared" si="162"/>
        <v>3.0695716937346014E-5</v>
      </c>
      <c r="BF219" s="1">
        <f t="shared" si="163"/>
        <v>4.9421816691722977E-6</v>
      </c>
    </row>
    <row r="220" spans="2:58" x14ac:dyDescent="0.35">
      <c r="B220" s="1" t="s">
        <v>9</v>
      </c>
      <c r="C220" s="1" t="s">
        <v>10</v>
      </c>
      <c r="E220" s="1">
        <f>'PL Table'!R222</f>
        <v>1.0100896356020002</v>
      </c>
      <c r="F220" s="1">
        <f>'PL Table'!S222</f>
        <v>0.38132900218911092</v>
      </c>
      <c r="H220" s="1">
        <f t="shared" si="126"/>
        <v>0.364186334047152</v>
      </c>
      <c r="I220" s="1">
        <f t="shared" si="126"/>
        <v>0.36786084144891606</v>
      </c>
      <c r="J220" s="1">
        <f t="shared" si="126"/>
        <v>0.18578621164569037</v>
      </c>
      <c r="K220" s="1">
        <f t="shared" si="124"/>
        <v>6.2553575607023834E-2</v>
      </c>
      <c r="L220" s="1">
        <f t="shared" si="124"/>
        <v>1.5796179597625214E-2</v>
      </c>
      <c r="M220" s="1">
        <f t="shared" si="124"/>
        <v>3.1911114587338018E-3</v>
      </c>
      <c r="O220" s="1">
        <f t="shared" si="127"/>
        <v>0.68295315956902902</v>
      </c>
      <c r="P220" s="1">
        <f t="shared" si="127"/>
        <v>0.26042984688035847</v>
      </c>
      <c r="Q220" s="1">
        <f t="shared" si="127"/>
        <v>4.9654726825575021E-2</v>
      </c>
      <c r="R220" s="1">
        <f t="shared" si="125"/>
        <v>6.3115958114564677E-3</v>
      </c>
      <c r="S220" s="1">
        <f t="shared" si="125"/>
        <v>6.0169863325091667E-4</v>
      </c>
      <c r="T220" s="1">
        <f t="shared" si="125"/>
        <v>4.5889027887224777E-5</v>
      </c>
      <c r="W220" s="1">
        <f t="shared" si="128"/>
        <v>0.2487222075093643</v>
      </c>
      <c r="X220" s="1">
        <f t="shared" si="129"/>
        <v>9.4844991211818871E-2</v>
      </c>
      <c r="Y220" s="1">
        <f t="shared" si="130"/>
        <v>1.8083572930718946E-2</v>
      </c>
      <c r="Z220" s="1">
        <f t="shared" si="131"/>
        <v>2.2985969405616906E-3</v>
      </c>
      <c r="AA220" s="1">
        <f t="shared" si="132"/>
        <v>2.1913041944483314E-4</v>
      </c>
      <c r="AB220" s="1">
        <f t="shared" si="133"/>
        <v>1.6712156839235916E-5</v>
      </c>
      <c r="AC220" s="1">
        <f t="shared" si="134"/>
        <v>0.25123172394925886</v>
      </c>
      <c r="AD220" s="1">
        <f t="shared" si="135"/>
        <v>9.5801942611821039E-2</v>
      </c>
      <c r="AE220" s="1">
        <f t="shared" si="136"/>
        <v>1.8266029591972092E-2</v>
      </c>
      <c r="AF220" s="1">
        <f t="shared" si="137"/>
        <v>2.3217889460878305E-3</v>
      </c>
      <c r="AG220" s="1">
        <f t="shared" si="138"/>
        <v>2.2134136552634496E-4</v>
      </c>
      <c r="AH220" s="1">
        <f t="shared" si="139"/>
        <v>1.6880776411867281E-5</v>
      </c>
      <c r="AI220" s="1">
        <f t="shared" si="140"/>
        <v>0.12688328024778459</v>
      </c>
      <c r="AJ220" s="1">
        <f t="shared" si="141"/>
        <v>4.8384274651369012E-2</v>
      </c>
      <c r="AK220" s="1">
        <f t="shared" si="142"/>
        <v>9.2251635872252196E-3</v>
      </c>
      <c r="AL220" s="1">
        <f t="shared" si="143"/>
        <v>1.1726074752493041E-3</v>
      </c>
      <c r="AM220" s="1">
        <f t="shared" si="144"/>
        <v>1.1178730962407743E-4</v>
      </c>
      <c r="AN220" s="1">
        <f t="shared" si="145"/>
        <v>8.5255486472709293E-6</v>
      </c>
      <c r="AO220" s="1">
        <f t="shared" si="146"/>
        <v>4.2721162103157073E-2</v>
      </c>
      <c r="AP220" s="1">
        <f t="shared" si="147"/>
        <v>1.6290818117156144E-2</v>
      </c>
      <c r="AQ220" s="1">
        <f t="shared" si="148"/>
        <v>3.1060807087297218E-3</v>
      </c>
      <c r="AR220" s="1">
        <f t="shared" si="149"/>
        <v>3.9481288579291712E-4</v>
      </c>
      <c r="AS220" s="1">
        <f t="shared" si="150"/>
        <v>3.7638400947704123E-5</v>
      </c>
      <c r="AT220" s="1">
        <f t="shared" si="151"/>
        <v>2.8705227754763404E-6</v>
      </c>
      <c r="AU220" s="1">
        <f t="shared" si="152"/>
        <v>1.0788050765317973E-2</v>
      </c>
      <c r="AV220" s="1">
        <f t="shared" si="153"/>
        <v>4.1137966339041768E-3</v>
      </c>
      <c r="AW220" s="1">
        <f t="shared" si="154"/>
        <v>7.8435498280780152E-4</v>
      </c>
      <c r="AX220" s="1">
        <f t="shared" si="155"/>
        <v>9.9699100985385414E-5</v>
      </c>
      <c r="AY220" s="1">
        <f t="shared" si="156"/>
        <v>9.5045396744771065E-6</v>
      </c>
      <c r="AZ220" s="1">
        <f t="shared" si="157"/>
        <v>7.248713260670345E-7</v>
      </c>
      <c r="BA220" s="1">
        <f t="shared" si="158"/>
        <v>2.1793796532791829E-3</v>
      </c>
      <c r="BB220" s="1">
        <f t="shared" si="159"/>
        <v>8.3106066857620135E-4</v>
      </c>
      <c r="BC220" s="1">
        <f t="shared" si="160"/>
        <v>1.5845376775338915E-4</v>
      </c>
      <c r="BD220" s="1">
        <f t="shared" si="161"/>
        <v>2.0141005716835001E-5</v>
      </c>
      <c r="BE220" s="1">
        <f t="shared" si="162"/>
        <v>1.9200874032714675E-6</v>
      </c>
      <c r="BF220" s="1">
        <f t="shared" si="163"/>
        <v>1.4643700272107797E-7</v>
      </c>
    </row>
    <row r="221" spans="2:58" x14ac:dyDescent="0.35">
      <c r="B221" s="1" t="s">
        <v>7</v>
      </c>
      <c r="C221" s="1" t="s">
        <v>12</v>
      </c>
      <c r="E221" s="1">
        <f>'PL Table'!R223</f>
        <v>0.66325841178325295</v>
      </c>
      <c r="F221" s="1">
        <f>'PL Table'!S223</f>
        <v>1.0557164042087426</v>
      </c>
      <c r="H221" s="1">
        <f t="shared" si="126"/>
        <v>0.51516996080474808</v>
      </c>
      <c r="I221" s="1">
        <f t="shared" si="126"/>
        <v>0.34169081000179791</v>
      </c>
      <c r="J221" s="1">
        <f t="shared" si="126"/>
        <v>0.11331465198136283</v>
      </c>
      <c r="K221" s="1">
        <f t="shared" si="126"/>
        <v>2.5052298701643588E-2</v>
      </c>
      <c r="L221" s="1">
        <f t="shared" si="126"/>
        <v>4.1540369620929433E-3</v>
      </c>
      <c r="M221" s="1">
        <f t="shared" si="126"/>
        <v>5.5103999159333893E-4</v>
      </c>
      <c r="O221" s="1">
        <f t="shared" si="127"/>
        <v>0.34794307011675801</v>
      </c>
      <c r="P221" s="1">
        <f t="shared" si="127"/>
        <v>0.36732920685301412</v>
      </c>
      <c r="Q221" s="1">
        <f t="shared" si="127"/>
        <v>0.19389773470985672</v>
      </c>
      <c r="R221" s="1">
        <f t="shared" si="127"/>
        <v>6.823367309070355E-2</v>
      </c>
      <c r="S221" s="1">
        <f t="shared" si="127"/>
        <v>1.8008852000318099E-2</v>
      </c>
      <c r="T221" s="1">
        <f t="shared" si="127"/>
        <v>3.80244809554065E-3</v>
      </c>
      <c r="W221" s="1">
        <f t="shared" si="128"/>
        <v>0.17924981779433394</v>
      </c>
      <c r="X221" s="1">
        <f t="shared" si="129"/>
        <v>0.18923697309690649</v>
      </c>
      <c r="Y221" s="1">
        <f t="shared" si="130"/>
        <v>9.9890288390606333E-2</v>
      </c>
      <c r="Z221" s="1">
        <f t="shared" si="131"/>
        <v>3.5151938691701745E-2</v>
      </c>
      <c r="AA221" s="1">
        <f t="shared" si="132"/>
        <v>9.2776195791423842E-3</v>
      </c>
      <c r="AB221" s="1">
        <f t="shared" si="133"/>
        <v>1.9589070363417657E-3</v>
      </c>
      <c r="AC221" s="1">
        <f t="shared" si="134"/>
        <v>0.11888894946270741</v>
      </c>
      <c r="AD221" s="1">
        <f t="shared" si="135"/>
        <v>0.12551301422692437</v>
      </c>
      <c r="AE221" s="1">
        <f t="shared" si="136"/>
        <v>6.6253074030524661E-2</v>
      </c>
      <c r="AF221" s="1">
        <f t="shared" si="137"/>
        <v>2.3314819027760378E-2</v>
      </c>
      <c r="AG221" s="1">
        <f t="shared" si="138"/>
        <v>6.1534592271911895E-3</v>
      </c>
      <c r="AH221" s="1">
        <f t="shared" si="139"/>
        <v>1.2992615697550785E-3</v>
      </c>
      <c r="AI221" s="1">
        <f t="shared" si="140"/>
        <v>3.9427047899607361E-2</v>
      </c>
      <c r="AJ221" s="1">
        <f t="shared" si="141"/>
        <v>4.1623781237139335E-2</v>
      </c>
      <c r="AK221" s="1">
        <f t="shared" si="142"/>
        <v>2.197145432862203E-2</v>
      </c>
      <c r="AL221" s="1">
        <f t="shared" si="143"/>
        <v>7.7318749196831548E-3</v>
      </c>
      <c r="AM221" s="1">
        <f t="shared" si="144"/>
        <v>2.0406667969999153E-3</v>
      </c>
      <c r="AN221" s="1">
        <f t="shared" si="145"/>
        <v>4.3087308262338461E-4</v>
      </c>
      <c r="AO221" s="1">
        <f t="shared" si="146"/>
        <v>8.7167737237319413E-3</v>
      </c>
      <c r="AP221" s="1">
        <f t="shared" si="147"/>
        <v>9.2024410119195352E-3</v>
      </c>
      <c r="AQ221" s="1">
        <f t="shared" si="148"/>
        <v>4.857583967523376E-3</v>
      </c>
      <c r="AR221" s="1">
        <f t="shared" si="149"/>
        <v>1.7094103597786055E-3</v>
      </c>
      <c r="AS221" s="1">
        <f t="shared" si="150"/>
        <v>4.5116313958566061E-4</v>
      </c>
      <c r="AT221" s="1">
        <f t="shared" si="151"/>
        <v>9.5260065486980157E-5</v>
      </c>
      <c r="AU221" s="1">
        <f t="shared" si="152"/>
        <v>1.4453683739691094E-3</v>
      </c>
      <c r="AV221" s="1">
        <f t="shared" si="153"/>
        <v>1.5258991025237051E-3</v>
      </c>
      <c r="AW221" s="1">
        <f t="shared" si="154"/>
        <v>8.0545835685083664E-4</v>
      </c>
      <c r="AX221" s="1">
        <f t="shared" si="155"/>
        <v>2.8344520007814921E-4</v>
      </c>
      <c r="AY221" s="1">
        <f t="shared" si="156"/>
        <v>7.4809436854182814E-5</v>
      </c>
      <c r="AZ221" s="1">
        <f t="shared" si="157"/>
        <v>1.5795509935315779E-5</v>
      </c>
      <c r="BA221" s="1">
        <f t="shared" si="158"/>
        <v>1.9173054643209888E-4</v>
      </c>
      <c r="BB221" s="1">
        <f t="shared" si="159"/>
        <v>2.0241308305627277E-4</v>
      </c>
      <c r="BC221" s="1">
        <f t="shared" si="160"/>
        <v>1.0684540610448691E-4</v>
      </c>
      <c r="BD221" s="1">
        <f t="shared" si="161"/>
        <v>3.7599482646283918E-5</v>
      </c>
      <c r="BE221" s="1">
        <f t="shared" si="162"/>
        <v>9.9235976548609695E-6</v>
      </c>
      <c r="BF221" s="1">
        <f t="shared" si="163"/>
        <v>2.0953009666008276E-6</v>
      </c>
    </row>
    <row r="222" spans="2:58" x14ac:dyDescent="0.35">
      <c r="B222" s="1" t="s">
        <v>3</v>
      </c>
      <c r="C222" s="1" t="s">
        <v>20</v>
      </c>
      <c r="E222" s="1">
        <f>'PL Table'!R224</f>
        <v>0.94590333768749146</v>
      </c>
      <c r="F222" s="1">
        <f>'PL Table'!S224</f>
        <v>0.63554833698185154</v>
      </c>
      <c r="H222" s="1">
        <f t="shared" ref="H222:M253" si="164">_xlfn.POISSON.DIST(H$6,$E222,FALSE)</f>
        <v>0.38832862053421136</v>
      </c>
      <c r="I222" s="1">
        <f t="shared" si="164"/>
        <v>0.36732133828288982</v>
      </c>
      <c r="J222" s="1">
        <f t="shared" si="164"/>
        <v>0.17372523994281081</v>
      </c>
      <c r="K222" s="1">
        <f t="shared" si="164"/>
        <v>5.4775761434155024E-2</v>
      </c>
      <c r="L222" s="1">
        <f t="shared" si="164"/>
        <v>1.2953143891235249E-2</v>
      </c>
      <c r="M222" s="1">
        <f t="shared" si="164"/>
        <v>2.4504844080531535E-3</v>
      </c>
      <c r="O222" s="1">
        <f t="shared" ref="O222:T253" si="165">_xlfn.POISSON.DIST(O$6,$F222,FALSE)</f>
        <v>0.52964498474553323</v>
      </c>
      <c r="P222" s="1">
        <f t="shared" si="165"/>
        <v>0.3366149892458018</v>
      </c>
      <c r="Q222" s="1">
        <f t="shared" si="165"/>
        <v>0.10696754830916658</v>
      </c>
      <c r="R222" s="1">
        <f t="shared" si="165"/>
        <v>2.2661015812972234E-2</v>
      </c>
      <c r="S222" s="1">
        <f t="shared" si="165"/>
        <v>3.6005427285634851E-3</v>
      </c>
      <c r="T222" s="1">
        <f t="shared" si="165"/>
        <v>4.5766378867412441E-4</v>
      </c>
      <c r="W222" s="1">
        <f t="shared" si="128"/>
        <v>0.20567630629909633</v>
      </c>
      <c r="X222" s="1">
        <f t="shared" si="129"/>
        <v>0.13071723442496061</v>
      </c>
      <c r="Y222" s="1">
        <f t="shared" si="130"/>
        <v>4.1538560476825269E-2</v>
      </c>
      <c r="Z222" s="1">
        <f t="shared" si="131"/>
        <v>8.799921010555458E-3</v>
      </c>
      <c r="AA222" s="1">
        <f t="shared" si="132"/>
        <v>1.3981937909575437E-3</v>
      </c>
      <c r="AB222" s="1">
        <f t="shared" si="133"/>
        <v>1.7772394772428356E-4</v>
      </c>
      <c r="AC222" s="1">
        <f t="shared" si="134"/>
        <v>0.19454990461155003</v>
      </c>
      <c r="AD222" s="1">
        <f t="shared" si="135"/>
        <v>0.12364586833584848</v>
      </c>
      <c r="AE222" s="1">
        <f t="shared" si="136"/>
        <v>3.9291462997762733E-2</v>
      </c>
      <c r="AF222" s="1">
        <f t="shared" si="137"/>
        <v>8.3238746552706903E-3</v>
      </c>
      <c r="AG222" s="1">
        <f t="shared" si="138"/>
        <v>1.3225561736006672E-3</v>
      </c>
      <c r="AH222" s="1">
        <f t="shared" si="139"/>
        <v>1.6810967533939706E-4</v>
      </c>
      <c r="AI222" s="1">
        <f t="shared" si="140"/>
        <v>9.2012702059424134E-2</v>
      </c>
      <c r="AJ222" s="1">
        <f t="shared" si="141"/>
        <v>5.8478519775073595E-2</v>
      </c>
      <c r="AK222" s="1">
        <f t="shared" si="142"/>
        <v>1.8582962996104169E-2</v>
      </c>
      <c r="AL222" s="1">
        <f t="shared" si="143"/>
        <v>3.9367904094564313E-3</v>
      </c>
      <c r="AM222" s="1">
        <f t="shared" si="144"/>
        <v>6.2550514944403413E-4</v>
      </c>
      <c r="AN222" s="1">
        <f t="shared" si="145"/>
        <v>7.950775150054812E-5</v>
      </c>
      <c r="AO222" s="1">
        <f t="shared" si="146"/>
        <v>2.9011707329218005E-2</v>
      </c>
      <c r="AP222" s="1">
        <f t="shared" si="147"/>
        <v>1.8438342346088699E-2</v>
      </c>
      <c r="AQ222" s="1">
        <f t="shared" si="148"/>
        <v>5.8592289073793611E-3</v>
      </c>
      <c r="AR222" s="1">
        <f t="shared" si="149"/>
        <v>1.2412743960269817E-3</v>
      </c>
      <c r="AS222" s="1">
        <f t="shared" si="150"/>
        <v>1.9722246953327504E-4</v>
      </c>
      <c r="AT222" s="1">
        <f t="shared" si="151"/>
        <v>2.5068882505465377E-5</v>
      </c>
      <c r="AU222" s="1">
        <f t="shared" si="152"/>
        <v>6.8605676986799903E-3</v>
      </c>
      <c r="AV222" s="1">
        <f t="shared" si="153"/>
        <v>4.360222391647477E-3</v>
      </c>
      <c r="AW222" s="1">
        <f t="shared" si="154"/>
        <v>1.3855660449412924E-3</v>
      </c>
      <c r="AX222" s="1">
        <f t="shared" si="155"/>
        <v>2.9353139854698668E-4</v>
      </c>
      <c r="AY222" s="1">
        <f t="shared" si="156"/>
        <v>4.6638348049623603E-5</v>
      </c>
      <c r="AZ222" s="1">
        <f t="shared" si="157"/>
        <v>5.9281849085038145E-6</v>
      </c>
      <c r="BA222" s="1">
        <f t="shared" si="158"/>
        <v>1.2978867769224795E-3</v>
      </c>
      <c r="BB222" s="1">
        <f t="shared" si="159"/>
        <v>8.2486978266381721E-4</v>
      </c>
      <c r="BC222" s="1">
        <f t="shared" si="160"/>
        <v>2.6212230929928518E-4</v>
      </c>
      <c r="BD222" s="1">
        <f t="shared" si="161"/>
        <v>5.5530465920334417E-5</v>
      </c>
      <c r="BE222" s="1">
        <f t="shared" si="162"/>
        <v>8.8230738168739781E-6</v>
      </c>
      <c r="BF222" s="1">
        <f t="shared" si="163"/>
        <v>1.1214979782764752E-6</v>
      </c>
    </row>
    <row r="223" spans="2:58" x14ac:dyDescent="0.35">
      <c r="B223" s="1" t="s">
        <v>19</v>
      </c>
      <c r="C223" s="1" t="s">
        <v>16</v>
      </c>
      <c r="E223" s="1">
        <f>'PL Table'!R225</f>
        <v>1.2612044502499886</v>
      </c>
      <c r="F223" s="1">
        <f>'PL Table'!S225</f>
        <v>1.4776498834828049</v>
      </c>
      <c r="H223" s="1">
        <f t="shared" si="164"/>
        <v>0.28331258500256823</v>
      </c>
      <c r="I223" s="1">
        <f t="shared" si="164"/>
        <v>0.35731509301706721</v>
      </c>
      <c r="J223" s="1">
        <f t="shared" si="164"/>
        <v>0.22532369272730696</v>
      </c>
      <c r="K223" s="1">
        <f t="shared" si="164"/>
        <v>9.4726414671480144E-2</v>
      </c>
      <c r="L223" s="1">
        <f t="shared" si="164"/>
        <v>2.9867343934974169E-2</v>
      </c>
      <c r="M223" s="1">
        <f t="shared" si="164"/>
        <v>7.5337654175872768E-3</v>
      </c>
      <c r="O223" s="1">
        <f t="shared" si="165"/>
        <v>0.22817329259485722</v>
      </c>
      <c r="P223" s="1">
        <f t="shared" si="165"/>
        <v>0.33716023921667876</v>
      </c>
      <c r="Q223" s="1">
        <f t="shared" si="165"/>
        <v>0.24910239409678003</v>
      </c>
      <c r="R223" s="1">
        <f t="shared" si="165"/>
        <v>0.12269537453746497</v>
      </c>
      <c r="S223" s="1">
        <f t="shared" si="165"/>
        <v>4.5325201472291049E-2</v>
      </c>
      <c r="T223" s="1">
        <f t="shared" si="165"/>
        <v>1.3394955734873095E-2</v>
      </c>
      <c r="W223" s="1">
        <f t="shared" si="128"/>
        <v>6.4644365353596356E-2</v>
      </c>
      <c r="X223" s="1">
        <f t="shared" si="129"/>
        <v>9.5521738932561537E-2</v>
      </c>
      <c r="Y223" s="1">
        <f t="shared" si="130"/>
        <v>7.057384320188724E-2</v>
      </c>
      <c r="Z223" s="1">
        <f t="shared" si="131"/>
        <v>3.476114372806749E-2</v>
      </c>
      <c r="AA223" s="1">
        <f t="shared" si="132"/>
        <v>1.2841199994876989E-2</v>
      </c>
      <c r="AB223" s="1">
        <f t="shared" si="133"/>
        <v>3.7949595352418726E-3</v>
      </c>
      <c r="AC223" s="1">
        <f t="shared" si="134"/>
        <v>8.1529761267541898E-2</v>
      </c>
      <c r="AD223" s="1">
        <f t="shared" si="135"/>
        <v>0.1204724422373642</v>
      </c>
      <c r="AE223" s="1">
        <f t="shared" si="136"/>
        <v>8.9008045117465087E-2</v>
      </c>
      <c r="AF223" s="1">
        <f t="shared" si="137"/>
        <v>4.3840909165618197E-2</v>
      </c>
      <c r="AG223" s="1">
        <f t="shared" si="138"/>
        <v>1.6195378580088987E-2</v>
      </c>
      <c r="AH223" s="1">
        <f t="shared" si="139"/>
        <v>4.7862198543656776E-3</v>
      </c>
      <c r="AI223" s="1">
        <f t="shared" si="140"/>
        <v>5.1412848869221511E-2</v>
      </c>
      <c r="AJ223" s="1">
        <f t="shared" si="141"/>
        <v>7.597019014112423E-2</v>
      </c>
      <c r="AK223" s="1">
        <f t="shared" si="142"/>
        <v>5.6128671305099388E-2</v>
      </c>
      <c r="AL223" s="1">
        <f t="shared" si="143"/>
        <v>2.7646174871341599E-2</v>
      </c>
      <c r="AM223" s="1">
        <f t="shared" si="144"/>
        <v>1.0212841769345789E-2</v>
      </c>
      <c r="AN223" s="1">
        <f t="shared" si="145"/>
        <v>3.0182008901004235E-3</v>
      </c>
      <c r="AO223" s="1">
        <f t="shared" si="146"/>
        <v>2.1614037931297413E-2</v>
      </c>
      <c r="AP223" s="1">
        <f t="shared" si="147"/>
        <v>3.1937980630774555E-2</v>
      </c>
      <c r="AQ223" s="1">
        <f t="shared" si="148"/>
        <v>2.3596576678870052E-2</v>
      </c>
      <c r="AR223" s="1">
        <f t="shared" si="149"/>
        <v>1.1622492926708474E-2</v>
      </c>
      <c r="AS223" s="1">
        <f t="shared" si="150"/>
        <v>4.2934938297326244E-3</v>
      </c>
      <c r="AT223" s="1">
        <f t="shared" si="151"/>
        <v>1.2688561314477098E-3</v>
      </c>
      <c r="AU223" s="1">
        <f t="shared" si="152"/>
        <v>6.8149302067060952E-3</v>
      </c>
      <c r="AV223" s="1">
        <f t="shared" si="153"/>
        <v>1.007008082588271E-2</v>
      </c>
      <c r="AW223" s="1">
        <f t="shared" si="154"/>
        <v>7.4400268795140083E-3</v>
      </c>
      <c r="AX223" s="1">
        <f t="shared" si="155"/>
        <v>3.6645849505409383E-3</v>
      </c>
      <c r="AY223" s="1">
        <f t="shared" si="156"/>
        <v>1.3537433812949144E-3</v>
      </c>
      <c r="AZ223" s="1">
        <f t="shared" si="157"/>
        <v>4.0007174992720936E-4</v>
      </c>
      <c r="BA223" s="1">
        <f t="shared" si="158"/>
        <v>1.7190040609681584E-3</v>
      </c>
      <c r="BB223" s="1">
        <f t="shared" si="159"/>
        <v>2.540086150396068E-3</v>
      </c>
      <c r="BC223" s="1">
        <f t="shared" si="160"/>
        <v>1.8766790020845183E-3</v>
      </c>
      <c r="BD223" s="1">
        <f t="shared" si="161"/>
        <v>9.2435816958827215E-4</v>
      </c>
      <c r="BE223" s="1">
        <f t="shared" si="162"/>
        <v>3.4146943539712223E-4</v>
      </c>
      <c r="BF223" s="1">
        <f t="shared" si="163"/>
        <v>1.0091445428549929E-4</v>
      </c>
    </row>
    <row r="224" spans="2:58" x14ac:dyDescent="0.35">
      <c r="B224" s="1" t="s">
        <v>15</v>
      </c>
      <c r="C224" s="1" t="s">
        <v>4</v>
      </c>
      <c r="E224" s="1">
        <f>'PL Table'!R226</f>
        <v>1.5202017927120401</v>
      </c>
      <c r="F224" s="1">
        <f>'PL Table'!S226</f>
        <v>0.96391497775580848</v>
      </c>
      <c r="H224" s="1">
        <f t="shared" si="164"/>
        <v>0.21866775694009841</v>
      </c>
      <c r="I224" s="1">
        <f t="shared" si="164"/>
        <v>0.33241911610865826</v>
      </c>
      <c r="J224" s="1">
        <f t="shared" si="164"/>
        <v>0.25267206812006709</v>
      </c>
      <c r="K224" s="1">
        <f t="shared" si="164"/>
        <v>0.12803751030812824</v>
      </c>
      <c r="L224" s="1">
        <f t="shared" si="164"/>
        <v>4.8660713176200715E-2</v>
      </c>
      <c r="M224" s="1">
        <f t="shared" si="164"/>
        <v>1.4794820681021351E-2</v>
      </c>
      <c r="O224" s="1">
        <f t="shared" si="165"/>
        <v>0.38139679932751769</v>
      </c>
      <c r="P224" s="1">
        <f t="shared" si="165"/>
        <v>0.36763408733992076</v>
      </c>
      <c r="Q224" s="1">
        <f t="shared" si="165"/>
        <v>0.17718400156026831</v>
      </c>
      <c r="R224" s="1">
        <f t="shared" si="165"/>
        <v>5.6930104307550397E-2</v>
      </c>
      <c r="S224" s="1">
        <f t="shared" si="165"/>
        <v>1.3718945056812074E-2</v>
      </c>
      <c r="T224" s="1">
        <f t="shared" si="165"/>
        <v>2.6447793238540342E-3</v>
      </c>
      <c r="W224" s="1">
        <f t="shared" si="128"/>
        <v>8.339918261308113E-2</v>
      </c>
      <c r="X224" s="1">
        <f t="shared" si="129"/>
        <v>8.0389721253340707E-2</v>
      </c>
      <c r="Y224" s="1">
        <f t="shared" si="130"/>
        <v>3.8744428186854765E-2</v>
      </c>
      <c r="Z224" s="1">
        <f t="shared" si="131"/>
        <v>1.2448778211297879E-2</v>
      </c>
      <c r="AA224" s="1">
        <f t="shared" si="132"/>
        <v>2.9998909431575471E-3</v>
      </c>
      <c r="AB224" s="1">
        <f t="shared" si="133"/>
        <v>5.7832796234871179E-4</v>
      </c>
      <c r="AC224" s="1">
        <f t="shared" si="134"/>
        <v>0.12678358691912472</v>
      </c>
      <c r="AD224" s="1">
        <f t="shared" si="135"/>
        <v>0.12220859836494972</v>
      </c>
      <c r="AE224" s="1">
        <f t="shared" si="136"/>
        <v>5.8899349187259517E-2</v>
      </c>
      <c r="AF224" s="1">
        <f t="shared" si="137"/>
        <v>1.8924654953889623E-2</v>
      </c>
      <c r="AG224" s="1">
        <f t="shared" si="138"/>
        <v>4.5604395897287158E-3</v>
      </c>
      <c r="AH224" s="1">
        <f t="shared" si="139"/>
        <v>8.7917520513801286E-4</v>
      </c>
      <c r="AI224" s="1">
        <f t="shared" si="140"/>
        <v>9.6368318060458105E-2</v>
      </c>
      <c r="AJ224" s="1">
        <f t="shared" si="141"/>
        <v>9.2890865159611147E-2</v>
      </c>
      <c r="AK224" s="1">
        <f t="shared" si="142"/>
        <v>4.4769448112022187E-2</v>
      </c>
      <c r="AL224" s="1">
        <f t="shared" si="143"/>
        <v>1.4384647193679899E-2</v>
      </c>
      <c r="AM224" s="1">
        <f t="shared" si="144"/>
        <v>3.4663942199302782E-3</v>
      </c>
      <c r="AN224" s="1">
        <f t="shared" si="145"/>
        <v>6.6826186147939148E-4</v>
      </c>
      <c r="AO224" s="1">
        <f t="shared" si="146"/>
        <v>4.8833096625384161E-2</v>
      </c>
      <c r="AP224" s="1">
        <f t="shared" si="147"/>
        <v>4.7070953247404422E-2</v>
      </c>
      <c r="AQ224" s="1">
        <f t="shared" si="148"/>
        <v>2.2686198426208264E-2</v>
      </c>
      <c r="AR224" s="1">
        <f t="shared" si="149"/>
        <v>7.2891888171208001E-3</v>
      </c>
      <c r="AS224" s="1">
        <f t="shared" si="150"/>
        <v>1.7565395691282208E-3</v>
      </c>
      <c r="AT224" s="1">
        <f t="shared" si="151"/>
        <v>3.3863095994068535E-4</v>
      </c>
      <c r="AU224" s="1">
        <f t="shared" si="152"/>
        <v>1.855904025839732E-2</v>
      </c>
      <c r="AV224" s="1">
        <f t="shared" si="153"/>
        <v>1.7889336877842207E-2</v>
      </c>
      <c r="AW224" s="1">
        <f t="shared" si="154"/>
        <v>8.6218998793357159E-3</v>
      </c>
      <c r="AX224" s="1">
        <f t="shared" si="155"/>
        <v>2.7702594768008989E-3</v>
      </c>
      <c r="AY224" s="1">
        <f t="shared" si="156"/>
        <v>6.6757365048958892E-4</v>
      </c>
      <c r="AZ224" s="1">
        <f t="shared" si="157"/>
        <v>1.2869684809240723E-4</v>
      </c>
      <c r="BA224" s="1">
        <f t="shared" si="158"/>
        <v>5.6426972543661084E-3</v>
      </c>
      <c r="BB224" s="1">
        <f t="shared" si="159"/>
        <v>5.4390803984250688E-3</v>
      </c>
      <c r="BC224" s="1">
        <f t="shared" si="160"/>
        <v>2.6214055306299769E-3</v>
      </c>
      <c r="BD224" s="1">
        <f t="shared" si="161"/>
        <v>8.4227068458204925E-4</v>
      </c>
      <c r="BE224" s="1">
        <f t="shared" si="162"/>
        <v>2.0296933204831891E-4</v>
      </c>
      <c r="BF224" s="1">
        <f t="shared" si="163"/>
        <v>3.9129035837293329E-5</v>
      </c>
    </row>
    <row r="225" spans="2:58" x14ac:dyDescent="0.35">
      <c r="B225" s="1" t="s">
        <v>11</v>
      </c>
      <c r="C225" s="1" t="s">
        <v>2</v>
      </c>
      <c r="E225" s="1">
        <f>'PL Table'!R227</f>
        <v>1.1103103463807935</v>
      </c>
      <c r="F225" s="1">
        <f>'PL Table'!S227</f>
        <v>0.90389096815196679</v>
      </c>
      <c r="H225" s="1">
        <f t="shared" si="164"/>
        <v>0.32945669951343487</v>
      </c>
      <c r="I225" s="1">
        <f t="shared" si="164"/>
        <v>0.36579918215423485</v>
      </c>
      <c r="J225" s="1">
        <f t="shared" si="164"/>
        <v>0.20307530832173976</v>
      </c>
      <c r="K225" s="1">
        <f t="shared" si="164"/>
        <v>7.5158871974699129E-2</v>
      </c>
      <c r="L225" s="1">
        <f t="shared" si="164"/>
        <v>2.0862418293954473E-2</v>
      </c>
      <c r="M225" s="1">
        <f t="shared" si="164"/>
        <v>4.6327517764603171E-3</v>
      </c>
      <c r="O225" s="1">
        <f t="shared" si="165"/>
        <v>0.40499078381293407</v>
      </c>
      <c r="P225" s="1">
        <f t="shared" si="165"/>
        <v>0.36606751167329682</v>
      </c>
      <c r="Q225" s="1">
        <f t="shared" si="165"/>
        <v>0.16544255876767883</v>
      </c>
      <c r="R225" s="1">
        <f t="shared" si="165"/>
        <v>4.9847344872685301E-2</v>
      </c>
      <c r="S225" s="1">
        <f t="shared" si="165"/>
        <v>1.126414120419412E-2</v>
      </c>
      <c r="T225" s="1">
        <f t="shared" si="165"/>
        <v>2.0363110996918974E-3</v>
      </c>
      <c r="W225" s="1">
        <f t="shared" si="128"/>
        <v>0.13342692696836828</v>
      </c>
      <c r="X225" s="1">
        <f t="shared" si="129"/>
        <v>0.12060339419498016</v>
      </c>
      <c r="Y225" s="1">
        <f t="shared" si="130"/>
        <v>5.4506159370656955E-2</v>
      </c>
      <c r="Z225" s="1">
        <f t="shared" si="131"/>
        <v>1.642254172126284E-2</v>
      </c>
      <c r="AA225" s="1">
        <f t="shared" si="132"/>
        <v>3.7110467839870827E-3</v>
      </c>
      <c r="AB225" s="1">
        <f t="shared" si="133"/>
        <v>6.7087633408706557E-4</v>
      </c>
      <c r="AC225" s="1">
        <f t="shared" si="134"/>
        <v>0.14814529749877381</v>
      </c>
      <c r="AD225" s="1">
        <f t="shared" si="135"/>
        <v>0.13390719638332779</v>
      </c>
      <c r="AE225" s="1">
        <f t="shared" si="136"/>
        <v>6.0518752690720851E-2</v>
      </c>
      <c r="AF225" s="1">
        <f t="shared" si="137"/>
        <v>1.8234117986988374E-2</v>
      </c>
      <c r="AG225" s="1">
        <f t="shared" si="138"/>
        <v>4.1204136401640275E-3</v>
      </c>
      <c r="AH225" s="1">
        <f t="shared" si="139"/>
        <v>7.4488093487888661E-4</v>
      </c>
      <c r="AI225" s="1">
        <f t="shared" si="140"/>
        <v>8.2243628290274637E-2</v>
      </c>
      <c r="AJ225" s="1">
        <f t="shared" si="141"/>
        <v>7.4339272799626821E-2</v>
      </c>
      <c r="AK225" s="1">
        <f t="shared" si="142"/>
        <v>3.3597298631283926E-2</v>
      </c>
      <c r="AL225" s="1">
        <f t="shared" si="143"/>
        <v>1.0122764929040661E-2</v>
      </c>
      <c r="AM225" s="1">
        <f t="shared" si="144"/>
        <v>2.2874689480213337E-3</v>
      </c>
      <c r="AN225" s="1">
        <f t="shared" si="145"/>
        <v>4.1352450440891299E-4</v>
      </c>
      <c r="AO225" s="1">
        <f t="shared" si="146"/>
        <v>3.0438650471529365E-2</v>
      </c>
      <c r="AP225" s="1">
        <f t="shared" si="147"/>
        <v>2.7513221243949993E-2</v>
      </c>
      <c r="AQ225" s="1">
        <f t="shared" si="148"/>
        <v>1.2434476093586611E-2</v>
      </c>
      <c r="AR225" s="1">
        <f t="shared" si="149"/>
        <v>3.7464702115648295E-3</v>
      </c>
      <c r="AS225" s="1">
        <f t="shared" si="150"/>
        <v>8.466001466709591E-4</v>
      </c>
      <c r="AT225" s="1">
        <f t="shared" si="151"/>
        <v>1.5304684524240211E-4</v>
      </c>
      <c r="AU225" s="1">
        <f t="shared" si="152"/>
        <v>8.4490871371019158E-3</v>
      </c>
      <c r="AV225" s="1">
        <f t="shared" si="153"/>
        <v>7.6370535523553797E-3</v>
      </c>
      <c r="AW225" s="1">
        <f t="shared" si="154"/>
        <v>3.4515318646334606E-3</v>
      </c>
      <c r="AX225" s="1">
        <f t="shared" si="155"/>
        <v>1.0399361595769675E-3</v>
      </c>
      <c r="AY225" s="1">
        <f t="shared" si="156"/>
        <v>2.3499722552406576E-4</v>
      </c>
      <c r="AZ225" s="1">
        <f t="shared" si="157"/>
        <v>4.2482373938394793E-5</v>
      </c>
      <c r="BA225" s="1">
        <f t="shared" si="158"/>
        <v>1.8762217731594266E-3</v>
      </c>
      <c r="BB225" s="1">
        <f t="shared" si="159"/>
        <v>1.6958999150088736E-3</v>
      </c>
      <c r="BC225" s="1">
        <f t="shared" si="160"/>
        <v>7.6645430803310452E-4</v>
      </c>
      <c r="BD225" s="1">
        <f t="shared" si="161"/>
        <v>2.3093037551076291E-4</v>
      </c>
      <c r="BE225" s="1">
        <f t="shared" si="162"/>
        <v>5.2183970174030168E-5</v>
      </c>
      <c r="BF225" s="1">
        <f t="shared" si="163"/>
        <v>9.4337238645234987E-6</v>
      </c>
    </row>
    <row r="226" spans="2:58" x14ac:dyDescent="0.35">
      <c r="B226" s="1" t="s">
        <v>17</v>
      </c>
      <c r="C226" s="1" t="s">
        <v>14</v>
      </c>
      <c r="E226" s="1">
        <f>'PL Table'!R228</f>
        <v>1.6046574478627089</v>
      </c>
      <c r="F226" s="1">
        <f>'PL Table'!S228</f>
        <v>0.40251394675517266</v>
      </c>
      <c r="H226" s="1">
        <f t="shared" si="164"/>
        <v>0.20095838184435971</v>
      </c>
      <c r="I226" s="1">
        <f t="shared" si="164"/>
        <v>0.32246936413699001</v>
      </c>
      <c r="J226" s="1">
        <f t="shared" si="164"/>
        <v>0.25872643343498647</v>
      </c>
      <c r="K226" s="1">
        <f t="shared" si="164"/>
        <v>0.13838909945680214</v>
      </c>
      <c r="L226" s="1">
        <f t="shared" si="164"/>
        <v>5.551677478659265E-2</v>
      </c>
      <c r="M226" s="1">
        <f t="shared" si="164"/>
        <v>1.7817081228524514E-2</v>
      </c>
      <c r="O226" s="1">
        <f t="shared" si="165"/>
        <v>0.66863701354440286</v>
      </c>
      <c r="P226" s="1">
        <f t="shared" si="165"/>
        <v>0.26913572326834939</v>
      </c>
      <c r="Q226" s="1">
        <f t="shared" si="165"/>
        <v>5.4165441092775636E-2</v>
      </c>
      <c r="R226" s="1">
        <f t="shared" si="165"/>
        <v>7.2674484906626452E-3</v>
      </c>
      <c r="S226" s="1">
        <f t="shared" si="165"/>
        <v>7.3131234370413592E-4</v>
      </c>
      <c r="T226" s="1">
        <f t="shared" si="165"/>
        <v>5.8872683555025416E-5</v>
      </c>
      <c r="W226" s="1">
        <f t="shared" si="128"/>
        <v>0.13436821228312842</v>
      </c>
      <c r="X226" s="1">
        <f t="shared" si="129"/>
        <v>5.4085079444518881E-2</v>
      </c>
      <c r="Y226" s="1">
        <f t="shared" si="130"/>
        <v>1.0884999393890179E-2</v>
      </c>
      <c r="Z226" s="1">
        <f t="shared" si="131"/>
        <v>1.4604546888207996E-3</v>
      </c>
      <c r="AA226" s="1">
        <f t="shared" si="132"/>
        <v>1.4696334521358939E-4</v>
      </c>
      <c r="AB226" s="1">
        <f t="shared" si="133"/>
        <v>1.1830959222052954E-5</v>
      </c>
      <c r="AC226" s="1">
        <f t="shared" si="134"/>
        <v>0.21561495259611957</v>
      </c>
      <c r="AD226" s="1">
        <f t="shared" si="135"/>
        <v>8.6788025548893533E-2</v>
      </c>
      <c r="AE226" s="1">
        <f t="shared" si="136"/>
        <v>1.746669534738695E-2</v>
      </c>
      <c r="AF226" s="1">
        <f t="shared" si="137"/>
        <v>2.3435294936823112E-3</v>
      </c>
      <c r="AG226" s="1">
        <f t="shared" si="138"/>
        <v>2.3582582645980459E-4</v>
      </c>
      <c r="AH226" s="1">
        <f t="shared" si="139"/>
        <v>1.8984636831027273E-5</v>
      </c>
      <c r="AI226" s="1">
        <f t="shared" si="140"/>
        <v>0.1729940697769641</v>
      </c>
      <c r="AJ226" s="1">
        <f t="shared" si="141"/>
        <v>6.9632525791165537E-2</v>
      </c>
      <c r="AK226" s="1">
        <f t="shared" si="142"/>
        <v>1.4014031389366697E-2</v>
      </c>
      <c r="AL226" s="1">
        <f t="shared" si="143"/>
        <v>1.8802810281616218E-3</v>
      </c>
      <c r="AM226" s="1">
        <f t="shared" si="144"/>
        <v>1.8920983441355206E-4</v>
      </c>
      <c r="AN226" s="1">
        <f t="shared" si="145"/>
        <v>1.5231919442938306E-5</v>
      </c>
      <c r="AO226" s="1">
        <f t="shared" si="146"/>
        <v>9.2532074167895523E-2</v>
      </c>
      <c r="AP226" s="1">
        <f t="shared" si="147"/>
        <v>3.7245450374761985E-2</v>
      </c>
      <c r="AQ226" s="1">
        <f t="shared" si="148"/>
        <v>7.4959066145096854E-3</v>
      </c>
      <c r="AR226" s="1">
        <f t="shared" si="149"/>
        <v>1.0057356519714994E-3</v>
      </c>
      <c r="AS226" s="1">
        <f t="shared" si="150"/>
        <v>1.0120565666685874E-4</v>
      </c>
      <c r="AT226" s="1">
        <f t="shared" si="151"/>
        <v>8.1473376597852523E-6</v>
      </c>
      <c r="AU226" s="1">
        <f t="shared" si="152"/>
        <v>3.712057049492451E-2</v>
      </c>
      <c r="AV226" s="1">
        <f t="shared" si="153"/>
        <v>1.4941547335715677E-2</v>
      </c>
      <c r="AW226" s="1">
        <f t="shared" si="154"/>
        <v>3.0070905943640758E-3</v>
      </c>
      <c r="AX226" s="1">
        <f t="shared" si="155"/>
        <v>4.0346530112928073E-4</v>
      </c>
      <c r="AY226" s="1">
        <f t="shared" si="156"/>
        <v>4.060010268407775E-5</v>
      </c>
      <c r="AZ226" s="1">
        <f t="shared" si="157"/>
        <v>3.2684215140066829E-6</v>
      </c>
      <c r="BA226" s="1">
        <f t="shared" si="158"/>
        <v>1.1913159982718672E-2</v>
      </c>
      <c r="BB226" s="1">
        <f t="shared" si="159"/>
        <v>4.7952130429698763E-3</v>
      </c>
      <c r="BC226" s="1">
        <f t="shared" si="160"/>
        <v>9.6507006372884311E-4</v>
      </c>
      <c r="BD226" s="1">
        <f t="shared" si="161"/>
        <v>1.2948472008225424E-4</v>
      </c>
      <c r="BE226" s="1">
        <f t="shared" si="162"/>
        <v>1.3029851431199228E-5</v>
      </c>
      <c r="BF226" s="1">
        <f t="shared" si="163"/>
        <v>1.0489393850411072E-6</v>
      </c>
    </row>
    <row r="227" spans="2:58" x14ac:dyDescent="0.35">
      <c r="B227" s="1" t="s">
        <v>16</v>
      </c>
      <c r="C227" s="1" t="s">
        <v>9</v>
      </c>
      <c r="E227" s="1">
        <f>'PL Table'!R229</f>
        <v>1.2769695058781139</v>
      </c>
      <c r="F227" s="1">
        <f>'PL Table'!S229</f>
        <v>0.67791822611397501</v>
      </c>
      <c r="H227" s="1">
        <f t="shared" si="164"/>
        <v>0.27888116888120484</v>
      </c>
      <c r="I227" s="1">
        <f t="shared" si="164"/>
        <v>0.35612274842494296</v>
      </c>
      <c r="J227" s="1">
        <f t="shared" si="164"/>
        <v>0.22737894504407774</v>
      </c>
      <c r="K227" s="1">
        <f t="shared" si="164"/>
        <v>9.6785326366674224E-2</v>
      </c>
      <c r="L227" s="1">
        <f t="shared" si="164"/>
        <v>3.0897977596676014E-2</v>
      </c>
      <c r="M227" s="1">
        <f t="shared" si="164"/>
        <v>7.8911550368520756E-3</v>
      </c>
      <c r="O227" s="1">
        <f t="shared" si="165"/>
        <v>0.50767275293661973</v>
      </c>
      <c r="P227" s="1">
        <f t="shared" si="165"/>
        <v>0.34416061211719157</v>
      </c>
      <c r="Q227" s="1">
        <f t="shared" si="165"/>
        <v>0.11665637583239315</v>
      </c>
      <c r="R227" s="1">
        <f t="shared" si="165"/>
        <v>2.6361161123060382E-2</v>
      </c>
      <c r="S227" s="1">
        <f t="shared" si="165"/>
        <v>4.4676778967124436E-3</v>
      </c>
      <c r="T227" s="1">
        <f t="shared" si="165"/>
        <v>6.0574405491758303E-4</v>
      </c>
      <c r="W227" s="1">
        <f t="shared" si="128"/>
        <v>0.14158037074810362</v>
      </c>
      <c r="X227" s="1">
        <f t="shared" si="129"/>
        <v>9.5979913790113336E-2</v>
      </c>
      <c r="Y227" s="1">
        <f t="shared" si="130"/>
        <v>3.2533266449582939E-2</v>
      </c>
      <c r="Z227" s="1">
        <f t="shared" si="131"/>
        <v>7.3516314270648539E-3</v>
      </c>
      <c r="AA227" s="1">
        <f t="shared" si="132"/>
        <v>1.2459512340198891E-3</v>
      </c>
      <c r="AB227" s="1">
        <f t="shared" si="133"/>
        <v>1.689306100782563E-4</v>
      </c>
      <c r="AC227" s="1">
        <f t="shared" si="134"/>
        <v>0.18079381607624606</v>
      </c>
      <c r="AD227" s="1">
        <f t="shared" si="135"/>
        <v>0.12256342308678499</v>
      </c>
      <c r="AE227" s="1">
        <f t="shared" si="136"/>
        <v>4.1543989182724943E-2</v>
      </c>
      <c r="AF227" s="1">
        <f t="shared" si="137"/>
        <v>9.387809150817019E-3</v>
      </c>
      <c r="AG227" s="1">
        <f t="shared" si="138"/>
        <v>1.5910417316546039E-3</v>
      </c>
      <c r="AH227" s="1">
        <f t="shared" si="139"/>
        <v>2.1571923767931925E-4</v>
      </c>
      <c r="AI227" s="1">
        <f t="shared" si="140"/>
        <v>0.11543409499035132</v>
      </c>
      <c r="AJ227" s="1">
        <f t="shared" si="141"/>
        <v>7.8254876908931056E-2</v>
      </c>
      <c r="AK227" s="1">
        <f t="shared" si="142"/>
        <v>2.6525203669435001E-2</v>
      </c>
      <c r="AL227" s="1">
        <f t="shared" si="143"/>
        <v>5.993973006298425E-3</v>
      </c>
      <c r="AM227" s="1">
        <f t="shared" si="144"/>
        <v>1.0158558869512195E-3</v>
      </c>
      <c r="AN227" s="1">
        <f t="shared" si="145"/>
        <v>1.3773344417388191E-4</v>
      </c>
      <c r="AO227" s="1">
        <f t="shared" si="146"/>
        <v>4.9135273080438711E-2</v>
      </c>
      <c r="AP227" s="1">
        <f t="shared" si="147"/>
        <v>3.3309697166316758E-2</v>
      </c>
      <c r="AQ227" s="1">
        <f t="shared" si="148"/>
        <v>1.1290625407691579E-2</v>
      </c>
      <c r="AR227" s="1">
        <f t="shared" si="149"/>
        <v>2.5513735826998836E-3</v>
      </c>
      <c r="AS227" s="1">
        <f t="shared" si="150"/>
        <v>4.3240566333449049E-4</v>
      </c>
      <c r="AT227" s="1">
        <f t="shared" si="151"/>
        <v>5.8627136049870906E-5</v>
      </c>
      <c r="AU227" s="1">
        <f t="shared" si="152"/>
        <v>1.5686061346678513E-2</v>
      </c>
      <c r="AV227" s="1">
        <f t="shared" si="153"/>
        <v>1.0633866882855289E-2</v>
      </c>
      <c r="AW227" s="1">
        <f t="shared" si="154"/>
        <v>3.6044460869787006E-3</v>
      </c>
      <c r="AX227" s="1">
        <f t="shared" si="155"/>
        <v>8.1450656580268638E-4</v>
      </c>
      <c r="AY227" s="1">
        <f t="shared" si="156"/>
        <v>1.380422115617857E-4</v>
      </c>
      <c r="AZ227" s="1">
        <f t="shared" si="157"/>
        <v>1.8716266238163167E-5</v>
      </c>
      <c r="BA227" s="1">
        <f t="shared" si="158"/>
        <v>4.0061244014083664E-3</v>
      </c>
      <c r="BB227" s="1">
        <f t="shared" si="159"/>
        <v>2.7158247477946699E-3</v>
      </c>
      <c r="BC227" s="1">
        <f t="shared" si="160"/>
        <v>9.2055354773069788E-4</v>
      </c>
      <c r="BD227" s="1">
        <f t="shared" si="161"/>
        <v>2.0802000937350705E-4</v>
      </c>
      <c r="BE227" s="1">
        <f t="shared" si="162"/>
        <v>3.5255138937675086E-5</v>
      </c>
      <c r="BF227" s="1">
        <f t="shared" si="163"/>
        <v>4.7800202500060855E-6</v>
      </c>
    </row>
    <row r="228" spans="2:58" x14ac:dyDescent="0.35">
      <c r="B228" s="1" t="s">
        <v>4</v>
      </c>
      <c r="C228" s="1" t="s">
        <v>19</v>
      </c>
      <c r="E228" s="1">
        <f>'PL Table'!R230</f>
        <v>0.94590333768749157</v>
      </c>
      <c r="F228" s="1">
        <f>'PL Table'!S230</f>
        <v>0.88270602358590522</v>
      </c>
      <c r="H228" s="1">
        <f t="shared" si="164"/>
        <v>0.3883286205342113</v>
      </c>
      <c r="I228" s="1">
        <f t="shared" si="164"/>
        <v>0.36732133828288982</v>
      </c>
      <c r="J228" s="1">
        <f t="shared" si="164"/>
        <v>0.17372523994281081</v>
      </c>
      <c r="K228" s="1">
        <f t="shared" si="164"/>
        <v>5.4775761434155038E-2</v>
      </c>
      <c r="L228" s="1">
        <f t="shared" si="164"/>
        <v>1.2953143891235256E-2</v>
      </c>
      <c r="M228" s="1">
        <f t="shared" si="164"/>
        <v>2.4504844080531544E-3</v>
      </c>
      <c r="O228" s="1">
        <f t="shared" si="165"/>
        <v>0.41366201660777946</v>
      </c>
      <c r="P228" s="1">
        <f t="shared" si="165"/>
        <v>0.36514195378837971</v>
      </c>
      <c r="Q228" s="1">
        <f t="shared" si="165"/>
        <v>0.16115650103646448</v>
      </c>
      <c r="R228" s="1">
        <f t="shared" si="165"/>
        <v>4.7417938068305132E-2</v>
      </c>
      <c r="S228" s="1">
        <f t="shared" si="165"/>
        <v>1.0464024889729083E-2</v>
      </c>
      <c r="T228" s="1">
        <f t="shared" si="165"/>
        <v>1.8473315602233406E-3</v>
      </c>
      <c r="W228" s="1">
        <f t="shared" si="128"/>
        <v>0.16063680027669899</v>
      </c>
      <c r="X228" s="1">
        <f t="shared" si="129"/>
        <v>0.14179507121380822</v>
      </c>
      <c r="Y228" s="1">
        <f t="shared" si="130"/>
        <v>6.2581681737610445E-2</v>
      </c>
      <c r="Z228" s="1">
        <f t="shared" si="131"/>
        <v>1.8413742478641595E-2</v>
      </c>
      <c r="AA228" s="1">
        <f t="shared" si="132"/>
        <v>4.0634803506641474E-3</v>
      </c>
      <c r="AB228" s="1">
        <f t="shared" si="133"/>
        <v>7.1737171645084219E-4</v>
      </c>
      <c r="AC228" s="1">
        <f t="shared" si="134"/>
        <v>0.15194688553716854</v>
      </c>
      <c r="AD228" s="1">
        <f t="shared" si="135"/>
        <v>0.13412443112877676</v>
      </c>
      <c r="AE228" s="1">
        <f t="shared" si="136"/>
        <v>5.9196221633702049E-2</v>
      </c>
      <c r="AF228" s="1">
        <f t="shared" si="137"/>
        <v>1.7417620469865027E-2</v>
      </c>
      <c r="AG228" s="1">
        <f t="shared" si="138"/>
        <v>3.8436596263207554E-3</v>
      </c>
      <c r="AH228" s="1">
        <f t="shared" si="139"/>
        <v>6.7856430095345637E-4</v>
      </c>
      <c r="AI228" s="1">
        <f t="shared" si="140"/>
        <v>7.1863533090413476E-2</v>
      </c>
      <c r="AJ228" s="1">
        <f t="shared" si="141"/>
        <v>6.3434373535073002E-2</v>
      </c>
      <c r="AK228" s="1">
        <f t="shared" si="142"/>
        <v>2.7996951810903628E-2</v>
      </c>
      <c r="AL228" s="1">
        <f t="shared" si="143"/>
        <v>8.2376926685096517E-3</v>
      </c>
      <c r="AM228" s="1">
        <f t="shared" si="144"/>
        <v>1.8178652347357292E-3</v>
      </c>
      <c r="AN228" s="1">
        <f t="shared" si="145"/>
        <v>3.209281185537269E-4</v>
      </c>
      <c r="AO228" s="1">
        <f t="shared" si="146"/>
        <v>2.2658651936079206E-2</v>
      </c>
      <c r="AP228" s="1">
        <f t="shared" si="147"/>
        <v>2.0000928550313549E-2</v>
      </c>
      <c r="AQ228" s="1">
        <f t="shared" si="148"/>
        <v>8.8274700543365375E-3</v>
      </c>
      <c r="AR228" s="1">
        <f t="shared" si="149"/>
        <v>2.5973536633290203E-3</v>
      </c>
      <c r="AS228" s="1">
        <f t="shared" si="150"/>
        <v>5.7317493100086069E-4</v>
      </c>
      <c r="AT228" s="1">
        <f t="shared" si="151"/>
        <v>1.0118899283257911E-4</v>
      </c>
      <c r="AU228" s="1">
        <f t="shared" si="152"/>
        <v>5.3582236234591156E-3</v>
      </c>
      <c r="AV228" s="1">
        <f t="shared" si="153"/>
        <v>4.7297362681476569E-3</v>
      </c>
      <c r="AW228" s="1">
        <f t="shared" si="154"/>
        <v>2.0874833469333282E-3</v>
      </c>
      <c r="AX228" s="1">
        <f t="shared" si="155"/>
        <v>6.1421137482443834E-4</v>
      </c>
      <c r="AY228" s="1">
        <f t="shared" si="156"/>
        <v>1.3554202007812793E-4</v>
      </c>
      <c r="AZ228" s="1">
        <f t="shared" si="157"/>
        <v>2.3928751514393059E-5</v>
      </c>
      <c r="BA228" s="1">
        <f t="shared" si="158"/>
        <v>1.0136723219011886E-3</v>
      </c>
      <c r="BB228" s="1">
        <f t="shared" si="159"/>
        <v>8.9477466448448987E-4</v>
      </c>
      <c r="BC228" s="1">
        <f t="shared" si="160"/>
        <v>3.9491149304625824E-4</v>
      </c>
      <c r="BD228" s="1">
        <f t="shared" si="161"/>
        <v>1.1619691789841183E-4</v>
      </c>
      <c r="BE228" s="1">
        <f t="shared" si="162"/>
        <v>2.5641929837761245E-5</v>
      </c>
      <c r="BF228" s="1">
        <f t="shared" si="163"/>
        <v>4.5268571848318028E-6</v>
      </c>
    </row>
    <row r="229" spans="2:58" x14ac:dyDescent="0.35">
      <c r="B229" s="1" t="s">
        <v>18</v>
      </c>
      <c r="C229" s="1" t="s">
        <v>7</v>
      </c>
      <c r="E229" s="1">
        <f>'PL Table'!R231</f>
        <v>1.8580244133147159</v>
      </c>
      <c r="F229" s="1">
        <f>'PL Table'!S231</f>
        <v>0.56493185509497923</v>
      </c>
      <c r="H229" s="1">
        <f t="shared" si="164"/>
        <v>0.15598047913465138</v>
      </c>
      <c r="I229" s="1">
        <f t="shared" si="164"/>
        <v>0.28981553823270889</v>
      </c>
      <c r="J229" s="1">
        <f t="shared" si="164"/>
        <v>0.26924217269715883</v>
      </c>
      <c r="K229" s="1">
        <f t="shared" si="164"/>
        <v>0.16675284332173931</v>
      </c>
      <c r="L229" s="1">
        <f t="shared" si="164"/>
        <v>7.745771347035886E-2</v>
      </c>
      <c r="M229" s="1">
        <f t="shared" si="164"/>
        <v>2.878366452549256E-2</v>
      </c>
      <c r="O229" s="1">
        <f t="shared" si="165"/>
        <v>0.56839887892544383</v>
      </c>
      <c r="P229" s="1">
        <f t="shared" si="165"/>
        <v>0.32110663310525744</v>
      </c>
      <c r="Q229" s="1">
        <f t="shared" si="165"/>
        <v>9.0701682961727981E-2</v>
      </c>
      <c r="R229" s="1">
        <f t="shared" si="165"/>
        <v>1.7080090005268556E-2</v>
      </c>
      <c r="S229" s="1">
        <f t="shared" si="165"/>
        <v>2.4122717329663939E-3</v>
      </c>
      <c r="T229" s="1">
        <f t="shared" si="165"/>
        <v>2.7255382901957708E-4</v>
      </c>
      <c r="W229" s="1">
        <f t="shared" si="128"/>
        <v>8.865912947438942E-2</v>
      </c>
      <c r="X229" s="1">
        <f t="shared" si="129"/>
        <v>5.0086366485072767E-2</v>
      </c>
      <c r="Y229" s="1">
        <f t="shared" si="130"/>
        <v>1.4147691966689576E-2</v>
      </c>
      <c r="Z229" s="1">
        <f t="shared" si="131"/>
        <v>2.6641606226847593E-3</v>
      </c>
      <c r="AA229" s="1">
        <f t="shared" si="132"/>
        <v>3.7626730071107394E-4</v>
      </c>
      <c r="AB229" s="1">
        <f t="shared" si="133"/>
        <v>4.2513076840457484E-5</v>
      </c>
      <c r="AC229" s="1">
        <f t="shared" si="134"/>
        <v>0.16473082702664585</v>
      </c>
      <c r="AD229" s="1">
        <f t="shared" si="135"/>
        <v>9.3061691703493168E-2</v>
      </c>
      <c r="AE229" s="1">
        <f t="shared" si="136"/>
        <v>2.6286757066165716E-2</v>
      </c>
      <c r="AF229" s="1">
        <f t="shared" si="137"/>
        <v>4.9500754779400183E-3</v>
      </c>
      <c r="AG229" s="1">
        <f t="shared" si="138"/>
        <v>6.9911383065320487E-4</v>
      </c>
      <c r="AH229" s="1">
        <f t="shared" si="139"/>
        <v>7.8990334654694446E-5</v>
      </c>
      <c r="AI229" s="1">
        <f t="shared" si="140"/>
        <v>0.15303694912051582</v>
      </c>
      <c r="AJ229" s="1">
        <f t="shared" si="141"/>
        <v>8.6455447564728949E-2</v>
      </c>
      <c r="AK229" s="1">
        <f t="shared" si="142"/>
        <v>2.4420718187904512E-2</v>
      </c>
      <c r="AL229" s="1">
        <f t="shared" si="143"/>
        <v>4.5986805428815331E-3</v>
      </c>
      <c r="AM229" s="1">
        <f t="shared" si="144"/>
        <v>6.4948528251981244E-4</v>
      </c>
      <c r="AN229" s="1">
        <f t="shared" si="145"/>
        <v>7.3382985102160878E-5</v>
      </c>
      <c r="AO229" s="1">
        <f t="shared" si="146"/>
        <v>9.4782129201706811E-2</v>
      </c>
      <c r="AP229" s="1">
        <f t="shared" si="147"/>
        <v>5.3545444079772228E-2</v>
      </c>
      <c r="AQ229" s="1">
        <f t="shared" si="148"/>
        <v>1.5124763527935098E-2</v>
      </c>
      <c r="AR229" s="1">
        <f t="shared" si="149"/>
        <v>2.8481535725697529E-3</v>
      </c>
      <c r="AS229" s="1">
        <f t="shared" si="150"/>
        <v>4.0225317033680563E-4</v>
      </c>
      <c r="AT229" s="1">
        <f t="shared" si="151"/>
        <v>4.5449125947241661E-5</v>
      </c>
      <c r="AU229" s="1">
        <f t="shared" si="152"/>
        <v>4.4026877500680225E-2</v>
      </c>
      <c r="AV229" s="1">
        <f t="shared" si="153"/>
        <v>2.4872185580498678E-2</v>
      </c>
      <c r="AW229" s="1">
        <f t="shared" si="154"/>
        <v>7.0255449701288565E-3</v>
      </c>
      <c r="AX229" s="1">
        <f t="shared" si="155"/>
        <v>1.322984717676032E-3</v>
      </c>
      <c r="AY229" s="1">
        <f t="shared" si="156"/>
        <v>1.8684905270475695E-4</v>
      </c>
      <c r="AZ229" s="1">
        <f t="shared" si="157"/>
        <v>2.1111396393447581E-5</v>
      </c>
      <c r="BA229" s="1">
        <f t="shared" si="158"/>
        <v>1.6360602647656038E-2</v>
      </c>
      <c r="BB229" s="1">
        <f t="shared" si="159"/>
        <v>9.2426256042121534E-3</v>
      </c>
      <c r="BC229" s="1">
        <f t="shared" si="160"/>
        <v>2.6107268142679628E-3</v>
      </c>
      <c r="BD229" s="1">
        <f t="shared" si="161"/>
        <v>4.9162758077686856E-4</v>
      </c>
      <c r="BE229" s="1">
        <f t="shared" si="162"/>
        <v>6.9434020306033249E-5</v>
      </c>
      <c r="BF229" s="1">
        <f t="shared" si="163"/>
        <v>7.8450979796379649E-6</v>
      </c>
    </row>
    <row r="230" spans="2:58" x14ac:dyDescent="0.35">
      <c r="B230" s="1" t="s">
        <v>2</v>
      </c>
      <c r="C230" s="1" t="s">
        <v>13</v>
      </c>
      <c r="E230" s="1">
        <f>'PL Table'!R232</f>
        <v>1.189135624521418</v>
      </c>
      <c r="F230" s="1">
        <f>'PL Table'!S232</f>
        <v>0.70616481886872418</v>
      </c>
      <c r="H230" s="1">
        <f t="shared" si="164"/>
        <v>0.30448433914887196</v>
      </c>
      <c r="I230" s="1">
        <f t="shared" si="164"/>
        <v>0.36207317479078505</v>
      </c>
      <c r="J230" s="1">
        <f t="shared" si="164"/>
        <v>0.21527705541364645</v>
      </c>
      <c r="K230" s="1">
        <f t="shared" si="164"/>
        <v>8.5331205244812774E-2</v>
      </c>
      <c r="L230" s="1">
        <f t="shared" si="164"/>
        <v>2.5367594009988934E-2</v>
      </c>
      <c r="M230" s="1">
        <f t="shared" si="164"/>
        <v>6.0331019491347924E-3</v>
      </c>
      <c r="O230" s="1">
        <f t="shared" si="165"/>
        <v>0.49353336233953415</v>
      </c>
      <c r="P230" s="1">
        <f t="shared" si="165"/>
        <v>0.34851589742216954</v>
      </c>
      <c r="Q230" s="1">
        <f t="shared" si="165"/>
        <v>0.1230548327879986</v>
      </c>
      <c r="R230" s="1">
        <f t="shared" si="165"/>
        <v>2.8965664568886055E-2</v>
      </c>
      <c r="S230" s="1">
        <f t="shared" si="165"/>
        <v>5.1136333184249108E-3</v>
      </c>
      <c r="T230" s="1">
        <f t="shared" si="165"/>
        <v>7.2221358921332026E-4</v>
      </c>
      <c r="W230" s="1">
        <f t="shared" si="128"/>
        <v>0.15027317967987383</v>
      </c>
      <c r="X230" s="1">
        <f t="shared" si="129"/>
        <v>0.10611763270946534</v>
      </c>
      <c r="Y230" s="1">
        <f t="shared" si="130"/>
        <v>3.7468269440528695E-2</v>
      </c>
      <c r="Z230" s="1">
        <f t="shared" si="131"/>
        <v>8.8195912342651662E-3</v>
      </c>
      <c r="AA230" s="1">
        <f t="shared" si="132"/>
        <v>1.5570212616102621E-3</v>
      </c>
      <c r="AB230" s="1">
        <f t="shared" si="133"/>
        <v>2.1990272743595271E-4</v>
      </c>
      <c r="AC230" s="1">
        <f t="shared" si="134"/>
        <v>0.17869519136744599</v>
      </c>
      <c r="AD230" s="1">
        <f t="shared" si="135"/>
        <v>0.12618825744470449</v>
      </c>
      <c r="AE230" s="1">
        <f t="shared" si="136"/>
        <v>4.4554853980899846E-2</v>
      </c>
      <c r="AF230" s="1">
        <f t="shared" si="137"/>
        <v>1.0487690130381529E-2</v>
      </c>
      <c r="AG230" s="1">
        <f t="shared" si="138"/>
        <v>1.8515094503180449E-3</v>
      </c>
      <c r="AH230" s="1">
        <f t="shared" si="139"/>
        <v>2.6149416712351476E-4</v>
      </c>
      <c r="AI230" s="1">
        <f t="shared" si="140"/>
        <v>0.10624640899285115</v>
      </c>
      <c r="AJ230" s="1">
        <f t="shared" si="141"/>
        <v>7.5027476161889109E-2</v>
      </c>
      <c r="AK230" s="1">
        <f t="shared" si="142"/>
        <v>2.6490882057018973E-2</v>
      </c>
      <c r="AL230" s="1">
        <f t="shared" si="143"/>
        <v>6.235642976489179E-3</v>
      </c>
      <c r="AM230" s="1">
        <f t="shared" si="144"/>
        <v>1.1008479232556283E-3</v>
      </c>
      <c r="AN230" s="1">
        <f t="shared" si="145"/>
        <v>1.5547601486556444E-4</v>
      </c>
      <c r="AO230" s="1">
        <f t="shared" si="146"/>
        <v>4.2113796636957343E-2</v>
      </c>
      <c r="AP230" s="1">
        <f t="shared" si="147"/>
        <v>2.9739281574011265E-2</v>
      </c>
      <c r="AQ230" s="1">
        <f t="shared" si="148"/>
        <v>1.0500417192998825E-2</v>
      </c>
      <c r="AR230" s="1">
        <f t="shared" si="149"/>
        <v>2.4716750683800174E-3</v>
      </c>
      <c r="AS230" s="1">
        <f t="shared" si="150"/>
        <v>4.3635249424122909E-4</v>
      </c>
      <c r="AT230" s="1">
        <f t="shared" si="151"/>
        <v>6.1627356011754729E-5</v>
      </c>
      <c r="AU230" s="1">
        <f t="shared" si="152"/>
        <v>1.2519753966214065E-2</v>
      </c>
      <c r="AV230" s="1">
        <f t="shared" si="153"/>
        <v>8.8410097918325461E-3</v>
      </c>
      <c r="AW230" s="1">
        <f t="shared" si="154"/>
        <v>3.1216050391330232E-3</v>
      </c>
      <c r="AX230" s="1">
        <f t="shared" si="155"/>
        <v>7.3478921901302258E-4</v>
      </c>
      <c r="AY230" s="1">
        <f t="shared" si="156"/>
        <v>1.2972057393775561E-4</v>
      </c>
      <c r="AZ230" s="1">
        <f t="shared" si="157"/>
        <v>1.8320821119660432E-5</v>
      </c>
      <c r="BA230" s="1">
        <f t="shared" si="158"/>
        <v>2.9775370902936911E-3</v>
      </c>
      <c r="BB230" s="1">
        <f t="shared" si="159"/>
        <v>2.1026319400421524E-3</v>
      </c>
      <c r="BC230" s="1">
        <f t="shared" si="160"/>
        <v>7.4240235154373029E-4</v>
      </c>
      <c r="BD230" s="1">
        <f t="shared" si="161"/>
        <v>1.7475280736853105E-4</v>
      </c>
      <c r="BE230" s="1">
        <f t="shared" si="162"/>
        <v>3.0851071140549946E-5</v>
      </c>
      <c r="BF230" s="1">
        <f t="shared" si="163"/>
        <v>4.3571882127745163E-6</v>
      </c>
    </row>
    <row r="231" spans="2:58" x14ac:dyDescent="0.35">
      <c r="B231" s="1" t="s">
        <v>10</v>
      </c>
      <c r="C231" s="1" t="s">
        <v>5</v>
      </c>
      <c r="E231" s="1">
        <f>'PL Table'!R233</f>
        <v>0.83780009909463526</v>
      </c>
      <c r="F231" s="1">
        <f>'PL Table'!S233</f>
        <v>0.57375891533083845</v>
      </c>
      <c r="H231" s="1">
        <f t="shared" si="164"/>
        <v>0.43266128921223945</v>
      </c>
      <c r="I231" s="1">
        <f t="shared" si="164"/>
        <v>0.36248367097642686</v>
      </c>
      <c r="J231" s="1">
        <f t="shared" si="164"/>
        <v>0.15184442773211879</v>
      </c>
      <c r="K231" s="1">
        <f t="shared" si="164"/>
        <v>4.2405092200312439E-2</v>
      </c>
      <c r="L231" s="1">
        <f t="shared" si="164"/>
        <v>8.881747611884724E-3</v>
      </c>
      <c r="M231" s="1">
        <f t="shared" si="164"/>
        <v>1.488225805874113E-3</v>
      </c>
      <c r="O231" s="1">
        <f t="shared" si="165"/>
        <v>0.56340366673689735</v>
      </c>
      <c r="P231" s="1">
        <f t="shared" si="165"/>
        <v>0.32325787672037942</v>
      </c>
      <c r="Q231" s="1">
        <f t="shared" si="165"/>
        <v>9.2736044359617395E-2</v>
      </c>
      <c r="R231" s="1">
        <f t="shared" si="165"/>
        <v>1.7736044074615532E-2</v>
      </c>
      <c r="S231" s="1">
        <f t="shared" si="165"/>
        <v>2.5440533526278376E-3</v>
      </c>
      <c r="T231" s="1">
        <f t="shared" si="165"/>
        <v>2.9193465842950638E-4</v>
      </c>
      <c r="W231" s="1">
        <f t="shared" si="128"/>
        <v>0.2437629567972889</v>
      </c>
      <c r="X231" s="1">
        <f t="shared" si="129"/>
        <v>0.13986116968985052</v>
      </c>
      <c r="Y231" s="1">
        <f t="shared" si="130"/>
        <v>4.0123296509075486E-2</v>
      </c>
      <c r="Z231" s="1">
        <f t="shared" si="131"/>
        <v>7.6736996948482562E-3</v>
      </c>
      <c r="AA231" s="1">
        <f t="shared" si="132"/>
        <v>1.1007134033726802E-3</v>
      </c>
      <c r="AB231" s="1">
        <f t="shared" si="133"/>
        <v>1.26308825681845E-4</v>
      </c>
      <c r="AC231" s="1">
        <f t="shared" si="134"/>
        <v>0.20422462936036995</v>
      </c>
      <c r="AD231" s="1">
        <f t="shared" si="135"/>
        <v>0.11717570182564838</v>
      </c>
      <c r="AE231" s="1">
        <f t="shared" si="136"/>
        <v>3.3615301791306881E-2</v>
      </c>
      <c r="AF231" s="1">
        <f t="shared" si="137"/>
        <v>6.4290263647663421E-3</v>
      </c>
      <c r="AG231" s="1">
        <f t="shared" si="138"/>
        <v>9.2217779842042476E-4</v>
      </c>
      <c r="AH231" s="1">
        <f t="shared" si="139"/>
        <v>1.0582154667277675E-4</v>
      </c>
      <c r="AI231" s="1">
        <f t="shared" si="140"/>
        <v>8.5549707357841551E-2</v>
      </c>
      <c r="AJ231" s="1">
        <f t="shared" si="141"/>
        <v>4.9084907300505819E-2</v>
      </c>
      <c r="AK231" s="1">
        <f t="shared" si="142"/>
        <v>1.4081451585926486E-2</v>
      </c>
      <c r="AL231" s="1">
        <f t="shared" si="143"/>
        <v>2.6931194627416318E-3</v>
      </c>
      <c r="AM231" s="1">
        <f t="shared" si="144"/>
        <v>3.8630032544975223E-4</v>
      </c>
      <c r="AN231" s="1">
        <f t="shared" si="145"/>
        <v>4.4328651144399962E-5</v>
      </c>
      <c r="AO231" s="1">
        <f t="shared" si="146"/>
        <v>2.3891184433972232E-2</v>
      </c>
      <c r="AP231" s="1">
        <f t="shared" si="147"/>
        <v>1.3707780066804922E-2</v>
      </c>
      <c r="AQ231" s="1">
        <f t="shared" si="148"/>
        <v>3.9324805113618395E-3</v>
      </c>
      <c r="AR231" s="1">
        <f t="shared" si="149"/>
        <v>7.5209858425287675E-4</v>
      </c>
      <c r="AS231" s="1">
        <f t="shared" si="150"/>
        <v>1.0788081698069743E-4</v>
      </c>
      <c r="AT231" s="1">
        <f t="shared" si="151"/>
        <v>1.2379516107169937E-5</v>
      </c>
      <c r="AU231" s="1">
        <f t="shared" si="152"/>
        <v>5.0040091715675347E-3</v>
      </c>
      <c r="AV231" s="1">
        <f t="shared" si="153"/>
        <v>2.8710948745841566E-3</v>
      </c>
      <c r="AW231" s="1">
        <f t="shared" si="154"/>
        <v>8.2365814052666768E-4</v>
      </c>
      <c r="AX231" s="1">
        <f t="shared" si="155"/>
        <v>1.5752706710399871E-4</v>
      </c>
      <c r="AY231" s="1">
        <f t="shared" si="156"/>
        <v>2.2595639789209624E-5</v>
      </c>
      <c r="AZ231" s="1">
        <f t="shared" si="157"/>
        <v>2.5928899553326509E-6</v>
      </c>
      <c r="BA231" s="1">
        <f t="shared" si="158"/>
        <v>8.3847187596194927E-4</v>
      </c>
      <c r="BB231" s="1">
        <f t="shared" si="159"/>
        <v>4.8108071408734134E-4</v>
      </c>
      <c r="BC231" s="1">
        <f t="shared" si="160"/>
        <v>1.3801217435066909E-4</v>
      </c>
      <c r="BD231" s="1">
        <f t="shared" si="161"/>
        <v>2.6395238485963488E-5</v>
      </c>
      <c r="BE231" s="1">
        <f t="shared" si="162"/>
        <v>3.7861258509013028E-6</v>
      </c>
      <c r="BF231" s="1">
        <f t="shared" si="163"/>
        <v>4.3446469230383608E-7</v>
      </c>
    </row>
    <row r="232" spans="2:58" x14ac:dyDescent="0.35">
      <c r="B232" s="1" t="s">
        <v>20</v>
      </c>
      <c r="C232" s="1" t="s">
        <v>15</v>
      </c>
      <c r="E232" s="1">
        <f>'PL Table'!R234</f>
        <v>0.76010089635602007</v>
      </c>
      <c r="F232" s="1">
        <f>'PL Table'!S234</f>
        <v>1.2710966739637033</v>
      </c>
      <c r="H232" s="1">
        <f t="shared" si="164"/>
        <v>0.4676192435519505</v>
      </c>
      <c r="I232" s="1">
        <f t="shared" si="164"/>
        <v>0.35543780617716164</v>
      </c>
      <c r="J232" s="1">
        <f t="shared" si="164"/>
        <v>0.13508429753703891</v>
      </c>
      <c r="K232" s="1">
        <f t="shared" si="164"/>
        <v>3.4225898547175539E-2</v>
      </c>
      <c r="L232" s="1">
        <f t="shared" si="164"/>
        <v>6.5037840410745815E-3</v>
      </c>
      <c r="M232" s="1">
        <f t="shared" si="164"/>
        <v>9.8870641586535388E-4</v>
      </c>
      <c r="O232" s="1">
        <f t="shared" si="165"/>
        <v>0.2805238098660961</v>
      </c>
      <c r="P232" s="1">
        <f t="shared" si="165"/>
        <v>0.35657288168842105</v>
      </c>
      <c r="Q232" s="1">
        <f t="shared" si="165"/>
        <v>0.2266193019699026</v>
      </c>
      <c r="R232" s="1">
        <f t="shared" si="165"/>
        <v>9.6018346996639761E-2</v>
      </c>
      <c r="S232" s="1">
        <f t="shared" si="165"/>
        <v>3.0512150376730371E-2</v>
      </c>
      <c r="T232" s="1">
        <f t="shared" si="165"/>
        <v>7.7567785718684629E-3</v>
      </c>
      <c r="W232" s="1">
        <f t="shared" si="128"/>
        <v>0.13117833176789503</v>
      </c>
      <c r="X232" s="1">
        <f t="shared" si="129"/>
        <v>0.16674034120627859</v>
      </c>
      <c r="Y232" s="1">
        <f t="shared" si="130"/>
        <v>0.1059715465614369</v>
      </c>
      <c r="Z232" s="1">
        <f t="shared" si="131"/>
        <v>4.4900026789677382E-2</v>
      </c>
      <c r="AA232" s="1">
        <f t="shared" si="132"/>
        <v>1.4268068678310018E-2</v>
      </c>
      <c r="AB232" s="1">
        <f t="shared" si="133"/>
        <v>3.6272189281771096E-3</v>
      </c>
      <c r="AC232" s="1">
        <f t="shared" si="134"/>
        <v>9.9708767559264402E-2</v>
      </c>
      <c r="AD232" s="1">
        <f t="shared" si="135"/>
        <v>0.12673948280960098</v>
      </c>
      <c r="AE232" s="1">
        <f t="shared" si="136"/>
        <v>8.0549067529581908E-2</v>
      </c>
      <c r="AF232" s="1">
        <f t="shared" si="137"/>
        <v>3.4128550609243094E-2</v>
      </c>
      <c r="AG232" s="1">
        <f t="shared" si="138"/>
        <v>1.0845171791652699E-2</v>
      </c>
      <c r="AH232" s="1">
        <f t="shared" si="139"/>
        <v>2.7570523585869434E-3</v>
      </c>
      <c r="AI232" s="1">
        <f t="shared" si="140"/>
        <v>3.7894361798175458E-2</v>
      </c>
      <c r="AJ232" s="1">
        <f t="shared" si="141"/>
        <v>4.8167397243638041E-2</v>
      </c>
      <c r="AK232" s="1">
        <f t="shared" si="142"/>
        <v>3.0612709214938388E-2</v>
      </c>
      <c r="AL232" s="1">
        <f t="shared" si="143"/>
        <v>1.2970570954708731E-2</v>
      </c>
      <c r="AM232" s="1">
        <f t="shared" si="144"/>
        <v>4.1217123999851193E-3</v>
      </c>
      <c r="AN232" s="1">
        <f t="shared" si="145"/>
        <v>1.0478189845312073E-3</v>
      </c>
      <c r="AO232" s="1">
        <f t="shared" si="146"/>
        <v>9.6011794565441649E-3</v>
      </c>
      <c r="AP232" s="1">
        <f t="shared" si="147"/>
        <v>1.2204027273341925E-2</v>
      </c>
      <c r="AQ232" s="1">
        <f t="shared" si="148"/>
        <v>7.7562492380536243E-3</v>
      </c>
      <c r="AR232" s="1">
        <f t="shared" si="149"/>
        <v>3.2863142029744895E-3</v>
      </c>
      <c r="AS232" s="1">
        <f t="shared" si="150"/>
        <v>1.0443057632501375E-3</v>
      </c>
      <c r="AT232" s="1">
        <f t="shared" si="151"/>
        <v>2.6548271645367519E-4</v>
      </c>
      <c r="AU232" s="1">
        <f t="shared" si="152"/>
        <v>1.824466277748556E-3</v>
      </c>
      <c r="AV232" s="1">
        <f t="shared" si="153"/>
        <v>2.3190730174051277E-3</v>
      </c>
      <c r="AW232" s="1">
        <f t="shared" si="154"/>
        <v>1.473882999551314E-3</v>
      </c>
      <c r="AX232" s="1">
        <f t="shared" si="155"/>
        <v>6.2448259284710711E-4</v>
      </c>
      <c r="AY232" s="1">
        <f t="shared" si="156"/>
        <v>1.9844443667904678E-4</v>
      </c>
      <c r="AZ232" s="1">
        <f t="shared" si="157"/>
        <v>5.0448412685867395E-5</v>
      </c>
      <c r="BA232" s="1">
        <f t="shared" si="158"/>
        <v>2.7735569061760186E-4</v>
      </c>
      <c r="BB232" s="1">
        <f t="shared" si="159"/>
        <v>3.5254589584893963E-4</v>
      </c>
      <c r="BC232" s="1">
        <f t="shared" si="160"/>
        <v>2.2405995781657072E-4</v>
      </c>
      <c r="BD232" s="1">
        <f t="shared" si="161"/>
        <v>9.4933955716363559E-5</v>
      </c>
      <c r="BE232" s="1">
        <f t="shared" si="162"/>
        <v>3.016755883932179E-5</v>
      </c>
      <c r="BF232" s="1">
        <f t="shared" si="163"/>
        <v>7.6691767404532466E-6</v>
      </c>
    </row>
    <row r="233" spans="2:58" x14ac:dyDescent="0.35">
      <c r="B233" s="1" t="s">
        <v>12</v>
      </c>
      <c r="C233" s="1" t="s">
        <v>21</v>
      </c>
      <c r="E233" s="1">
        <f>'PL Table'!R235</f>
        <v>1.0540065762803479</v>
      </c>
      <c r="F233" s="1">
        <f>'PL Table'!S235</f>
        <v>1.0380622837370246</v>
      </c>
      <c r="H233" s="1">
        <f t="shared" si="164"/>
        <v>0.34853850179332746</v>
      </c>
      <c r="I233" s="1">
        <f t="shared" si="164"/>
        <v>0.36736187297706696</v>
      </c>
      <c r="J233" s="1">
        <f t="shared" si="164"/>
        <v>0.19360091499624718</v>
      </c>
      <c r="K233" s="1">
        <f t="shared" si="164"/>
        <v>6.8018879193312384E-2</v>
      </c>
      <c r="L233" s="1">
        <f t="shared" si="164"/>
        <v>1.7923086495242446E-2</v>
      </c>
      <c r="M233" s="1">
        <f t="shared" si="164"/>
        <v>3.7782102066454067E-3</v>
      </c>
      <c r="O233" s="1">
        <f t="shared" si="165"/>
        <v>0.35414024083902401</v>
      </c>
      <c r="P233" s="1">
        <f t="shared" si="165"/>
        <v>0.36761962716853719</v>
      </c>
      <c r="Q233" s="1">
        <f t="shared" si="165"/>
        <v>0.19080603486256262</v>
      </c>
      <c r="R233" s="1">
        <f t="shared" si="165"/>
        <v>6.6022849433412703E-2</v>
      </c>
      <c r="S233" s="1">
        <f t="shared" si="165"/>
        <v>1.7133957465418525E-2</v>
      </c>
      <c r="T233" s="1">
        <f t="shared" si="165"/>
        <v>3.55722300320108E-3</v>
      </c>
      <c r="W233" s="1">
        <f t="shared" si="128"/>
        <v>0.12343150896676158</v>
      </c>
      <c r="X233" s="1">
        <f t="shared" si="129"/>
        <v>0.12812959408314356</v>
      </c>
      <c r="Y233" s="1">
        <f t="shared" si="130"/>
        <v>6.6503249524122982E-2</v>
      </c>
      <c r="Z233" s="1">
        <f t="shared" si="131"/>
        <v>2.3011505025648103E-2</v>
      </c>
      <c r="AA233" s="1">
        <f t="shared" si="132"/>
        <v>5.9718438647875707E-3</v>
      </c>
      <c r="AB233" s="1">
        <f t="shared" si="133"/>
        <v>1.2398291760804653E-3</v>
      </c>
      <c r="AC233" s="1">
        <f t="shared" si="134"/>
        <v>0.13009762217117343</v>
      </c>
      <c r="AD233" s="1">
        <f t="shared" si="135"/>
        <v>0.13504943477976486</v>
      </c>
      <c r="AE233" s="1">
        <f t="shared" si="136"/>
        <v>7.0094862342438544E-2</v>
      </c>
      <c r="AF233" s="1">
        <f t="shared" si="137"/>
        <v>2.4254277627141375E-2</v>
      </c>
      <c r="AG233" s="1">
        <f t="shared" si="138"/>
        <v>6.2943627060055487E-3</v>
      </c>
      <c r="AH233" s="1">
        <f t="shared" si="139"/>
        <v>1.3067881050530558E-3</v>
      </c>
      <c r="AI233" s="1">
        <f t="shared" si="140"/>
        <v>6.8561874663426392E-2</v>
      </c>
      <c r="AJ233" s="1">
        <f t="shared" si="141"/>
        <v>7.1171496190408051E-2</v>
      </c>
      <c r="AK233" s="1">
        <f t="shared" si="142"/>
        <v>3.6940222936197961E-2</v>
      </c>
      <c r="AL233" s="1">
        <f t="shared" si="143"/>
        <v>1.2782084060968158E-2</v>
      </c>
      <c r="AM233" s="1">
        <f t="shared" si="144"/>
        <v>3.3171498428118066E-3</v>
      </c>
      <c r="AN233" s="1">
        <f t="shared" si="145"/>
        <v>6.8868162826542744E-4</v>
      </c>
      <c r="AO233" s="1">
        <f t="shared" si="146"/>
        <v>2.4088222259120128E-2</v>
      </c>
      <c r="AP233" s="1">
        <f t="shared" si="147"/>
        <v>2.5005075009467269E-2</v>
      </c>
      <c r="AQ233" s="1">
        <f t="shared" si="148"/>
        <v>1.2978412634671598E-2</v>
      </c>
      <c r="AR233" s="1">
        <f t="shared" si="149"/>
        <v>4.4908002196095516E-3</v>
      </c>
      <c r="AS233" s="1">
        <f t="shared" si="150"/>
        <v>1.1654325829436555E-3</v>
      </c>
      <c r="AT233" s="1">
        <f t="shared" si="151"/>
        <v>2.4195832171840614E-4</v>
      </c>
      <c r="AU233" s="1">
        <f t="shared" si="152"/>
        <v>6.347286168003818E-3</v>
      </c>
      <c r="AV233" s="1">
        <f t="shared" si="153"/>
        <v>6.588878375090472E-3</v>
      </c>
      <c r="AW233" s="1">
        <f t="shared" si="154"/>
        <v>3.4198330666559552E-3</v>
      </c>
      <c r="AX233" s="1">
        <f t="shared" si="155"/>
        <v>1.1833332410574246E-3</v>
      </c>
      <c r="AY233" s="1">
        <f t="shared" si="156"/>
        <v>3.0709340165850125E-4</v>
      </c>
      <c r="AZ233" s="1">
        <f t="shared" si="157"/>
        <v>6.3756415569239045E-5</v>
      </c>
      <c r="BA233" s="1">
        <f t="shared" si="158"/>
        <v>1.338016272521863E-3</v>
      </c>
      <c r="BB233" s="1">
        <f t="shared" si="159"/>
        <v>1.3889442275313462E-3</v>
      </c>
      <c r="BC233" s="1">
        <f t="shared" si="160"/>
        <v>7.2090530840727334E-4</v>
      </c>
      <c r="BD233" s="1">
        <f t="shared" si="161"/>
        <v>2.4944820360113279E-4</v>
      </c>
      <c r="BE233" s="1">
        <f t="shared" si="162"/>
        <v>6.4735692976072531E-5</v>
      </c>
      <c r="BF233" s="1">
        <f t="shared" si="163"/>
        <v>1.3439936258008147E-5</v>
      </c>
    </row>
    <row r="234" spans="2:58" x14ac:dyDescent="0.35">
      <c r="B234" s="1" t="s">
        <v>14</v>
      </c>
      <c r="C234" s="1" t="s">
        <v>3</v>
      </c>
      <c r="E234" s="1">
        <f>'PL Table'!R236</f>
        <v>0.88284311517499203</v>
      </c>
      <c r="F234" s="1">
        <f>'PL Table'!S236</f>
        <v>1.0009886307464164</v>
      </c>
      <c r="H234" s="1">
        <f t="shared" si="164"/>
        <v>0.41360531091160363</v>
      </c>
      <c r="I234" s="1">
        <f t="shared" si="164"/>
        <v>0.36514860113812131</v>
      </c>
      <c r="J234" s="1">
        <f t="shared" si="164"/>
        <v>0.16118446426528482</v>
      </c>
      <c r="K234" s="1">
        <f t="shared" si="164"/>
        <v>4.7433531516592083E-2</v>
      </c>
      <c r="L234" s="1">
        <f t="shared" si="164"/>
        <v>1.0469091681964828E-2</v>
      </c>
      <c r="M234" s="1">
        <f t="shared" si="164"/>
        <v>1.8485131027116855E-3</v>
      </c>
      <c r="O234" s="1">
        <f t="shared" si="165"/>
        <v>0.36751592396667671</v>
      </c>
      <c r="P234" s="1">
        <f t="shared" si="165"/>
        <v>0.36787926150890776</v>
      </c>
      <c r="Q234" s="1">
        <f t="shared" si="165"/>
        <v>0.1841214791289022</v>
      </c>
      <c r="R234" s="1">
        <f t="shared" si="165"/>
        <v>6.1434502428081565E-2</v>
      </c>
      <c r="S234" s="1">
        <f t="shared" si="165"/>
        <v>1.5373809616518189E-2</v>
      </c>
      <c r="T234" s="1">
        <f t="shared" si="165"/>
        <v>3.0778017274789276E-3</v>
      </c>
      <c r="W234" s="1">
        <f t="shared" si="128"/>
        <v>0.1520065379972026</v>
      </c>
      <c r="X234" s="1">
        <f t="shared" si="129"/>
        <v>0.15215681633432293</v>
      </c>
      <c r="Y234" s="1">
        <f t="shared" si="130"/>
        <v>7.6153621620613926E-2</v>
      </c>
      <c r="Z234" s="1">
        <f t="shared" si="131"/>
        <v>2.5409636477466344E-2</v>
      </c>
      <c r="AA234" s="1">
        <f t="shared" si="132"/>
        <v>6.3586893063358072E-3</v>
      </c>
      <c r="AB234" s="1">
        <f t="shared" si="133"/>
        <v>1.2729951404181926E-3</v>
      </c>
      <c r="AC234" s="1">
        <f t="shared" si="134"/>
        <v>0.13419792553241616</v>
      </c>
      <c r="AD234" s="1">
        <f t="shared" si="135"/>
        <v>0.13433059772770278</v>
      </c>
      <c r="AE234" s="1">
        <f t="shared" si="136"/>
        <v>6.7231700543400441E-2</v>
      </c>
      <c r="AF234" s="1">
        <f t="shared" si="137"/>
        <v>2.2432722623230501E-2</v>
      </c>
      <c r="AG234" s="1">
        <f t="shared" si="138"/>
        <v>5.6137250756354137E-3</v>
      </c>
      <c r="AH234" s="1">
        <f t="shared" si="139"/>
        <v>1.1238549953694237E-3</v>
      </c>
      <c r="AI234" s="1">
        <f t="shared" si="140"/>
        <v>5.9237857313529936E-2</v>
      </c>
      <c r="AJ234" s="1">
        <f t="shared" si="141"/>
        <v>5.9296421680621915E-2</v>
      </c>
      <c r="AK234" s="1">
        <f t="shared" si="142"/>
        <v>2.967752197312392E-2</v>
      </c>
      <c r="AL234" s="1">
        <f t="shared" si="143"/>
        <v>9.9022873612746674E-3</v>
      </c>
      <c r="AM234" s="1">
        <f t="shared" si="144"/>
        <v>2.4780192667549681E-3</v>
      </c>
      <c r="AN234" s="1">
        <f t="shared" si="145"/>
        <v>4.9609382255845914E-4</v>
      </c>
      <c r="AO234" s="1">
        <f t="shared" si="146"/>
        <v>1.7432578162322819E-2</v>
      </c>
      <c r="AP234" s="1">
        <f t="shared" si="147"/>
        <v>1.7449812545083397E-2</v>
      </c>
      <c r="AQ234" s="1">
        <f t="shared" si="148"/>
        <v>8.7335319831423341E-3</v>
      </c>
      <c r="AR234" s="1">
        <f t="shared" si="149"/>
        <v>2.9140554071285596E-3</v>
      </c>
      <c r="AS234" s="1">
        <f t="shared" si="150"/>
        <v>7.2923408297520195E-4</v>
      </c>
      <c r="AT234" s="1">
        <f t="shared" si="151"/>
        <v>1.4599100524219328E-4</v>
      </c>
      <c r="AU234" s="1">
        <f t="shared" si="152"/>
        <v>3.8475579025891533E-3</v>
      </c>
      <c r="AV234" s="1">
        <f t="shared" si="153"/>
        <v>3.8513617166302701E-3</v>
      </c>
      <c r="AW234" s="1">
        <f t="shared" si="154"/>
        <v>1.9275846456194507E-3</v>
      </c>
      <c r="AX234" s="1">
        <f t="shared" si="155"/>
        <v>6.4316343835547679E-4</v>
      </c>
      <c r="AY234" s="1">
        <f t="shared" si="156"/>
        <v>1.6094982237640145E-4</v>
      </c>
      <c r="AZ234" s="1">
        <f t="shared" si="157"/>
        <v>3.2221788463886617E-5</v>
      </c>
      <c r="BA234" s="1">
        <f t="shared" si="158"/>
        <v>6.7935800090759347E-4</v>
      </c>
      <c r="BB234" s="1">
        <f t="shared" si="159"/>
        <v>6.8002963511511465E-4</v>
      </c>
      <c r="BC234" s="1">
        <f t="shared" si="160"/>
        <v>3.4035096666043183E-4</v>
      </c>
      <c r="BD234" s="1">
        <f t="shared" si="161"/>
        <v>1.1356248269688163E-4</v>
      </c>
      <c r="BE234" s="1">
        <f t="shared" si="162"/>
        <v>2.8418688514728786E-5</v>
      </c>
      <c r="BF234" s="1">
        <f t="shared" si="163"/>
        <v>5.6893568207934579E-6</v>
      </c>
    </row>
    <row r="235" spans="2:58" x14ac:dyDescent="0.35">
      <c r="B235" s="1" t="s">
        <v>6</v>
      </c>
      <c r="C235" s="1" t="s">
        <v>11</v>
      </c>
      <c r="E235" s="1">
        <f>'PL Table'!R237</f>
        <v>0.56979415341651285</v>
      </c>
      <c r="F235" s="1">
        <f>'PL Table'!S237</f>
        <v>2.0973095120401104</v>
      </c>
      <c r="H235" s="1">
        <f t="shared" si="164"/>
        <v>0.56564186216124324</v>
      </c>
      <c r="I235" s="1">
        <f t="shared" si="164"/>
        <v>0.32229942598710543</v>
      </c>
      <c r="J235" s="1">
        <f t="shared" si="164"/>
        <v>9.1822164288475394E-2</v>
      </c>
      <c r="K235" s="1">
        <f t="shared" si="164"/>
        <v>1.7439910788541266E-2</v>
      </c>
      <c r="L235" s="1">
        <f t="shared" si="164"/>
        <v>2.4842898008540946E-3</v>
      </c>
      <c r="M235" s="1">
        <f t="shared" si="164"/>
        <v>2.8310676078378735E-4</v>
      </c>
      <c r="O235" s="1">
        <f t="shared" si="165"/>
        <v>0.12278633941079527</v>
      </c>
      <c r="P235" s="1">
        <f t="shared" si="165"/>
        <v>0.25752095759484644</v>
      </c>
      <c r="Q235" s="1">
        <f t="shared" si="165"/>
        <v>0.27005057695667473</v>
      </c>
      <c r="R235" s="1">
        <f t="shared" si="165"/>
        <v>0.18879321459438453</v>
      </c>
      <c r="S235" s="1">
        <f t="shared" si="165"/>
        <v>9.8989451194358161E-2</v>
      </c>
      <c r="T235" s="1">
        <f t="shared" si="165"/>
        <v>4.152230351631149E-2</v>
      </c>
      <c r="W235" s="1">
        <f t="shared" si="128"/>
        <v>6.945309367228468E-2</v>
      </c>
      <c r="X235" s="1">
        <f t="shared" si="129"/>
        <v>0.1456646339994955</v>
      </c>
      <c r="Y235" s="1">
        <f t="shared" si="130"/>
        <v>0.15275191122749163</v>
      </c>
      <c r="Z235" s="1">
        <f t="shared" si="131"/>
        <v>0.10678934546657487</v>
      </c>
      <c r="AA235" s="1">
        <f t="shared" si="132"/>
        <v>5.5992577507896255E-2</v>
      </c>
      <c r="AB235" s="1">
        <f t="shared" si="133"/>
        <v>2.3486753082190771E-2</v>
      </c>
      <c r="AC235" s="1">
        <f t="shared" si="134"/>
        <v>3.9573966711157219E-2</v>
      </c>
      <c r="AD235" s="1">
        <f t="shared" si="135"/>
        <v>8.2998856812468727E-2</v>
      </c>
      <c r="AE235" s="1">
        <f t="shared" si="136"/>
        <v>8.7037145940622909E-2</v>
      </c>
      <c r="AF235" s="1">
        <f t="shared" si="137"/>
        <v>6.0847944694030549E-2</v>
      </c>
      <c r="AG235" s="1">
        <f t="shared" si="138"/>
        <v>3.1904243298720221E-2</v>
      </c>
      <c r="AH235" s="1">
        <f t="shared" si="139"/>
        <v>1.3382614588969562E-2</v>
      </c>
      <c r="AI235" s="1">
        <f t="shared" si="140"/>
        <v>1.1274507429758544E-2</v>
      </c>
      <c r="AJ235" s="1">
        <f t="shared" si="141"/>
        <v>2.3646131675999497E-2</v>
      </c>
      <c r="AK235" s="1">
        <f t="shared" si="142"/>
        <v>2.4796628443513356E-2</v>
      </c>
      <c r="AL235" s="1">
        <f t="shared" si="143"/>
        <v>1.7335401567034968E-2</v>
      </c>
      <c r="AM235" s="1">
        <f t="shared" si="144"/>
        <v>9.089425650394372E-3</v>
      </c>
      <c r="AN235" s="1">
        <f t="shared" si="145"/>
        <v>3.8126677751106931E-3</v>
      </c>
      <c r="AO235" s="1">
        <f t="shared" si="146"/>
        <v>2.141382805375818E-3</v>
      </c>
      <c r="AP235" s="1">
        <f t="shared" si="147"/>
        <v>4.4911425266338408E-3</v>
      </c>
      <c r="AQ235" s="1">
        <f t="shared" si="148"/>
        <v>4.7096579705185049E-3</v>
      </c>
      <c r="AR235" s="1">
        <f t="shared" si="149"/>
        <v>3.2925368200079934E-3</v>
      </c>
      <c r="AS235" s="1">
        <f t="shared" si="150"/>
        <v>1.726367197836266E-3</v>
      </c>
      <c r="AT235" s="1">
        <f t="shared" si="151"/>
        <v>7.2414526905920573E-4</v>
      </c>
      <c r="AU235" s="1">
        <f t="shared" si="152"/>
        <v>3.0503685068244784E-4</v>
      </c>
      <c r="AV235" s="1">
        <f t="shared" si="153"/>
        <v>6.397566884590568E-4</v>
      </c>
      <c r="AW235" s="1">
        <f t="shared" si="154"/>
        <v>6.7088389404823079E-4</v>
      </c>
      <c r="AX235" s="1">
        <f t="shared" si="155"/>
        <v>4.6901705748728789E-4</v>
      </c>
      <c r="AY235" s="1">
        <f t="shared" si="156"/>
        <v>2.4591848399428814E-4</v>
      </c>
      <c r="AZ235" s="1">
        <f t="shared" si="157"/>
        <v>1.0315343513354074E-4</v>
      </c>
      <c r="BA235" s="1">
        <f t="shared" si="158"/>
        <v>3.4761642819088935E-5</v>
      </c>
      <c r="BB235" s="1">
        <f t="shared" si="159"/>
        <v>7.2905924138616036E-5</v>
      </c>
      <c r="BC235" s="1">
        <f t="shared" si="160"/>
        <v>7.6453144089997063E-5</v>
      </c>
      <c r="BD235" s="1">
        <f t="shared" si="161"/>
        <v>5.3448635441774653E-5</v>
      </c>
      <c r="BE235" s="1">
        <f t="shared" si="162"/>
        <v>2.802458287939955E-5</v>
      </c>
      <c r="BF235" s="1">
        <f t="shared" si="163"/>
        <v>1.1755244848784209E-5</v>
      </c>
    </row>
    <row r="236" spans="2:58" x14ac:dyDescent="0.35">
      <c r="B236" s="1" t="s">
        <v>8</v>
      </c>
      <c r="C236" s="1" t="s">
        <v>17</v>
      </c>
      <c r="E236" s="1">
        <f>'PL Table'!R238</f>
        <v>0.12386829422098103</v>
      </c>
      <c r="F236" s="1">
        <f>'PL Table'!S238</f>
        <v>2.0796553915683922</v>
      </c>
      <c r="H236" s="1">
        <f t="shared" si="164"/>
        <v>0.88349619477493579</v>
      </c>
      <c r="I236" s="1">
        <f t="shared" si="164"/>
        <v>0.10943716659749893</v>
      </c>
      <c r="J236" s="1">
        <f t="shared" si="164"/>
        <v>6.7778975754047574E-3</v>
      </c>
      <c r="K236" s="1">
        <f t="shared" si="164"/>
        <v>2.7985553702330367E-4</v>
      </c>
      <c r="L236" s="1">
        <f t="shared" si="164"/>
        <v>8.6663069998433018E-6</v>
      </c>
      <c r="M236" s="1">
        <f t="shared" si="164"/>
        <v>2.1469613305318751E-7</v>
      </c>
      <c r="O236" s="1">
        <f t="shared" si="165"/>
        <v>0.12497327162196266</v>
      </c>
      <c r="P236" s="1">
        <f t="shared" si="165"/>
        <v>0.25990133813055577</v>
      </c>
      <c r="Q236" s="1">
        <f t="shared" si="165"/>
        <v>0.27025260955952513</v>
      </c>
      <c r="R236" s="1">
        <f t="shared" si="165"/>
        <v>0.18734409885196465</v>
      </c>
      <c r="S236" s="1">
        <f t="shared" si="165"/>
        <v>9.7402791314002507E-2</v>
      </c>
      <c r="T236" s="1">
        <f t="shared" si="165"/>
        <v>4.0512848021995271E-2</v>
      </c>
      <c r="W236" s="1">
        <f t="shared" si="128"/>
        <v>0.11041340992657847</v>
      </c>
      <c r="X236" s="1">
        <f t="shared" si="129"/>
        <v>0.22962184325525994</v>
      </c>
      <c r="Y236" s="1">
        <f t="shared" si="130"/>
        <v>0.23876715217383687</v>
      </c>
      <c r="Z236" s="1">
        <f t="shared" si="131"/>
        <v>0.16551779844925019</v>
      </c>
      <c r="AA236" s="1">
        <f t="shared" si="132"/>
        <v>8.6054995486378377E-2</v>
      </c>
      <c r="AB236" s="1">
        <f t="shared" si="133"/>
        <v>3.5792947066928107E-2</v>
      </c>
      <c r="AC236" s="1">
        <f t="shared" si="134"/>
        <v>1.3676720746727213E-2</v>
      </c>
      <c r="AD236" s="1">
        <f t="shared" si="135"/>
        <v>2.8442866039906534E-2</v>
      </c>
      <c r="AE236" s="1">
        <f t="shared" si="136"/>
        <v>2.9575679855774584E-2</v>
      </c>
      <c r="AF236" s="1">
        <f t="shared" si="137"/>
        <v>2.0502407357120764E-2</v>
      </c>
      <c r="AG236" s="1">
        <f t="shared" si="138"/>
        <v>1.0659485500091914E-2</v>
      </c>
      <c r="AH236" s="1">
        <f t="shared" si="139"/>
        <v>4.4336112983222511E-3</v>
      </c>
      <c r="AI236" s="1">
        <f t="shared" si="140"/>
        <v>8.4705603471690091E-4</v>
      </c>
      <c r="AJ236" s="1">
        <f t="shared" si="141"/>
        <v>1.761584649559546E-3</v>
      </c>
      <c r="AK236" s="1">
        <f t="shared" si="142"/>
        <v>1.8317445070803139E-3</v>
      </c>
      <c r="AL236" s="1">
        <f t="shared" si="143"/>
        <v>1.2697991133751203E-3</v>
      </c>
      <c r="AM236" s="1">
        <f t="shared" si="144"/>
        <v>6.6018614308483315E-4</v>
      </c>
      <c r="AN236" s="1">
        <f t="shared" si="145"/>
        <v>2.7459193438102316E-4</v>
      </c>
      <c r="AO236" s="1">
        <f t="shared" si="146"/>
        <v>3.4974462043323558E-5</v>
      </c>
      <c r="AP236" s="1">
        <f t="shared" si="147"/>
        <v>7.2734828555601921E-5</v>
      </c>
      <c r="AQ236" s="1">
        <f t="shared" si="148"/>
        <v>7.5631689180230118E-5</v>
      </c>
      <c r="AR236" s="1">
        <f t="shared" si="149"/>
        <v>5.2429283392363459E-5</v>
      </c>
      <c r="AS236" s="1">
        <f t="shared" si="150"/>
        <v>2.725871047074895E-5</v>
      </c>
      <c r="AT236" s="1">
        <f t="shared" si="151"/>
        <v>1.1337744839538973E-5</v>
      </c>
      <c r="AU236" s="1">
        <f t="shared" si="152"/>
        <v>1.0830567386507333E-6</v>
      </c>
      <c r="AV236" s="1">
        <f t="shared" si="153"/>
        <v>2.2523847859094762E-6</v>
      </c>
      <c r="AW236" s="1">
        <f t="shared" si="154"/>
        <v>2.3420920819516313E-6</v>
      </c>
      <c r="AX236" s="1">
        <f t="shared" si="155"/>
        <v>1.6235814752601167E-6</v>
      </c>
      <c r="AY236" s="1">
        <f t="shared" si="156"/>
        <v>8.4412249216881626E-7</v>
      </c>
      <c r="AZ236" s="1">
        <f t="shared" si="157"/>
        <v>3.5109677839660547E-7</v>
      </c>
      <c r="BA236" s="1">
        <f t="shared" si="158"/>
        <v>2.683127815224104E-8</v>
      </c>
      <c r="BB236" s="1">
        <f t="shared" si="159"/>
        <v>5.5799812271979278E-8</v>
      </c>
      <c r="BC236" s="1">
        <f t="shared" si="160"/>
        <v>5.8022190219962945E-8</v>
      </c>
      <c r="BD236" s="1">
        <f t="shared" si="161"/>
        <v>4.022205357385092E-8</v>
      </c>
      <c r="BE236" s="1">
        <f t="shared" si="162"/>
        <v>2.0912002643702939E-8</v>
      </c>
      <c r="BF236" s="1">
        <f t="shared" si="163"/>
        <v>8.6979518092938613E-9</v>
      </c>
    </row>
    <row r="237" spans="2:58" x14ac:dyDescent="0.35">
      <c r="B237" s="1" t="s">
        <v>16</v>
      </c>
      <c r="C237" s="1" t="s">
        <v>5</v>
      </c>
      <c r="E237" s="1">
        <f>'PL Table'!R239</f>
        <v>1.4661501734156119</v>
      </c>
      <c r="F237" s="1">
        <f>'PL Table'!S239</f>
        <v>0.3672057058117365</v>
      </c>
      <c r="H237" s="1">
        <f t="shared" si="164"/>
        <v>0.23081236450242562</v>
      </c>
      <c r="I237" s="1">
        <f t="shared" si="164"/>
        <v>0.33840558824169875</v>
      </c>
      <c r="J237" s="1">
        <f t="shared" si="164"/>
        <v>0.24807670594268943</v>
      </c>
      <c r="K237" s="1">
        <f t="shared" si="164"/>
        <v>0.12123923514608259</v>
      </c>
      <c r="L237" s="1">
        <f t="shared" si="164"/>
        <v>4.443873140855132E-2</v>
      </c>
      <c r="M237" s="1">
        <f t="shared" si="164"/>
        <v>1.3030770752203446E-2</v>
      </c>
      <c r="O237" s="1">
        <f t="shared" si="165"/>
        <v>0.69266714473105273</v>
      </c>
      <c r="P237" s="1">
        <f t="shared" si="165"/>
        <v>0.25435132777356645</v>
      </c>
      <c r="Q237" s="1">
        <f t="shared" si="165"/>
        <v>4.6699629419622406E-2</v>
      </c>
      <c r="R237" s="1">
        <f t="shared" si="165"/>
        <v>5.7161234607263278E-3</v>
      </c>
      <c r="S237" s="1">
        <f t="shared" si="165"/>
        <v>5.2474828747575914E-4</v>
      </c>
      <c r="T237" s="1">
        <f t="shared" si="165"/>
        <v>3.8538113055207227E-5</v>
      </c>
      <c r="W237" s="1">
        <f t="shared" si="128"/>
        <v>0.15987614148851814</v>
      </c>
      <c r="X237" s="1">
        <f t="shared" si="129"/>
        <v>5.8707431377748351E-2</v>
      </c>
      <c r="Y237" s="1">
        <f t="shared" si="130"/>
        <v>1.0778851887730086E-2</v>
      </c>
      <c r="Z237" s="1">
        <f t="shared" si="131"/>
        <v>1.3193519717580318E-3</v>
      </c>
      <c r="AA237" s="1">
        <f t="shared" si="132"/>
        <v>1.2111839300087855E-4</v>
      </c>
      <c r="AB237" s="1">
        <f t="shared" si="133"/>
        <v>8.8950729977341785E-6</v>
      </c>
      <c r="AC237" s="1">
        <f t="shared" si="134"/>
        <v>0.23440243256840979</v>
      </c>
      <c r="AD237" s="1">
        <f t="shared" si="135"/>
        <v>8.6073910695270886E-2</v>
      </c>
      <c r="AE237" s="1">
        <f t="shared" si="136"/>
        <v>1.580341556441666E-2</v>
      </c>
      <c r="AF237" s="1">
        <f t="shared" si="137"/>
        <v>1.9343681221892677E-3</v>
      </c>
      <c r="AG237" s="1">
        <f t="shared" si="138"/>
        <v>1.7757775290205832E-4</v>
      </c>
      <c r="AH237" s="1">
        <f t="shared" si="139"/>
        <v>1.3041512818172492E-5</v>
      </c>
      <c r="AI237" s="1">
        <f t="shared" si="140"/>
        <v>0.17183458357960768</v>
      </c>
      <c r="AJ237" s="1">
        <f t="shared" si="141"/>
        <v>6.3098639546215654E-2</v>
      </c>
      <c r="AK237" s="1">
        <f t="shared" si="142"/>
        <v>1.1585090235164236E-2</v>
      </c>
      <c r="AL237" s="1">
        <f t="shared" si="143"/>
        <v>1.4180370788987135E-3</v>
      </c>
      <c r="AM237" s="1">
        <f t="shared" si="144"/>
        <v>1.3017782660605377E-4</v>
      </c>
      <c r="AN237" s="1">
        <f t="shared" si="145"/>
        <v>9.5604081399827649E-6</v>
      </c>
      <c r="AO237" s="1">
        <f t="shared" si="146"/>
        <v>8.3978434838013719E-2</v>
      </c>
      <c r="AP237" s="1">
        <f t="shared" si="147"/>
        <v>3.0837360437657751E-2</v>
      </c>
      <c r="AQ237" s="1">
        <f t="shared" si="148"/>
        <v>5.6618273524405172E-3</v>
      </c>
      <c r="AR237" s="1">
        <f t="shared" si="149"/>
        <v>6.930184363790387E-4</v>
      </c>
      <c r="AS237" s="1">
        <f t="shared" si="150"/>
        <v>6.3620081017777709E-5</v>
      </c>
      <c r="AT237" s="1">
        <f t="shared" si="151"/>
        <v>4.6723313507865842E-6</v>
      </c>
      <c r="AU237" s="1">
        <f t="shared" si="152"/>
        <v>3.0781249200231398E-2</v>
      </c>
      <c r="AV237" s="1">
        <f t="shared" si="153"/>
        <v>1.1303050338337919E-2</v>
      </c>
      <c r="AW237" s="1">
        <f t="shared" si="154"/>
        <v>2.0752722886574816E-3</v>
      </c>
      <c r="AX237" s="1">
        <f t="shared" si="155"/>
        <v>2.5401727516933615E-4</v>
      </c>
      <c r="AY237" s="1">
        <f t="shared" si="156"/>
        <v>2.3319148204232535E-5</v>
      </c>
      <c r="AZ237" s="1">
        <f t="shared" si="157"/>
        <v>1.7125848550527392E-6</v>
      </c>
      <c r="BA237" s="1">
        <f t="shared" si="158"/>
        <v>9.0259867705736723E-3</v>
      </c>
      <c r="BB237" s="1">
        <f t="shared" si="159"/>
        <v>3.3143938427359016E-3</v>
      </c>
      <c r="BC237" s="1">
        <f t="shared" si="160"/>
        <v>6.0853216517995528E-4</v>
      </c>
      <c r="BD237" s="1">
        <f t="shared" si="161"/>
        <v>7.4485494408016578E-5</v>
      </c>
      <c r="BE237" s="1">
        <f t="shared" si="162"/>
        <v>6.837874636707968E-6</v>
      </c>
      <c r="BF237" s="1">
        <f t="shared" si="163"/>
        <v>5.0218131644490408E-7</v>
      </c>
    </row>
    <row r="238" spans="2:58" x14ac:dyDescent="0.35">
      <c r="B238" s="1" t="s">
        <v>6</v>
      </c>
      <c r="C238" s="1" t="s">
        <v>13</v>
      </c>
      <c r="E238" s="1">
        <f>'PL Table'!R240</f>
        <v>0.79275708301427872</v>
      </c>
      <c r="F238" s="1">
        <f>'PL Table'!S240</f>
        <v>1.0168773391709625</v>
      </c>
      <c r="H238" s="1">
        <f t="shared" si="164"/>
        <v>0.45259523087411424</v>
      </c>
      <c r="I238" s="1">
        <f t="shared" si="164"/>
        <v>0.35879807501393685</v>
      </c>
      <c r="J238" s="1">
        <f t="shared" si="164"/>
        <v>0.14221985766959344</v>
      </c>
      <c r="K238" s="1">
        <f t="shared" si="164"/>
        <v>3.7581933170950932E-2</v>
      </c>
      <c r="L238" s="1">
        <f t="shared" si="164"/>
        <v>7.4483359286601544E-3</v>
      </c>
      <c r="M238" s="1">
        <f t="shared" si="164"/>
        <v>1.180944212823015E-3</v>
      </c>
      <c r="O238" s="1">
        <f t="shared" si="165"/>
        <v>0.36172271578185211</v>
      </c>
      <c r="P238" s="1">
        <f t="shared" si="165"/>
        <v>0.36782763274194408</v>
      </c>
      <c r="Q238" s="1">
        <f t="shared" si="165"/>
        <v>0.18701779222809103</v>
      </c>
      <c r="R238" s="1">
        <f t="shared" si="165"/>
        <v>6.3391384979509705E-2</v>
      </c>
      <c r="S238" s="1">
        <f t="shared" si="165"/>
        <v>1.6115315721081484E-2</v>
      </c>
      <c r="T238" s="1">
        <f t="shared" si="165"/>
        <v>3.2774598740706656E-3</v>
      </c>
      <c r="W238" s="1">
        <f t="shared" si="128"/>
        <v>0.16371397606169896</v>
      </c>
      <c r="X238" s="1">
        <f t="shared" si="129"/>
        <v>0.16647703236271907</v>
      </c>
      <c r="Y238" s="1">
        <f t="shared" si="130"/>
        <v>8.4643360851039989E-2</v>
      </c>
      <c r="Z238" s="1">
        <f t="shared" si="131"/>
        <v>2.8690638520231054E-2</v>
      </c>
      <c r="AA238" s="1">
        <f t="shared" si="132"/>
        <v>7.2937150393921173E-3</v>
      </c>
      <c r="AB238" s="1">
        <f t="shared" si="133"/>
        <v>1.4833627083856583E-3</v>
      </c>
      <c r="AC238" s="1">
        <f t="shared" si="134"/>
        <v>0.12978541411134192</v>
      </c>
      <c r="AD238" s="1">
        <f t="shared" si="135"/>
        <v>0.13197584656474287</v>
      </c>
      <c r="AE238" s="1">
        <f t="shared" si="136"/>
        <v>6.7101623844795469E-2</v>
      </c>
      <c r="AF238" s="1">
        <f t="shared" si="137"/>
        <v>2.2744706903115471E-2</v>
      </c>
      <c r="AG238" s="1">
        <f t="shared" si="138"/>
        <v>5.7821442589658699E-3</v>
      </c>
      <c r="AH238" s="1">
        <f t="shared" si="139"/>
        <v>1.1759462937519748E-3</v>
      </c>
      <c r="AI238" s="1">
        <f t="shared" si="140"/>
        <v>5.1444153154353807E-2</v>
      </c>
      <c r="AJ238" s="1">
        <f t="shared" si="141"/>
        <v>5.2312393575502776E-2</v>
      </c>
      <c r="AK238" s="1">
        <f t="shared" si="142"/>
        <v>2.6597643792360706E-2</v>
      </c>
      <c r="AL238" s="1">
        <f t="shared" si="143"/>
        <v>9.0155137492642732E-3</v>
      </c>
      <c r="AM238" s="1">
        <f t="shared" si="144"/>
        <v>2.2919179081527701E-3</v>
      </c>
      <c r="AN238" s="1">
        <f t="shared" si="145"/>
        <v>4.6611987680813372E-4</v>
      </c>
      <c r="AO238" s="1">
        <f t="shared" si="146"/>
        <v>1.3594238930928444E-2</v>
      </c>
      <c r="AP238" s="1">
        <f t="shared" si="147"/>
        <v>1.3823673512136826E-2</v>
      </c>
      <c r="AQ238" s="1">
        <f t="shared" si="148"/>
        <v>7.0284901692949037E-3</v>
      </c>
      <c r="AR238" s="1">
        <f t="shared" si="149"/>
        <v>2.3823707939139563E-3</v>
      </c>
      <c r="AS238" s="1">
        <f t="shared" si="150"/>
        <v>6.056447184584593E-4</v>
      </c>
      <c r="AT238" s="1">
        <f t="shared" si="151"/>
        <v>1.2317327795779702E-4</v>
      </c>
      <c r="AU238" s="1">
        <f t="shared" si="152"/>
        <v>2.6942323001704943E-3</v>
      </c>
      <c r="AV238" s="1">
        <f t="shared" si="153"/>
        <v>2.7397037725058341E-3</v>
      </c>
      <c r="AW238" s="1">
        <f t="shared" si="154"/>
        <v>1.3929713411511902E-3</v>
      </c>
      <c r="AX238" s="1">
        <f t="shared" si="155"/>
        <v>4.7216033031040978E-4</v>
      </c>
      <c r="AY238" s="1">
        <f t="shared" si="156"/>
        <v>1.2003228508703305E-4</v>
      </c>
      <c r="AZ238" s="1">
        <f t="shared" si="157"/>
        <v>2.4411622134782524E-5</v>
      </c>
      <c r="BA238" s="1">
        <f t="shared" si="158"/>
        <v>4.2717434784920251E-4</v>
      </c>
      <c r="BB238" s="1">
        <f t="shared" si="159"/>
        <v>4.3438391420298821E-4</v>
      </c>
      <c r="BC238" s="1">
        <f t="shared" si="160"/>
        <v>2.2085757942670115E-4</v>
      </c>
      <c r="BD238" s="1">
        <f t="shared" si="161"/>
        <v>7.4861689234387784E-5</v>
      </c>
      <c r="BE238" s="1">
        <f t="shared" si="162"/>
        <v>1.9031288838626934E-5</v>
      </c>
      <c r="BF238" s="1">
        <f t="shared" si="163"/>
        <v>3.8704972710433998E-6</v>
      </c>
    </row>
    <row r="239" spans="2:58" x14ac:dyDescent="0.35">
      <c r="B239" s="1" t="s">
        <v>8</v>
      </c>
      <c r="C239" s="1" t="s">
        <v>15</v>
      </c>
      <c r="E239" s="1">
        <f>'PL Table'!R241</f>
        <v>0.28151885050222958</v>
      </c>
      <c r="F239" s="1">
        <f>'PL Table'!S241</f>
        <v>1.3134665630958267</v>
      </c>
      <c r="H239" s="1">
        <f t="shared" si="164"/>
        <v>0.7546366902605921</v>
      </c>
      <c r="I239" s="1">
        <f t="shared" si="164"/>
        <v>0.21244445358896891</v>
      </c>
      <c r="J239" s="1">
        <f t="shared" si="164"/>
        <v>2.9903559184970389E-2</v>
      </c>
      <c r="K239" s="1">
        <f t="shared" si="164"/>
        <v>2.8061385358927513E-3</v>
      </c>
      <c r="L239" s="1">
        <f t="shared" si="164"/>
        <v>1.9749522374363414E-4</v>
      </c>
      <c r="M239" s="1">
        <f t="shared" si="164"/>
        <v>1.1119725673597708E-5</v>
      </c>
      <c r="O239" s="1">
        <f t="shared" si="165"/>
        <v>0.26888632748483882</v>
      </c>
      <c r="P239" s="1">
        <f t="shared" si="165"/>
        <v>0.35317320042497014</v>
      </c>
      <c r="Q239" s="1">
        <f t="shared" si="165"/>
        <v>0.23194059486986962</v>
      </c>
      <c r="R239" s="1">
        <f t="shared" si="165"/>
        <v>0.10154873866204304</v>
      </c>
      <c r="S239" s="1">
        <f t="shared" si="165"/>
        <v>3.3345218189287512E-2</v>
      </c>
      <c r="T239" s="1">
        <f t="shared" si="165"/>
        <v>8.7595658261527733E-3</v>
      </c>
      <c r="W239" s="1">
        <f t="shared" si="128"/>
        <v>0.20291148822948443</v>
      </c>
      <c r="X239" s="1">
        <f t="shared" si="129"/>
        <v>0.26651745505744018</v>
      </c>
      <c r="Y239" s="1">
        <f t="shared" si="130"/>
        <v>0.17503088284967128</v>
      </c>
      <c r="Z239" s="1">
        <f t="shared" si="131"/>
        <v>7.6632404044061991E-2</v>
      </c>
      <c r="AA239" s="1">
        <f t="shared" si="132"/>
        <v>2.5163525090381222E-2</v>
      </c>
      <c r="AB239" s="1">
        <f t="shared" si="133"/>
        <v>6.6102897631677184E-3</v>
      </c>
      <c r="AC239" s="1">
        <f t="shared" si="134"/>
        <v>5.7123408920061132E-2</v>
      </c>
      <c r="AD239" s="1">
        <f t="shared" si="135"/>
        <v>7.5029687586550181E-2</v>
      </c>
      <c r="AE239" s="1">
        <f t="shared" si="136"/>
        <v>4.927449294222986E-2</v>
      </c>
      <c r="AF239" s="1">
        <f t="shared" si="137"/>
        <v>2.1573466297706737E-2</v>
      </c>
      <c r="AG239" s="1">
        <f t="shared" si="138"/>
        <v>7.0840066580281323E-3</v>
      </c>
      <c r="AH239" s="1">
        <f t="shared" si="139"/>
        <v>1.860921175613631E-3</v>
      </c>
      <c r="AI239" s="1">
        <f t="shared" si="140"/>
        <v>8.040658207972208E-3</v>
      </c>
      <c r="AJ239" s="1">
        <f t="shared" si="141"/>
        <v>1.0561135701453504E-2</v>
      </c>
      <c r="AK239" s="1">
        <f t="shared" si="142"/>
        <v>6.9358493060883855E-3</v>
      </c>
      <c r="AL239" s="1">
        <f t="shared" si="143"/>
        <v>3.0366687167394952E-3</v>
      </c>
      <c r="AM239" s="1">
        <f t="shared" si="144"/>
        <v>9.9714070565911023E-4</v>
      </c>
      <c r="AN239" s="1">
        <f t="shared" si="145"/>
        <v>2.6194219511700348E-4</v>
      </c>
      <c r="AO239" s="1">
        <f t="shared" si="146"/>
        <v>7.5453228532988443E-4</v>
      </c>
      <c r="AP239" s="1">
        <f t="shared" si="147"/>
        <v>9.9105292755708287E-4</v>
      </c>
      <c r="AQ239" s="1">
        <f t="shared" si="148"/>
        <v>6.508574413022297E-4</v>
      </c>
      <c r="AR239" s="1">
        <f t="shared" si="149"/>
        <v>2.8495982883086109E-4</v>
      </c>
      <c r="AS239" s="1">
        <f t="shared" si="150"/>
        <v>9.3571301748711605E-5</v>
      </c>
      <c r="AT239" s="1">
        <f t="shared" si="151"/>
        <v>2.458055522245652E-5</v>
      </c>
      <c r="AU239" s="1">
        <f t="shared" si="152"/>
        <v>5.3103765408222327E-5</v>
      </c>
      <c r="AV239" s="1">
        <f t="shared" si="153"/>
        <v>6.9750020238184827E-5</v>
      </c>
      <c r="AW239" s="1">
        <f t="shared" si="154"/>
        <v>4.58071596790565E-5</v>
      </c>
      <c r="AX239" s="1">
        <f t="shared" si="155"/>
        <v>2.0055390862944021E-5</v>
      </c>
      <c r="AY239" s="1">
        <f t="shared" si="156"/>
        <v>6.5855213270736358E-6</v>
      </c>
      <c r="AZ239" s="1">
        <f t="shared" si="157"/>
        <v>1.7299724127331333E-6</v>
      </c>
      <c r="BA239" s="1">
        <f t="shared" si="158"/>
        <v>2.989942199012563E-6</v>
      </c>
      <c r="BB239" s="1">
        <f t="shared" si="159"/>
        <v>3.9271891039922096E-6</v>
      </c>
      <c r="BC239" s="1">
        <f t="shared" si="160"/>
        <v>2.5791157875240142E-6</v>
      </c>
      <c r="BD239" s="1">
        <f t="shared" si="161"/>
        <v>1.1291941164217843E-6</v>
      </c>
      <c r="BE239" s="1">
        <f t="shared" si="162"/>
        <v>3.7078967879113761E-7</v>
      </c>
      <c r="BF239" s="1">
        <f t="shared" si="163"/>
        <v>9.7403969006640113E-8</v>
      </c>
    </row>
    <row r="240" spans="2:58" x14ac:dyDescent="0.35">
      <c r="B240" s="1" t="s">
        <v>2</v>
      </c>
      <c r="C240" s="1" t="s">
        <v>21</v>
      </c>
      <c r="E240" s="1">
        <f>'PL Table'!R242</f>
        <v>1.3377775775865952</v>
      </c>
      <c r="F240" s="1">
        <f>'PL Table'!S242</f>
        <v>0.92684132476520065</v>
      </c>
      <c r="H240" s="1">
        <f t="shared" si="164"/>
        <v>0.2624282473913479</v>
      </c>
      <c r="I240" s="1">
        <f t="shared" si="164"/>
        <v>0.35107062508549319</v>
      </c>
      <c r="J240" s="1">
        <f t="shared" si="164"/>
        <v>0.23482720519434144</v>
      </c>
      <c r="K240" s="1">
        <f t="shared" si="164"/>
        <v>0.10471552323877215</v>
      </c>
      <c r="L240" s="1">
        <f t="shared" si="164"/>
        <v>3.5021519753519366E-2</v>
      </c>
      <c r="M240" s="1">
        <f t="shared" si="164"/>
        <v>9.3702007718528303E-3</v>
      </c>
      <c r="O240" s="1">
        <f t="shared" si="165"/>
        <v>0.39580194775577732</v>
      </c>
      <c r="P240" s="1">
        <f t="shared" si="165"/>
        <v>0.36684560160261137</v>
      </c>
      <c r="Q240" s="1">
        <f t="shared" si="165"/>
        <v>0.17000383168682565</v>
      </c>
      <c r="R240" s="1">
        <f t="shared" si="165"/>
        <v>5.2522192191925901E-2</v>
      </c>
      <c r="S240" s="1">
        <f t="shared" si="165"/>
        <v>1.2169934547684268E-2</v>
      </c>
      <c r="T240" s="1">
        <f t="shared" si="165"/>
        <v>2.2559196516962949E-3</v>
      </c>
      <c r="W240" s="1">
        <f t="shared" si="128"/>
        <v>0.10386961146363048</v>
      </c>
      <c r="X240" s="1">
        <f t="shared" si="129"/>
        <v>9.6270648291797947E-2</v>
      </c>
      <c r="Y240" s="1">
        <f t="shared" si="130"/>
        <v>4.4613807599387351E-2</v>
      </c>
      <c r="Z240" s="1">
        <f t="shared" si="131"/>
        <v>1.3783306846078652E-2</v>
      </c>
      <c r="AA240" s="1">
        <f t="shared" si="132"/>
        <v>3.1937345942161985E-3</v>
      </c>
      <c r="AB240" s="1">
        <f t="shared" si="133"/>
        <v>5.9201704045035869E-4</v>
      </c>
      <c r="AC240" s="1">
        <f t="shared" si="134"/>
        <v>0.13895443720867645</v>
      </c>
      <c r="AD240" s="1">
        <f t="shared" si="135"/>
        <v>0.12878871466449257</v>
      </c>
      <c r="AE240" s="1">
        <f t="shared" si="136"/>
        <v>5.9683351457222852E-2</v>
      </c>
      <c r="AF240" s="1">
        <f t="shared" si="137"/>
        <v>1.8438998843679836E-2</v>
      </c>
      <c r="AG240" s="1">
        <f t="shared" si="138"/>
        <v>4.2725065289050549E-3</v>
      </c>
      <c r="AH240" s="1">
        <f t="shared" si="139"/>
        <v>7.9198712226366639E-4</v>
      </c>
      <c r="AI240" s="1">
        <f t="shared" si="140"/>
        <v>9.2945065201965937E-2</v>
      </c>
      <c r="AJ240" s="1">
        <f t="shared" si="141"/>
        <v>8.6145327362178059E-2</v>
      </c>
      <c r="AK240" s="1">
        <f t="shared" si="142"/>
        <v>3.992152466734649E-2</v>
      </c>
      <c r="AL240" s="1">
        <f t="shared" si="143"/>
        <v>1.2333639603110021E-2</v>
      </c>
      <c r="AM240" s="1">
        <f t="shared" si="144"/>
        <v>2.8578317172307586E-3</v>
      </c>
      <c r="AN240" s="1">
        <f t="shared" si="145"/>
        <v>5.297513069508331E-4</v>
      </c>
      <c r="AO240" s="1">
        <f t="shared" si="146"/>
        <v>4.144660805817138E-2</v>
      </c>
      <c r="AP240" s="1">
        <f t="shared" si="147"/>
        <v>3.8414429119659602E-2</v>
      </c>
      <c r="AQ240" s="1">
        <f t="shared" si="148"/>
        <v>1.7802040187682101E-2</v>
      </c>
      <c r="AR240" s="1">
        <f t="shared" si="149"/>
        <v>5.4998888370248735E-3</v>
      </c>
      <c r="AS240" s="1">
        <f t="shared" si="150"/>
        <v>1.2743810639423679E-3</v>
      </c>
      <c r="AT240" s="1">
        <f t="shared" si="151"/>
        <v>2.3622980671200613E-4</v>
      </c>
      <c r="AU240" s="1">
        <f t="shared" si="152"/>
        <v>1.3861585731810396E-2</v>
      </c>
      <c r="AV240" s="1">
        <f t="shared" si="153"/>
        <v>1.2847490483017549E-2</v>
      </c>
      <c r="AW240" s="1">
        <f t="shared" si="154"/>
        <v>5.9537925495941457E-3</v>
      </c>
      <c r="AX240" s="1">
        <f t="shared" si="155"/>
        <v>1.8394069913476735E-3</v>
      </c>
      <c r="AY240" s="1">
        <f t="shared" si="156"/>
        <v>4.2620960316076237E-4</v>
      </c>
      <c r="AZ240" s="1">
        <f t="shared" si="157"/>
        <v>7.9005734644234314E-5</v>
      </c>
      <c r="BA240" s="1">
        <f t="shared" si="158"/>
        <v>3.7087437163620383E-3</v>
      </c>
      <c r="BB240" s="1">
        <f t="shared" si="159"/>
        <v>3.4374169392876052E-3</v>
      </c>
      <c r="BC240" s="1">
        <f t="shared" si="160"/>
        <v>1.5929700348898323E-3</v>
      </c>
      <c r="BD240" s="1">
        <f t="shared" si="161"/>
        <v>4.9214348581618677E-4</v>
      </c>
      <c r="BE240" s="1">
        <f t="shared" si="162"/>
        <v>1.1403473009210956E-4</v>
      </c>
      <c r="BF240" s="1">
        <f t="shared" si="163"/>
        <v>2.1138420061562591E-5</v>
      </c>
    </row>
    <row r="241" spans="2:58" x14ac:dyDescent="0.35">
      <c r="B241" s="1" t="s">
        <v>10</v>
      </c>
      <c r="C241" s="1" t="s">
        <v>17</v>
      </c>
      <c r="E241" s="1">
        <f>'PL Table'!R243</f>
        <v>0.29728390613035449</v>
      </c>
      <c r="F241" s="1">
        <f>'PL Table'!S243</f>
        <v>1.67714144481322</v>
      </c>
      <c r="H241" s="1">
        <f t="shared" si="164"/>
        <v>0.7428330875545468</v>
      </c>
      <c r="I241" s="1">
        <f t="shared" si="164"/>
        <v>0.22083232187108728</v>
      </c>
      <c r="J241" s="1">
        <f t="shared" si="164"/>
        <v>3.2824947622836262E-2</v>
      </c>
      <c r="K241" s="1">
        <f t="shared" si="164"/>
        <v>3.25277621594702E-3</v>
      </c>
      <c r="L241" s="1">
        <f t="shared" si="164"/>
        <v>2.4174950481116084E-4</v>
      </c>
      <c r="M241" s="1">
        <f t="shared" si="164"/>
        <v>1.4373647419068168E-5</v>
      </c>
      <c r="O241" s="1">
        <f t="shared" si="165"/>
        <v>0.18690749852373131</v>
      </c>
      <c r="P241" s="1">
        <f t="shared" si="165"/>
        <v>0.31347031212051552</v>
      </c>
      <c r="Q241" s="1">
        <f t="shared" si="165"/>
        <v>0.26286702608792628</v>
      </c>
      <c r="R241" s="1">
        <f t="shared" si="165"/>
        <v>0.14695506130895303</v>
      </c>
      <c r="S241" s="1">
        <f t="shared" si="165"/>
        <v>6.1616105961578203E-2</v>
      </c>
      <c r="T241" s="1">
        <f t="shared" si="165"/>
        <v>2.0667784995233158E-2</v>
      </c>
      <c r="W241" s="1">
        <f t="shared" si="128"/>
        <v>0.13884107421548023</v>
      </c>
      <c r="X241" s="1">
        <f t="shared" si="129"/>
        <v>0.23285611980917001</v>
      </c>
      <c r="Y241" s="1">
        <f t="shared" si="130"/>
        <v>0.19526632460517587</v>
      </c>
      <c r="Z241" s="1">
        <f t="shared" si="131"/>
        <v>0.1091630819238973</v>
      </c>
      <c r="AA241" s="1">
        <f t="shared" si="132"/>
        <v>4.5770482234527253E-2</v>
      </c>
      <c r="AB241" s="1">
        <f t="shared" si="133"/>
        <v>1.5352714540922581E-2</v>
      </c>
      <c r="AC241" s="1">
        <f t="shared" si="134"/>
        <v>4.1275216874112404E-2</v>
      </c>
      <c r="AD241" s="1">
        <f t="shared" si="135"/>
        <v>6.9224376863227882E-2</v>
      </c>
      <c r="AE241" s="1">
        <f t="shared" si="136"/>
        <v>5.8049535714344437E-2</v>
      </c>
      <c r="AF241" s="1">
        <f t="shared" si="137"/>
        <v>3.2452427399564082E-2</v>
      </c>
      <c r="AG241" s="1">
        <f t="shared" si="138"/>
        <v>1.3606827744150257E-2</v>
      </c>
      <c r="AH241" s="1">
        <f t="shared" si="139"/>
        <v>4.5641149484297568E-3</v>
      </c>
      <c r="AI241" s="1">
        <f t="shared" si="140"/>
        <v>6.1352288493568266E-3</v>
      </c>
      <c r="AJ241" s="1">
        <f t="shared" si="141"/>
        <v>1.0289646576670057E-2</v>
      </c>
      <c r="AK241" s="1">
        <f t="shared" si="142"/>
        <v>8.6285963631069131E-3</v>
      </c>
      <c r="AL241" s="1">
        <f t="shared" si="143"/>
        <v>4.8237921903770747E-3</v>
      </c>
      <c r="AM241" s="1">
        <f t="shared" si="144"/>
        <v>2.0225454509119338E-3</v>
      </c>
      <c r="AN241" s="1">
        <f t="shared" si="145"/>
        <v>6.784189599485696E-4</v>
      </c>
      <c r="AO241" s="1">
        <f t="shared" si="146"/>
        <v>6.0796826578014601E-4</v>
      </c>
      <c r="AP241" s="1">
        <f t="shared" si="147"/>
        <v>1.0196487756711017E-3</v>
      </c>
      <c r="AQ241" s="1">
        <f t="shared" si="148"/>
        <v>8.5504761041553144E-4</v>
      </c>
      <c r="AR241" s="1">
        <f t="shared" si="149"/>
        <v>4.7801192823879857E-4</v>
      </c>
      <c r="AS241" s="1">
        <f t="shared" si="150"/>
        <v>2.0042340399109297E-4</v>
      </c>
      <c r="AT241" s="1">
        <f t="shared" si="151"/>
        <v>6.7227679468801114E-5</v>
      </c>
      <c r="AU241" s="1">
        <f t="shared" si="152"/>
        <v>4.5184795213604824E-5</v>
      </c>
      <c r="AV241" s="1">
        <f t="shared" si="153"/>
        <v>7.5781292728134658E-5</v>
      </c>
      <c r="AW241" s="1">
        <f t="shared" si="154"/>
        <v>6.3547973387938672E-5</v>
      </c>
      <c r="AX241" s="1">
        <f t="shared" si="155"/>
        <v>3.5526313300933176E-5</v>
      </c>
      <c r="AY241" s="1">
        <f t="shared" si="156"/>
        <v>1.4895663104603547E-5</v>
      </c>
      <c r="AZ241" s="1">
        <f t="shared" si="157"/>
        <v>4.9964267881411558E-6</v>
      </c>
      <c r="BA241" s="1">
        <f t="shared" si="158"/>
        <v>2.6865424837601181E-6</v>
      </c>
      <c r="BB241" s="1">
        <f t="shared" si="159"/>
        <v>4.5057117427655411E-6</v>
      </c>
      <c r="BC241" s="1">
        <f t="shared" si="160"/>
        <v>3.7783579510868464E-6</v>
      </c>
      <c r="BD241" s="1">
        <f t="shared" si="161"/>
        <v>2.1122802377024371E-6</v>
      </c>
      <c r="BE241" s="1">
        <f t="shared" si="162"/>
        <v>8.8564818242766928E-7</v>
      </c>
      <c r="BF241" s="1">
        <f t="shared" si="163"/>
        <v>2.970714544545889E-7</v>
      </c>
    </row>
    <row r="242" spans="2:58" x14ac:dyDescent="0.35">
      <c r="B242" s="1" t="s">
        <v>14</v>
      </c>
      <c r="C242" s="1" t="s">
        <v>19</v>
      </c>
      <c r="E242" s="1">
        <f>'PL Table'!R244</f>
        <v>0.88284311517499203</v>
      </c>
      <c r="F242" s="1">
        <f>'PL Table'!S244</f>
        <v>0.74147305981216038</v>
      </c>
      <c r="H242" s="1">
        <f t="shared" si="164"/>
        <v>0.41360531091160363</v>
      </c>
      <c r="I242" s="1">
        <f t="shared" si="164"/>
        <v>0.36514860113812131</v>
      </c>
      <c r="J242" s="1">
        <f t="shared" si="164"/>
        <v>0.16118446426528482</v>
      </c>
      <c r="K242" s="1">
        <f t="shared" si="164"/>
        <v>4.7433531516592083E-2</v>
      </c>
      <c r="L242" s="1">
        <f t="shared" si="164"/>
        <v>1.0469091681964828E-2</v>
      </c>
      <c r="M242" s="1">
        <f t="shared" si="164"/>
        <v>1.8485131027116855E-3</v>
      </c>
      <c r="O242" s="1">
        <f t="shared" si="165"/>
        <v>0.47641161557816253</v>
      </c>
      <c r="P242" s="1">
        <f t="shared" si="165"/>
        <v>0.35324637833279487</v>
      </c>
      <c r="Q242" s="1">
        <f t="shared" si="165"/>
        <v>0.1309613365049907</v>
      </c>
      <c r="R242" s="1">
        <f t="shared" si="165"/>
        <v>3.2368100965148479E-2</v>
      </c>
      <c r="S242" s="1">
        <f t="shared" si="165"/>
        <v>6.0000187157343956E-3</v>
      </c>
      <c r="T242" s="1">
        <f t="shared" si="165"/>
        <v>8.8977044721716251E-4</v>
      </c>
      <c r="W242" s="1">
        <f t="shared" si="128"/>
        <v>0.19704637438310529</v>
      </c>
      <c r="X242" s="1">
        <f t="shared" si="129"/>
        <v>0.14610457813873359</v>
      </c>
      <c r="Y242" s="1">
        <f t="shared" si="130"/>
        <v>5.4166304302545827E-2</v>
      </c>
      <c r="Z242" s="1">
        <f t="shared" si="131"/>
        <v>1.3387618463308415E-2</v>
      </c>
      <c r="AA242" s="1">
        <f t="shared" si="132"/>
        <v>2.4816396063967656E-3</v>
      </c>
      <c r="AB242" s="1">
        <f t="shared" si="133"/>
        <v>3.680137824612111E-4</v>
      </c>
      <c r="AC242" s="1">
        <f t="shared" si="134"/>
        <v>0.17396103499431845</v>
      </c>
      <c r="AD242" s="1">
        <f t="shared" si="135"/>
        <v>0.12898742090532761</v>
      </c>
      <c r="AE242" s="1">
        <f t="shared" si="136"/>
        <v>4.7820348827976138E-2</v>
      </c>
      <c r="AF242" s="1">
        <f t="shared" si="137"/>
        <v>1.1819166788921441E-2</v>
      </c>
      <c r="AG242" s="1">
        <f t="shared" si="138"/>
        <v>2.1908984408529615E-3</v>
      </c>
      <c r="AH242" s="1">
        <f t="shared" si="139"/>
        <v>3.2489843413538748E-4</v>
      </c>
      <c r="AI242" s="1">
        <f t="shared" si="140"/>
        <v>7.6790151026724943E-2</v>
      </c>
      <c r="AJ242" s="1">
        <f t="shared" si="141"/>
        <v>5.6937828245223657E-2</v>
      </c>
      <c r="AK242" s="1">
        <f t="shared" si="142"/>
        <v>2.1108932864022614E-2</v>
      </c>
      <c r="AL242" s="1">
        <f t="shared" si="143"/>
        <v>5.2172350133521065E-3</v>
      </c>
      <c r="AM242" s="1">
        <f t="shared" si="144"/>
        <v>9.6710980227733079E-4</v>
      </c>
      <c r="AN242" s="1">
        <f t="shared" si="145"/>
        <v>1.4341717285378121E-4</v>
      </c>
      <c r="AO242" s="1">
        <f t="shared" si="146"/>
        <v>2.2597885382397324E-2</v>
      </c>
      <c r="AP242" s="1">
        <f t="shared" si="147"/>
        <v>1.6755723219770636E-2</v>
      </c>
      <c r="AQ242" s="1">
        <f t="shared" si="148"/>
        <v>6.2119586825644972E-3</v>
      </c>
      <c r="AR242" s="1">
        <f t="shared" si="149"/>
        <v>1.535333337262605E-3</v>
      </c>
      <c r="AS242" s="1">
        <f t="shared" si="150"/>
        <v>2.8460207685292979E-4</v>
      </c>
      <c r="AT242" s="1">
        <f t="shared" si="151"/>
        <v>4.2204954550607507E-5</v>
      </c>
      <c r="AU242" s="1">
        <f t="shared" si="152"/>
        <v>4.9875968818407666E-3</v>
      </c>
      <c r="AV242" s="1">
        <f t="shared" si="153"/>
        <v>3.6981687210880633E-3</v>
      </c>
      <c r="AW242" s="1">
        <f t="shared" si="154"/>
        <v>1.3710462386633949E-3</v>
      </c>
      <c r="AX242" s="1">
        <f t="shared" si="155"/>
        <v>3.3886461657523366E-4</v>
      </c>
      <c r="AY242" s="1">
        <f t="shared" si="156"/>
        <v>6.2814746028528245E-5</v>
      </c>
      <c r="AZ242" s="1">
        <f t="shared" si="157"/>
        <v>9.3150883878193209E-6</v>
      </c>
      <c r="BA242" s="1">
        <f t="shared" si="158"/>
        <v>8.8065311368027593E-4</v>
      </c>
      <c r="BB242" s="1">
        <f t="shared" si="159"/>
        <v>6.529805588336206E-4</v>
      </c>
      <c r="BC242" s="1">
        <f t="shared" si="160"/>
        <v>2.4208374647810948E-4</v>
      </c>
      <c r="BD242" s="1">
        <f t="shared" si="161"/>
        <v>5.9832858743971717E-5</v>
      </c>
      <c r="BE242" s="1">
        <f t="shared" si="162"/>
        <v>1.109111321255037E-5</v>
      </c>
      <c r="BF242" s="1">
        <f t="shared" si="163"/>
        <v>1.644752330086561E-6</v>
      </c>
    </row>
    <row r="243" spans="2:58" x14ac:dyDescent="0.35">
      <c r="B243" s="1" t="s">
        <v>4</v>
      </c>
      <c r="C243" s="1" t="s">
        <v>9</v>
      </c>
      <c r="E243" s="1">
        <f>'PL Table'!R245</f>
        <v>0.91212107562722411</v>
      </c>
      <c r="F243" s="1">
        <f>'PL Table'!S245</f>
        <v>1.0592472283030863</v>
      </c>
      <c r="H243" s="1">
        <f t="shared" si="164"/>
        <v>0.40167134454337683</v>
      </c>
      <c r="I243" s="1">
        <f t="shared" si="164"/>
        <v>0.36637289883353819</v>
      </c>
      <c r="J243" s="1">
        <f t="shared" si="164"/>
        <v>0.16708822128235548</v>
      </c>
      <c r="K243" s="1">
        <f t="shared" si="164"/>
        <v>5.0801562706900581E-2</v>
      </c>
      <c r="L243" s="1">
        <f t="shared" si="164"/>
        <v>1.1584294004940505E-2</v>
      </c>
      <c r="M243" s="1">
        <f t="shared" si="164"/>
        <v>2.1132557416336686E-3</v>
      </c>
      <c r="O243" s="1">
        <f t="shared" si="165"/>
        <v>0.3467167106451714</v>
      </c>
      <c r="P243" s="1">
        <f t="shared" si="165"/>
        <v>0.36725871475726096</v>
      </c>
      <c r="Q243" s="1">
        <f t="shared" si="165"/>
        <v>0.19450888783839121</v>
      </c>
      <c r="R243" s="1">
        <f t="shared" si="165"/>
        <v>6.8677666774377269E-2</v>
      </c>
      <c r="S243" s="1">
        <f t="shared" si="165"/>
        <v>1.8186657044270516E-2</v>
      </c>
      <c r="T243" s="1">
        <f t="shared" si="165"/>
        <v>3.8528332132484705E-3</v>
      </c>
      <c r="W243" s="1">
        <f t="shared" si="128"/>
        <v>0.13926616734050293</v>
      </c>
      <c r="X243" s="1">
        <f t="shared" si="129"/>
        <v>0.14751730175182151</v>
      </c>
      <c r="Y243" s="1">
        <f t="shared" si="130"/>
        <v>7.812864650368348E-2</v>
      </c>
      <c r="Z243" s="1">
        <f t="shared" si="131"/>
        <v>2.7585850753366115E-2</v>
      </c>
      <c r="AA243" s="1">
        <f t="shared" si="132"/>
        <v>7.3050589877214139E-3</v>
      </c>
      <c r="AB243" s="1">
        <f t="shared" si="133"/>
        <v>1.5475726970668919E-3</v>
      </c>
      <c r="AC243" s="1">
        <f t="shared" si="134"/>
        <v>0.12702760635310051</v>
      </c>
      <c r="AD243" s="1">
        <f t="shared" si="135"/>
        <v>0.13455363994749722</v>
      </c>
      <c r="AE243" s="1">
        <f t="shared" si="136"/>
        <v>7.1262785086238928E-2</v>
      </c>
      <c r="AF243" s="1">
        <f t="shared" si="137"/>
        <v>2.516163586125237E-2</v>
      </c>
      <c r="AG243" s="1">
        <f t="shared" si="138"/>
        <v>6.6630982614007761E-3</v>
      </c>
      <c r="AH243" s="1">
        <f t="shared" si="139"/>
        <v>1.4115736730599777E-3</v>
      </c>
      <c r="AI243" s="1">
        <f t="shared" si="140"/>
        <v>5.7932278470570815E-2</v>
      </c>
      <c r="AJ243" s="1">
        <f t="shared" si="141"/>
        <v>6.136460539923469E-2</v>
      </c>
      <c r="AK243" s="1">
        <f t="shared" si="142"/>
        <v>3.2500144092525975E-2</v>
      </c>
      <c r="AL243" s="1">
        <f t="shared" si="143"/>
        <v>1.1475229183153022E-2</v>
      </c>
      <c r="AM243" s="1">
        <f t="shared" si="144"/>
        <v>3.0387761765993809E-3</v>
      </c>
      <c r="AN243" s="1">
        <f t="shared" si="145"/>
        <v>6.4376304849926916E-4</v>
      </c>
      <c r="AO243" s="1">
        <f t="shared" si="146"/>
        <v>1.761375071737098E-2</v>
      </c>
      <c r="AP243" s="1">
        <f t="shared" si="147"/>
        <v>1.8657316627396708E-2</v>
      </c>
      <c r="AQ243" s="1">
        <f t="shared" si="148"/>
        <v>9.8813554625715224E-3</v>
      </c>
      <c r="AR243" s="1">
        <f t="shared" si="149"/>
        <v>3.4889327952021495E-3</v>
      </c>
      <c r="AS243" s="1">
        <f t="shared" si="150"/>
        <v>9.2391059826340378E-4</v>
      </c>
      <c r="AT243" s="1">
        <f t="shared" si="151"/>
        <v>1.9572994808207144E-4</v>
      </c>
      <c r="AU243" s="1">
        <f t="shared" si="152"/>
        <v>4.0164683125395511E-3</v>
      </c>
      <c r="AV243" s="1">
        <f t="shared" si="153"/>
        <v>4.254432927624693E-3</v>
      </c>
      <c r="AW243" s="1">
        <f t="shared" si="154"/>
        <v>2.2532481432939204E-3</v>
      </c>
      <c r="AX243" s="1">
        <f t="shared" si="155"/>
        <v>7.9558228348772025E-4</v>
      </c>
      <c r="AY243" s="1">
        <f t="shared" si="156"/>
        <v>2.1067958216785195E-4</v>
      </c>
      <c r="AZ243" s="1">
        <f t="shared" si="157"/>
        <v>4.4632352694269917E-5</v>
      </c>
      <c r="BA243" s="1">
        <f t="shared" si="158"/>
        <v>7.3270107949124778E-4</v>
      </c>
      <c r="BB243" s="1">
        <f t="shared" si="159"/>
        <v>7.7611158762578344E-4</v>
      </c>
      <c r="BC243" s="1">
        <f t="shared" si="160"/>
        <v>4.1104702402325951E-4</v>
      </c>
      <c r="BD243" s="1">
        <f t="shared" si="161"/>
        <v>1.4513347363295659E-4</v>
      </c>
      <c r="BE243" s="1">
        <f t="shared" si="162"/>
        <v>3.8433057419927072E-5</v>
      </c>
      <c r="BF243" s="1">
        <f t="shared" si="163"/>
        <v>8.1420219094542272E-6</v>
      </c>
    </row>
    <row r="244" spans="2:58" x14ac:dyDescent="0.35">
      <c r="B244" s="1" t="s">
        <v>18</v>
      </c>
      <c r="C244" s="1" t="s">
        <v>3</v>
      </c>
      <c r="E244" s="1">
        <f>'PL Table'!R246</f>
        <v>1.7341561190937347</v>
      </c>
      <c r="F244" s="1">
        <f>'PL Table'!S246</f>
        <v>0.47666125273638865</v>
      </c>
      <c r="H244" s="1">
        <f t="shared" si="164"/>
        <v>0.1765491238752718</v>
      </c>
      <c r="I244" s="1">
        <f t="shared" si="164"/>
        <v>0.30616374348894038</v>
      </c>
      <c r="J244" s="1">
        <f t="shared" si="164"/>
        <v>0.26546786460799532</v>
      </c>
      <c r="K244" s="1">
        <f t="shared" si="164"/>
        <v>0.15345424061090077</v>
      </c>
      <c r="L244" s="1">
        <f t="shared" si="164"/>
        <v>6.6528402589068933E-2</v>
      </c>
      <c r="M244" s="1">
        <f t="shared" si="164"/>
        <v>2.3074127288673047E-2</v>
      </c>
      <c r="O244" s="1">
        <f t="shared" si="165"/>
        <v>0.62085280586521219</v>
      </c>
      <c r="P244" s="1">
        <f t="shared" si="165"/>
        <v>0.29593647620861396</v>
      </c>
      <c r="Q244" s="1">
        <f t="shared" si="165"/>
        <v>7.0530725739995179E-2</v>
      </c>
      <c r="R244" s="1">
        <f t="shared" si="165"/>
        <v>1.1206421362544253E-2</v>
      </c>
      <c r="S244" s="1">
        <f t="shared" si="165"/>
        <v>1.3354167113405428E-3</v>
      </c>
      <c r="T244" s="1">
        <f t="shared" si="165"/>
        <v>1.2730828051053832E-4</v>
      </c>
      <c r="W244" s="1">
        <f t="shared" si="128"/>
        <v>0.10961101893100743</v>
      </c>
      <c r="X244" s="1">
        <f t="shared" si="129"/>
        <v>5.2247325597366015E-2</v>
      </c>
      <c r="Y244" s="1">
        <f t="shared" si="130"/>
        <v>1.2452137835683229E-2</v>
      </c>
      <c r="Z244" s="1">
        <f t="shared" si="131"/>
        <v>1.9784838733343177E-3</v>
      </c>
      <c r="AA244" s="1">
        <f t="shared" si="132"/>
        <v>2.3576665039556956E-4</v>
      </c>
      <c r="AB244" s="1">
        <f t="shared" si="133"/>
        <v>2.2476165386202881E-5</v>
      </c>
      <c r="AC244" s="1">
        <f t="shared" si="134"/>
        <v>0.19008261919930572</v>
      </c>
      <c r="AD244" s="1">
        <f t="shared" si="135"/>
        <v>9.0605019390954986E-2</v>
      </c>
      <c r="AE244" s="1">
        <f t="shared" si="136"/>
        <v>2.1593951023548687E-2</v>
      </c>
      <c r="AF244" s="1">
        <f t="shared" si="137"/>
        <v>3.4309999154709804E-3</v>
      </c>
      <c r="AG244" s="1">
        <f t="shared" si="138"/>
        <v>4.0885617946171028E-4</v>
      </c>
      <c r="AH244" s="1">
        <f t="shared" si="139"/>
        <v>3.897717973824652E-5</v>
      </c>
      <c r="AI244" s="1">
        <f t="shared" si="140"/>
        <v>0.16481646860892016</v>
      </c>
      <c r="AJ244" s="1">
        <f t="shared" si="141"/>
        <v>7.8561624398715557E-2</v>
      </c>
      <c r="AK244" s="1">
        <f t="shared" si="142"/>
        <v>1.872364115144869E-2</v>
      </c>
      <c r="AL244" s="1">
        <f t="shared" si="143"/>
        <v>2.974944749012044E-3</v>
      </c>
      <c r="AM244" s="1">
        <f t="shared" si="144"/>
        <v>3.5451022272140555E-4</v>
      </c>
      <c r="AN244" s="1">
        <f t="shared" si="145"/>
        <v>3.3796257374048275E-5</v>
      </c>
      <c r="AO244" s="1">
        <f t="shared" si="146"/>
        <v>9.5272495855193137E-2</v>
      </c>
      <c r="AP244" s="1">
        <f t="shared" si="147"/>
        <v>4.5412707225658759E-2</v>
      </c>
      <c r="AQ244" s="1">
        <f t="shared" si="148"/>
        <v>1.0823238958166672E-2</v>
      </c>
      <c r="AR244" s="1">
        <f t="shared" si="149"/>
        <v>1.7196728801550042E-3</v>
      </c>
      <c r="AS244" s="1">
        <f t="shared" si="150"/>
        <v>2.0492535733786945E-4</v>
      </c>
      <c r="AT244" s="1">
        <f t="shared" si="151"/>
        <v>1.9535995509224197E-5</v>
      </c>
      <c r="AU244" s="1">
        <f t="shared" si="152"/>
        <v>4.1304345417153894E-2</v>
      </c>
      <c r="AV244" s="1">
        <f t="shared" si="153"/>
        <v>1.9688181029997091E-2</v>
      </c>
      <c r="AW244" s="1">
        <f t="shared" si="154"/>
        <v>4.6922965169296062E-3</v>
      </c>
      <c r="AX244" s="1">
        <f t="shared" si="155"/>
        <v>7.4554531199008645E-4</v>
      </c>
      <c r="AY244" s="1">
        <f t="shared" si="156"/>
        <v>8.884314059623408E-5</v>
      </c>
      <c r="AZ244" s="1">
        <f t="shared" si="157"/>
        <v>8.4696165387272115E-6</v>
      </c>
      <c r="BA244" s="1">
        <f t="shared" si="158"/>
        <v>1.4325636670063722E-2</v>
      </c>
      <c r="BB244" s="1">
        <f t="shared" si="159"/>
        <v>6.8284759213989212E-3</v>
      </c>
      <c r="BC244" s="1">
        <f t="shared" si="160"/>
        <v>1.6274349434871372E-3</v>
      </c>
      <c r="BD244" s="1">
        <f t="shared" si="161"/>
        <v>2.5857839296985092E-4</v>
      </c>
      <c r="BE244" s="1">
        <f t="shared" si="162"/>
        <v>3.0813575180892835E-5</v>
      </c>
      <c r="BF244" s="1">
        <f t="shared" si="163"/>
        <v>2.9375274694022554E-6</v>
      </c>
    </row>
    <row r="245" spans="2:58" x14ac:dyDescent="0.35">
      <c r="B245" s="1" t="s">
        <v>20</v>
      </c>
      <c r="C245" s="1" t="s">
        <v>7</v>
      </c>
      <c r="E245" s="1">
        <f>'PL Table'!R247</f>
        <v>0.91212107562722411</v>
      </c>
      <c r="F245" s="1">
        <f>'PL Table'!S247</f>
        <v>1.6947955652849378</v>
      </c>
      <c r="H245" s="1">
        <f t="shared" si="164"/>
        <v>0.40167134454337683</v>
      </c>
      <c r="I245" s="1">
        <f t="shared" si="164"/>
        <v>0.36637289883353819</v>
      </c>
      <c r="J245" s="1">
        <f t="shared" si="164"/>
        <v>0.16708822128235548</v>
      </c>
      <c r="K245" s="1">
        <f t="shared" si="164"/>
        <v>5.0801562706900581E-2</v>
      </c>
      <c r="L245" s="1">
        <f t="shared" si="164"/>
        <v>1.1584294004940505E-2</v>
      </c>
      <c r="M245" s="1">
        <f t="shared" si="164"/>
        <v>2.1132557416336686E-3</v>
      </c>
      <c r="O245" s="1">
        <f t="shared" si="165"/>
        <v>0.18363676692068329</v>
      </c>
      <c r="P245" s="1">
        <f t="shared" si="165"/>
        <v>0.31122677820043776</v>
      </c>
      <c r="Q245" s="1">
        <f t="shared" si="165"/>
        <v>0.26373288174601051</v>
      </c>
      <c r="R245" s="1">
        <f t="shared" si="165"/>
        <v>0.14899110613431851</v>
      </c>
      <c r="S245" s="1">
        <f t="shared" si="165"/>
        <v>6.3127366485835112E-2</v>
      </c>
      <c r="T245" s="1">
        <f t="shared" si="165"/>
        <v>2.1397596153662057E-2</v>
      </c>
      <c r="W245" s="1">
        <f t="shared" si="128"/>
        <v>7.376162707662956E-2</v>
      </c>
      <c r="X245" s="1">
        <f t="shared" si="129"/>
        <v>0.12501087845767317</v>
      </c>
      <c r="Y245" s="1">
        <f t="shared" si="130"/>
        <v>0.10593394121121945</v>
      </c>
      <c r="Z245" s="1">
        <f t="shared" si="131"/>
        <v>5.9845457925976675E-2</v>
      </c>
      <c r="AA245" s="1">
        <f t="shared" si="132"/>
        <v>2.5356454173847895E-2</v>
      </c>
      <c r="AB245" s="1">
        <f t="shared" si="133"/>
        <v>8.5948012170376266E-3</v>
      </c>
      <c r="AC245" s="1">
        <f t="shared" si="134"/>
        <v>6.7279534629149526E-2</v>
      </c>
      <c r="AD245" s="1">
        <f t="shared" si="135"/>
        <v>0.11402505692391701</v>
      </c>
      <c r="AE245" s="1">
        <f t="shared" si="136"/>
        <v>9.66245804030086E-2</v>
      </c>
      <c r="AF245" s="1">
        <f t="shared" si="137"/>
        <v>5.4586303454845629E-2</v>
      </c>
      <c r="AG245" s="1">
        <f t="shared" si="138"/>
        <v>2.3128156255142557E-2</v>
      </c>
      <c r="AH245" s="1">
        <f t="shared" si="139"/>
        <v>7.839499330886535E-3</v>
      </c>
      <c r="AI245" s="1">
        <f t="shared" si="140"/>
        <v>3.0683540746819466E-2</v>
      </c>
      <c r="AJ245" s="1">
        <f t="shared" si="141"/>
        <v>5.2002328784949314E-2</v>
      </c>
      <c r="AK245" s="1">
        <f t="shared" si="142"/>
        <v>4.4066658104610697E-2</v>
      </c>
      <c r="AL245" s="1">
        <f t="shared" si="143"/>
        <v>2.4894658910873921E-2</v>
      </c>
      <c r="AM245" s="1">
        <f t="shared" si="144"/>
        <v>1.0547839380357568E-2</v>
      </c>
      <c r="AN245" s="1">
        <f t="shared" si="145"/>
        <v>3.575286281033564E-3</v>
      </c>
      <c r="AO245" s="1">
        <f t="shared" si="146"/>
        <v>9.329034730013579E-3</v>
      </c>
      <c r="AP245" s="1">
        <f t="shared" si="147"/>
        <v>1.5810806688816178E-2</v>
      </c>
      <c r="AQ245" s="1">
        <f t="shared" si="148"/>
        <v>1.3398042529891548E-2</v>
      </c>
      <c r="AR245" s="1">
        <f t="shared" si="149"/>
        <v>7.5689810210530619E-3</v>
      </c>
      <c r="AS245" s="1">
        <f t="shared" si="150"/>
        <v>3.2069688670516468E-3</v>
      </c>
      <c r="AT245" s="1">
        <f t="shared" si="151"/>
        <v>1.0870313227771976E-3</v>
      </c>
      <c r="AU245" s="1">
        <f t="shared" si="152"/>
        <v>2.1273022981259282E-3</v>
      </c>
      <c r="AV245" s="1">
        <f t="shared" si="153"/>
        <v>3.6053425008842795E-3</v>
      </c>
      <c r="AW245" s="1">
        <f t="shared" si="154"/>
        <v>3.0551592409159925E-3</v>
      </c>
      <c r="AX245" s="1">
        <f t="shared" si="155"/>
        <v>1.7259567775812403E-3</v>
      </c>
      <c r="AY245" s="1">
        <f t="shared" si="156"/>
        <v>7.3128597312954182E-4</v>
      </c>
      <c r="AZ245" s="1">
        <f t="shared" si="157"/>
        <v>2.4787604484300535E-4</v>
      </c>
      <c r="BA245" s="1">
        <f t="shared" si="158"/>
        <v>3.8807145207017771E-4</v>
      </c>
      <c r="BB245" s="1">
        <f t="shared" si="159"/>
        <v>6.5770177598222337E-4</v>
      </c>
      <c r="BC245" s="1">
        <f t="shared" si="160"/>
        <v>5.5733502660735006E-4</v>
      </c>
      <c r="BD245" s="1">
        <f t="shared" si="161"/>
        <v>3.1485631049069991E-4</v>
      </c>
      <c r="BE245" s="1">
        <f t="shared" si="162"/>
        <v>1.3340426968040387E-4</v>
      </c>
      <c r="BF245" s="1">
        <f t="shared" si="163"/>
        <v>4.5218592928884844E-5</v>
      </c>
    </row>
    <row r="246" spans="2:58" x14ac:dyDescent="0.35">
      <c r="B246" s="1" t="s">
        <v>11</v>
      </c>
      <c r="C246" s="1" t="s">
        <v>12</v>
      </c>
      <c r="E246" s="1">
        <f>'PL Table'!R248</f>
        <v>1.1868834737173999</v>
      </c>
      <c r="F246" s="1">
        <f>'PL Table'!S248</f>
        <v>0.73441141162347301</v>
      </c>
      <c r="H246" s="1">
        <f t="shared" si="164"/>
        <v>0.30517085657830884</v>
      </c>
      <c r="I246" s="1">
        <f t="shared" si="164"/>
        <v>0.36220224633297765</v>
      </c>
      <c r="J246" s="1">
        <f t="shared" si="164"/>
        <v>0.21494593015796495</v>
      </c>
      <c r="K246" s="1">
        <f t="shared" si="164"/>
        <v>8.5038590749101015E-2</v>
      </c>
      <c r="L246" s="1">
        <f t="shared" si="164"/>
        <v>2.5232724497081343E-2</v>
      </c>
      <c r="M246" s="1">
        <f t="shared" si="164"/>
        <v>5.9896607404900026E-3</v>
      </c>
      <c r="O246" s="1">
        <f t="shared" si="165"/>
        <v>0.47978777338986922</v>
      </c>
      <c r="P246" s="1">
        <f t="shared" si="165"/>
        <v>0.35236161593493681</v>
      </c>
      <c r="Q246" s="1">
        <f t="shared" si="165"/>
        <v>0.1293891958803525</v>
      </c>
      <c r="R246" s="1">
        <f t="shared" si="165"/>
        <v>3.1674967331771907E-2</v>
      </c>
      <c r="S246" s="1">
        <f t="shared" si="165"/>
        <v>5.8156143678135003E-3</v>
      </c>
      <c r="T246" s="1">
        <f t="shared" si="165"/>
        <v>8.5421071146473315E-4</v>
      </c>
      <c r="W246" s="1">
        <f t="shared" si="128"/>
        <v>0.14641724578118592</v>
      </c>
      <c r="X246" s="1">
        <f t="shared" si="129"/>
        <v>0.10753049616018175</v>
      </c>
      <c r="Y246" s="1">
        <f t="shared" si="130"/>
        <v>3.9485811738785757E-2</v>
      </c>
      <c r="Z246" s="1">
        <f t="shared" si="131"/>
        <v>9.6662769127267827E-3</v>
      </c>
      <c r="AA246" s="1">
        <f t="shared" si="132"/>
        <v>1.7747560181547658E-3</v>
      </c>
      <c r="AB246" s="1">
        <f t="shared" si="133"/>
        <v>2.6068021451605922E-4</v>
      </c>
      <c r="AC246" s="1">
        <f t="shared" si="134"/>
        <v>0.17378020928490828</v>
      </c>
      <c r="AD246" s="1">
        <f t="shared" si="135"/>
        <v>0.12762616881315206</v>
      </c>
      <c r="AE246" s="1">
        <f t="shared" si="136"/>
        <v>4.6865057399081332E-2</v>
      </c>
      <c r="AF246" s="1">
        <f t="shared" si="137"/>
        <v>1.1472744320091467E-2</v>
      </c>
      <c r="AG246" s="1">
        <f t="shared" si="138"/>
        <v>2.1064285878283897E-3</v>
      </c>
      <c r="AH246" s="1">
        <f t="shared" si="139"/>
        <v>3.0939703853421737E-4</v>
      </c>
      <c r="AI246" s="1">
        <f t="shared" si="140"/>
        <v>0.10312842922970435</v>
      </c>
      <c r="AJ246" s="1">
        <f t="shared" si="141"/>
        <v>7.5738695289098601E-2</v>
      </c>
      <c r="AK246" s="1">
        <f t="shared" si="142"/>
        <v>2.7811681060893496E-2</v>
      </c>
      <c r="AL246" s="1">
        <f t="shared" si="143"/>
        <v>6.8084053158508654E-3</v>
      </c>
      <c r="AM246" s="1">
        <f t="shared" si="144"/>
        <v>1.2500426397296981E-3</v>
      </c>
      <c r="AN246" s="1">
        <f t="shared" si="145"/>
        <v>1.8360911592668407E-4</v>
      </c>
      <c r="AO246" s="1">
        <f t="shared" si="146"/>
        <v>4.0800476107723506E-2</v>
      </c>
      <c r="AP246" s="1">
        <f t="shared" si="147"/>
        <v>2.9964335253183001E-2</v>
      </c>
      <c r="AQ246" s="1">
        <f t="shared" si="148"/>
        <v>1.1003074875824564E-2</v>
      </c>
      <c r="AR246" s="1">
        <f t="shared" si="149"/>
        <v>2.6935945839176951E-3</v>
      </c>
      <c r="AS246" s="1">
        <f t="shared" si="150"/>
        <v>4.9455165017908405E-4</v>
      </c>
      <c r="AT246" s="1">
        <f t="shared" si="151"/>
        <v>7.2640875105747858E-5</v>
      </c>
      <c r="AU246" s="1">
        <f t="shared" si="152"/>
        <v>1.2106352703014665E-2</v>
      </c>
      <c r="AV246" s="1">
        <f t="shared" si="153"/>
        <v>8.891043578232647E-3</v>
      </c>
      <c r="AW246" s="1">
        <f t="shared" si="154"/>
        <v>3.2648419325478268E-3</v>
      </c>
      <c r="AX246" s="1">
        <f t="shared" si="155"/>
        <v>7.992457241366523E-4</v>
      </c>
      <c r="AY246" s="1">
        <f t="shared" si="156"/>
        <v>1.4674379512430593E-4</v>
      </c>
      <c r="AZ246" s="1">
        <f t="shared" si="157"/>
        <v>2.1554063544845456E-5</v>
      </c>
      <c r="BA246" s="1">
        <f t="shared" si="158"/>
        <v>2.8737659900404137E-3</v>
      </c>
      <c r="BB246" s="1">
        <f t="shared" si="159"/>
        <v>2.1105265374211073E-3</v>
      </c>
      <c r="BC246" s="1">
        <f t="shared" si="160"/>
        <v>7.7499738680811812E-4</v>
      </c>
      <c r="BD246" s="1">
        <f t="shared" si="161"/>
        <v>1.8972230828341756E-4</v>
      </c>
      <c r="BE246" s="1">
        <f t="shared" si="162"/>
        <v>3.4833557060722112E-5</v>
      </c>
      <c r="BF246" s="1">
        <f t="shared" si="163"/>
        <v>5.1164323625663458E-6</v>
      </c>
    </row>
    <row r="247" spans="2:58" x14ac:dyDescent="0.35">
      <c r="B247" s="1" t="s">
        <v>13</v>
      </c>
      <c r="C247" s="1" t="s">
        <v>12</v>
      </c>
      <c r="E247" s="1">
        <f>'PL Table'!R249</f>
        <v>0.66325841178325295</v>
      </c>
      <c r="F247" s="1">
        <f>'PL Table'!S249</f>
        <v>1.2852199703410778</v>
      </c>
      <c r="H247" s="1">
        <f t="shared" si="164"/>
        <v>0.51516996080474808</v>
      </c>
      <c r="I247" s="1">
        <f t="shared" si="164"/>
        <v>0.34169081000179791</v>
      </c>
      <c r="J247" s="1">
        <f t="shared" si="164"/>
        <v>0.11331465198136283</v>
      </c>
      <c r="K247" s="1">
        <f t="shared" si="164"/>
        <v>2.5052298701643588E-2</v>
      </c>
      <c r="L247" s="1">
        <f t="shared" si="164"/>
        <v>4.1540369620929433E-3</v>
      </c>
      <c r="M247" s="1">
        <f t="shared" si="164"/>
        <v>5.5103999159333893E-4</v>
      </c>
      <c r="O247" s="1">
        <f t="shared" si="165"/>
        <v>0.27658973540138088</v>
      </c>
      <c r="P247" s="1">
        <f t="shared" si="165"/>
        <v>0.35547865152920927</v>
      </c>
      <c r="Q247" s="1">
        <f t="shared" si="165"/>
        <v>0.22843413098762835</v>
      </c>
      <c r="R247" s="1">
        <f t="shared" si="165"/>
        <v>9.786270235093654E-2</v>
      </c>
      <c r="S247" s="1">
        <f t="shared" si="165"/>
        <v>3.1443774853242082E-2</v>
      </c>
      <c r="T247" s="1">
        <f t="shared" si="165"/>
        <v>8.0824334768590644E-3</v>
      </c>
      <c r="W247" s="1">
        <f t="shared" si="128"/>
        <v>0.14249072314572503</v>
      </c>
      <c r="X247" s="1">
        <f t="shared" si="129"/>
        <v>0.18313192297522743</v>
      </c>
      <c r="Y247" s="1">
        <f t="shared" si="130"/>
        <v>0.11768240230736318</v>
      </c>
      <c r="Z247" s="1">
        <f t="shared" si="131"/>
        <v>5.0415924534378702E-2</v>
      </c>
      <c r="AA247" s="1">
        <f t="shared" si="132"/>
        <v>1.6198888258698047E-2</v>
      </c>
      <c r="AB247" s="1">
        <f t="shared" si="133"/>
        <v>4.1638269374804681E-3</v>
      </c>
      <c r="AC247" s="1">
        <f t="shared" si="134"/>
        <v>9.4508170727480786E-2</v>
      </c>
      <c r="AD247" s="1">
        <f t="shared" si="135"/>
        <v>0.12146378837936236</v>
      </c>
      <c r="AE247" s="1">
        <f t="shared" si="136"/>
        <v>7.8053843249219532E-2</v>
      </c>
      <c r="AF247" s="1">
        <f t="shared" si="137"/>
        <v>3.3438786035256358E-2</v>
      </c>
      <c r="AG247" s="1">
        <f t="shared" si="138"/>
        <v>1.0744048899118451E-2</v>
      </c>
      <c r="AH247" s="1">
        <f t="shared" si="139"/>
        <v>2.7616932414936215E-3</v>
      </c>
      <c r="AI247" s="1">
        <f t="shared" si="140"/>
        <v>3.1341669608624702E-2</v>
      </c>
      <c r="AJ247" s="1">
        <f t="shared" si="141"/>
        <v>4.0280939684836502E-2</v>
      </c>
      <c r="AK247" s="1">
        <f t="shared" si="142"/>
        <v>2.5884934053528156E-2</v>
      </c>
      <c r="AL247" s="1">
        <f t="shared" si="143"/>
        <v>1.1089278058852072E-2</v>
      </c>
      <c r="AM247" s="1">
        <f t="shared" si="144"/>
        <v>3.5630404044754544E-3</v>
      </c>
      <c r="AN247" s="1">
        <f t="shared" si="145"/>
        <v>9.1585813659280117E-4</v>
      </c>
      <c r="AO247" s="1">
        <f t="shared" si="146"/>
        <v>6.9292086690839576E-3</v>
      </c>
      <c r="AP247" s="1">
        <f t="shared" si="147"/>
        <v>8.9055573601672221E-3</v>
      </c>
      <c r="AQ247" s="1">
        <f t="shared" si="148"/>
        <v>5.7228000831524434E-3</v>
      </c>
      <c r="AR247" s="1">
        <f t="shared" si="149"/>
        <v>2.4516856510457003E-3</v>
      </c>
      <c r="AS247" s="1">
        <f t="shared" si="150"/>
        <v>7.8773883993064995E-4</v>
      </c>
      <c r="AT247" s="1">
        <f t="shared" si="151"/>
        <v>2.0248353769843701E-4</v>
      </c>
      <c r="AU247" s="1">
        <f t="shared" si="152"/>
        <v>1.1489639841928433E-3</v>
      </c>
      <c r="AV247" s="1">
        <f t="shared" si="153"/>
        <v>1.4766714576872925E-3</v>
      </c>
      <c r="AW247" s="1">
        <f t="shared" si="154"/>
        <v>9.4892382352618914E-4</v>
      </c>
      <c r="AX247" s="1">
        <f t="shared" si="155"/>
        <v>4.0652528277609039E-4</v>
      </c>
      <c r="AY247" s="1">
        <f t="shared" si="156"/>
        <v>1.3061860296809623E-4</v>
      </c>
      <c r="AZ247" s="1">
        <f t="shared" si="157"/>
        <v>3.3574727406529935E-5</v>
      </c>
      <c r="BA247" s="1">
        <f t="shared" si="158"/>
        <v>1.5241200547038076E-4</v>
      </c>
      <c r="BB247" s="1">
        <f t="shared" si="159"/>
        <v>1.9588295315026694E-4</v>
      </c>
      <c r="BC247" s="1">
        <f t="shared" si="160"/>
        <v>1.2587634161905441E-4</v>
      </c>
      <c r="BD247" s="1">
        <f t="shared" si="161"/>
        <v>5.39262626807615E-5</v>
      </c>
      <c r="BE247" s="1">
        <f t="shared" si="162"/>
        <v>1.7326777430793359E-5</v>
      </c>
      <c r="BF247" s="1">
        <f t="shared" si="163"/>
        <v>4.4537440751421399E-6</v>
      </c>
    </row>
    <row r="248" spans="2:58" x14ac:dyDescent="0.35">
      <c r="B248" s="1" t="s">
        <v>21</v>
      </c>
      <c r="C248" s="1" t="s">
        <v>20</v>
      </c>
      <c r="E248" s="1">
        <f>'PL Table'!R250</f>
        <v>0.94590333768749146</v>
      </c>
      <c r="F248" s="1">
        <f>'PL Table'!S250</f>
        <v>1.0168773391709625</v>
      </c>
      <c r="H248" s="1">
        <f t="shared" si="164"/>
        <v>0.38832862053421136</v>
      </c>
      <c r="I248" s="1">
        <f t="shared" si="164"/>
        <v>0.36732133828288982</v>
      </c>
      <c r="J248" s="1">
        <f t="shared" si="164"/>
        <v>0.17372523994281081</v>
      </c>
      <c r="K248" s="1">
        <f t="shared" si="164"/>
        <v>5.4775761434155024E-2</v>
      </c>
      <c r="L248" s="1">
        <f t="shared" si="164"/>
        <v>1.2953143891235249E-2</v>
      </c>
      <c r="M248" s="1">
        <f t="shared" si="164"/>
        <v>2.4504844080531535E-3</v>
      </c>
      <c r="O248" s="1">
        <f t="shared" si="165"/>
        <v>0.36172271578185211</v>
      </c>
      <c r="P248" s="1">
        <f t="shared" si="165"/>
        <v>0.36782763274194408</v>
      </c>
      <c r="Q248" s="1">
        <f t="shared" si="165"/>
        <v>0.18701779222809103</v>
      </c>
      <c r="R248" s="1">
        <f t="shared" si="165"/>
        <v>6.3391384979509705E-2</v>
      </c>
      <c r="S248" s="1">
        <f t="shared" si="165"/>
        <v>1.6115315721081484E-2</v>
      </c>
      <c r="T248" s="1">
        <f t="shared" si="165"/>
        <v>3.2774598740706656E-3</v>
      </c>
      <c r="W248" s="1">
        <f t="shared" si="128"/>
        <v>0.14046728323545524</v>
      </c>
      <c r="X248" s="1">
        <f t="shared" si="129"/>
        <v>0.14283799721704366</v>
      </c>
      <c r="Y248" s="1">
        <f t="shared" si="130"/>
        <v>7.2624361271288351E-2</v>
      </c>
      <c r="Z248" s="1">
        <f t="shared" si="131"/>
        <v>2.461668908284613E-2</v>
      </c>
      <c r="AA248" s="1">
        <f t="shared" si="132"/>
        <v>6.2580383234408623E-3</v>
      </c>
      <c r="AB248" s="1">
        <f t="shared" si="133"/>
        <v>1.2727314717540916E-3</v>
      </c>
      <c r="AC248" s="1">
        <f t="shared" si="134"/>
        <v>0.13286847204831131</v>
      </c>
      <c r="AD248" s="1">
        <f t="shared" si="135"/>
        <v>0.13511093831619819</v>
      </c>
      <c r="AE248" s="1">
        <f t="shared" si="136"/>
        <v>6.8695625723933826E-2</v>
      </c>
      <c r="AF248" s="1">
        <f t="shared" si="137"/>
        <v>2.3285008366279385E-2</v>
      </c>
      <c r="AG248" s="1">
        <f t="shared" si="138"/>
        <v>5.9194993375189442E-3</v>
      </c>
      <c r="AH248" s="1">
        <f t="shared" si="139"/>
        <v>1.2038809471121084E-3</v>
      </c>
      <c r="AI248" s="1">
        <f t="shared" si="140"/>
        <v>6.2840365591967415E-2</v>
      </c>
      <c r="AJ248" s="1">
        <f t="shared" si="141"/>
        <v>6.3900943755690331E-2</v>
      </c>
      <c r="AK248" s="1">
        <f t="shared" si="142"/>
        <v>3.2489710828399854E-2</v>
      </c>
      <c r="AL248" s="1">
        <f t="shared" si="143"/>
        <v>1.1012683565872415E-2</v>
      </c>
      <c r="AM248" s="1">
        <f t="shared" si="144"/>
        <v>2.7996370903990318E-3</v>
      </c>
      <c r="AN248" s="1">
        <f t="shared" si="145"/>
        <v>5.6937750302586091E-4</v>
      </c>
      <c r="AO248" s="1">
        <f t="shared" si="146"/>
        <v>1.9813637184981393E-2</v>
      </c>
      <c r="AP248" s="1">
        <f t="shared" si="147"/>
        <v>2.0148038659962716E-2</v>
      </c>
      <c r="AQ248" s="1">
        <f t="shared" si="148"/>
        <v>1.0244041971028286E-2</v>
      </c>
      <c r="AR248" s="1">
        <f t="shared" si="149"/>
        <v>3.4723113806183017E-3</v>
      </c>
      <c r="AS248" s="1">
        <f t="shared" si="150"/>
        <v>8.8272868937404737E-4</v>
      </c>
      <c r="AT248" s="1">
        <f t="shared" si="151"/>
        <v>1.7952536017211055E-4</v>
      </c>
      <c r="AU248" s="1">
        <f t="shared" si="152"/>
        <v>4.6854463862507217E-3</v>
      </c>
      <c r="AV248" s="1">
        <f t="shared" si="153"/>
        <v>4.7645242540788352E-3</v>
      </c>
      <c r="AW248" s="1">
        <f t="shared" si="154"/>
        <v>2.4224683729516003E-3</v>
      </c>
      <c r="AX248" s="1">
        <f t="shared" si="155"/>
        <v>8.2111773110427803E-4</v>
      </c>
      <c r="AY248" s="1">
        <f t="shared" si="156"/>
        <v>2.0874400338785401E-4</v>
      </c>
      <c r="AZ248" s="1">
        <f t="shared" si="157"/>
        <v>4.2453409346587092E-5</v>
      </c>
      <c r="BA248" s="1">
        <f t="shared" si="158"/>
        <v>8.8639587506207098E-4</v>
      </c>
      <c r="BB248" s="1">
        <f t="shared" si="159"/>
        <v>9.0135587888523559E-4</v>
      </c>
      <c r="BC248" s="1">
        <f t="shared" si="160"/>
        <v>4.5828418388346129E-4</v>
      </c>
      <c r="BD248" s="1">
        <f t="shared" si="161"/>
        <v>1.5533960049718342E-4</v>
      </c>
      <c r="BE248" s="1">
        <f t="shared" si="162"/>
        <v>3.9490329905364037E-5</v>
      </c>
      <c r="BF248" s="1">
        <f t="shared" si="163"/>
        <v>8.031364319430018E-6</v>
      </c>
    </row>
    <row r="249" spans="2:58" x14ac:dyDescent="0.35">
      <c r="B249" s="1" t="s">
        <v>5</v>
      </c>
      <c r="C249" s="1" t="s">
        <v>4</v>
      </c>
      <c r="E249" s="1">
        <f>'PL Table'!R251</f>
        <v>1.0641412548984281</v>
      </c>
      <c r="F249" s="1">
        <f>'PL Table'!S251</f>
        <v>1.7442271026057485</v>
      </c>
      <c r="H249" s="1">
        <f t="shared" si="164"/>
        <v>0.34502401526886678</v>
      </c>
      <c r="I249" s="1">
        <f t="shared" si="164"/>
        <v>0.36715428857830629</v>
      </c>
      <c r="J249" s="1">
        <f t="shared" si="164"/>
        <v>0.19535201269452926</v>
      </c>
      <c r="K249" s="1">
        <f t="shared" si="164"/>
        <v>6.9294045311896674E-2</v>
      </c>
      <c r="L249" s="1">
        <f t="shared" si="164"/>
        <v>1.8434663083797567E-2</v>
      </c>
      <c r="M249" s="1">
        <f t="shared" si="164"/>
        <v>3.923417101524415E-3</v>
      </c>
      <c r="O249" s="1">
        <f t="shared" si="165"/>
        <v>0.17478002380101598</v>
      </c>
      <c r="P249" s="1">
        <f t="shared" si="165"/>
        <v>0.30485605450780989</v>
      </c>
      <c r="Q249" s="1">
        <f t="shared" si="165"/>
        <v>0.26586909633298872</v>
      </c>
      <c r="R249" s="1">
        <f t="shared" si="165"/>
        <v>0.15457869452309919</v>
      </c>
      <c r="S249" s="1">
        <f t="shared" si="165"/>
        <v>6.7405087118151102E-2</v>
      </c>
      <c r="T249" s="1">
        <f t="shared" si="165"/>
        <v>2.3513955960996157E-2</v>
      </c>
      <c r="W249" s="1">
        <f t="shared" si="128"/>
        <v>6.0303305600614636E-2</v>
      </c>
      <c r="X249" s="1">
        <f t="shared" si="129"/>
        <v>0.10518266000530908</v>
      </c>
      <c r="Y249" s="1">
        <f t="shared" si="130"/>
        <v>9.1731223152712912E-2</v>
      </c>
      <c r="Z249" s="1">
        <f t="shared" si="131"/>
        <v>5.3333361859379272E-2</v>
      </c>
      <c r="AA249" s="1">
        <f t="shared" si="132"/>
        <v>2.3256373807052262E-2</v>
      </c>
      <c r="AB249" s="1">
        <f t="shared" si="133"/>
        <v>8.1128795005181997E-3</v>
      </c>
      <c r="AC249" s="1">
        <f t="shared" si="134"/>
        <v>6.417123529636147E-2</v>
      </c>
      <c r="AD249" s="1">
        <f t="shared" si="135"/>
        <v>0.1119292078116043</v>
      </c>
      <c r="AE249" s="1">
        <f t="shared" si="136"/>
        <v>9.7614978919095652E-2</v>
      </c>
      <c r="AF249" s="1">
        <f t="shared" si="137"/>
        <v>5.6754230616991815E-2</v>
      </c>
      <c r="AG249" s="1">
        <f t="shared" si="138"/>
        <v>2.4748066807423526E-2</v>
      </c>
      <c r="AH249" s="1">
        <f t="shared" si="139"/>
        <v>8.6332497725211677E-3</v>
      </c>
      <c r="AI249" s="1">
        <f t="shared" si="140"/>
        <v>3.4143629428326203E-2</v>
      </c>
      <c r="AJ249" s="1">
        <f t="shared" si="141"/>
        <v>5.9554243830213779E-2</v>
      </c>
      <c r="AK249" s="1">
        <f t="shared" si="142"/>
        <v>5.1938063081925036E-2</v>
      </c>
      <c r="AL249" s="1">
        <f t="shared" si="143"/>
        <v>3.0197259094780233E-2</v>
      </c>
      <c r="AM249" s="1">
        <f t="shared" si="144"/>
        <v>1.3167719434380904E-2</v>
      </c>
      <c r="AN249" s="1">
        <f t="shared" si="145"/>
        <v>4.5934986233911231E-3</v>
      </c>
      <c r="AO249" s="1">
        <f t="shared" si="146"/>
        <v>1.2111214888881981E-2</v>
      </c>
      <c r="AP249" s="1">
        <f t="shared" si="147"/>
        <v>2.1124709254670221E-2</v>
      </c>
      <c r="AQ249" s="1">
        <f t="shared" si="148"/>
        <v>1.8423145208331142E-2</v>
      </c>
      <c r="AR249" s="1">
        <f t="shared" si="149"/>
        <v>1.071138306253747E-2</v>
      </c>
      <c r="AS249" s="1">
        <f t="shared" si="150"/>
        <v>4.6707711610175055E-3</v>
      </c>
      <c r="AT249" s="1">
        <f t="shared" si="151"/>
        <v>1.6293771298232106E-3</v>
      </c>
      <c r="AU249" s="1">
        <f t="shared" si="152"/>
        <v>3.2220108525498493E-3</v>
      </c>
      <c r="AV249" s="1">
        <f t="shared" si="153"/>
        <v>5.6199186539073014E-3</v>
      </c>
      <c r="AW249" s="1">
        <f t="shared" si="154"/>
        <v>4.9012072152923658E-3</v>
      </c>
      <c r="AX249" s="1">
        <f t="shared" si="155"/>
        <v>2.8496061534665977E-3</v>
      </c>
      <c r="AY249" s="1">
        <f t="shared" si="156"/>
        <v>1.242590071157139E-3</v>
      </c>
      <c r="AZ249" s="1">
        <f t="shared" si="157"/>
        <v>4.3347185590821762E-4</v>
      </c>
      <c r="BA249" s="1">
        <f t="shared" si="158"/>
        <v>6.8573493438575043E-4</v>
      </c>
      <c r="BB249" s="1">
        <f t="shared" si="159"/>
        <v>1.1960774577592006E-3</v>
      </c>
      <c r="BC249" s="1">
        <f t="shared" si="160"/>
        <v>1.0431153593196902E-3</v>
      </c>
      <c r="BD249" s="1">
        <f t="shared" si="161"/>
        <v>6.0647669362324575E-4</v>
      </c>
      <c r="BE249" s="1">
        <f t="shared" si="162"/>
        <v>2.6445827152909708E-4</v>
      </c>
      <c r="BF249" s="1">
        <f t="shared" si="163"/>
        <v>9.2255056941864286E-5</v>
      </c>
    </row>
    <row r="250" spans="2:58" x14ac:dyDescent="0.35">
      <c r="B250" s="1" t="s">
        <v>9</v>
      </c>
      <c r="C250" s="1" t="s">
        <v>8</v>
      </c>
      <c r="E250" s="1">
        <f>'PL Table'!R252</f>
        <v>1.9762623305256521</v>
      </c>
      <c r="F250" s="1">
        <f>'PL Table'!S252</f>
        <v>0.25421933479274061</v>
      </c>
      <c r="H250" s="1">
        <f t="shared" si="164"/>
        <v>0.13858626011280031</v>
      </c>
      <c r="I250" s="1">
        <f t="shared" si="164"/>
        <v>0.273882805389357</v>
      </c>
      <c r="J250" s="1">
        <f t="shared" si="164"/>
        <v>0.27063213563483718</v>
      </c>
      <c r="K250" s="1">
        <f t="shared" si="164"/>
        <v>0.17828003169494594</v>
      </c>
      <c r="L250" s="1">
        <f t="shared" si="164"/>
        <v>8.8082027730910242E-2</v>
      </c>
      <c r="M250" s="1">
        <f t="shared" si="164"/>
        <v>3.4814638680182725E-2</v>
      </c>
      <c r="O250" s="1">
        <f t="shared" si="165"/>
        <v>0.77552168450287362</v>
      </c>
      <c r="P250" s="1">
        <f t="shared" si="165"/>
        <v>0.19715260675166618</v>
      </c>
      <c r="Q250" s="1">
        <f t="shared" si="165"/>
        <v>2.5060002270531675E-2</v>
      </c>
      <c r="R250" s="1">
        <f t="shared" si="165"/>
        <v>2.1235790357063775E-3</v>
      </c>
      <c r="S250" s="1">
        <f t="shared" si="165"/>
        <v>1.349637124592712E-4</v>
      </c>
      <c r="T250" s="1">
        <f t="shared" si="165"/>
        <v>6.8620770405109299E-6</v>
      </c>
      <c r="W250" s="1">
        <f t="shared" si="128"/>
        <v>0.1074766498916323</v>
      </c>
      <c r="X250" s="1">
        <f t="shared" si="129"/>
        <v>2.7322642441203041E-2</v>
      </c>
      <c r="Y250" s="1">
        <f t="shared" si="130"/>
        <v>3.472971993091269E-3</v>
      </c>
      <c r="Z250" s="1">
        <f t="shared" si="131"/>
        <v>2.9429887661249372E-4</v>
      </c>
      <c r="AA250" s="1">
        <f t="shared" si="132"/>
        <v>1.8704116160669746E-5</v>
      </c>
      <c r="AB250" s="1">
        <f t="shared" si="133"/>
        <v>9.509895936503227E-7</v>
      </c>
      <c r="AC250" s="1">
        <f t="shared" si="134"/>
        <v>0.21240205459192685</v>
      </c>
      <c r="AD250" s="1">
        <f t="shared" si="135"/>
        <v>5.399670902697102E-2</v>
      </c>
      <c r="AE250" s="1">
        <f t="shared" si="136"/>
        <v>6.8635037249168713E-3</v>
      </c>
      <c r="AF250" s="1">
        <f t="shared" si="137"/>
        <v>5.8161178376528824E-4</v>
      </c>
      <c r="AG250" s="1">
        <f t="shared" si="138"/>
        <v>3.6964240194107714E-5</v>
      </c>
      <c r="AH250" s="1">
        <f t="shared" si="139"/>
        <v>1.8794049106530298E-6</v>
      </c>
      <c r="AI250" s="1">
        <f t="shared" si="140"/>
        <v>0.2098810897081391</v>
      </c>
      <c r="AJ250" s="1">
        <f t="shared" si="141"/>
        <v>5.3355831011178641E-2</v>
      </c>
      <c r="AK250" s="1">
        <f t="shared" si="142"/>
        <v>6.7820419334878555E-3</v>
      </c>
      <c r="AL250" s="1">
        <f t="shared" si="143"/>
        <v>5.7470872962258506E-4</v>
      </c>
      <c r="AM250" s="1">
        <f t="shared" si="144"/>
        <v>3.6525517736058649E-5</v>
      </c>
      <c r="AN250" s="1">
        <f t="shared" si="145"/>
        <v>1.857098564364256E-6</v>
      </c>
      <c r="AO250" s="1">
        <f t="shared" si="146"/>
        <v>0.13826003049329016</v>
      </c>
      <c r="AP250" s="1">
        <f t="shared" si="147"/>
        <v>3.5148372980428257E-2</v>
      </c>
      <c r="AQ250" s="1">
        <f t="shared" si="148"/>
        <v>4.4676979990658046E-3</v>
      </c>
      <c r="AR250" s="1">
        <f t="shared" si="149"/>
        <v>3.7859173779245572E-4</v>
      </c>
      <c r="AS250" s="1">
        <f t="shared" si="150"/>
        <v>2.4061334934906442E-5</v>
      </c>
      <c r="AT250" s="1">
        <f t="shared" si="151"/>
        <v>1.2233713122754493E-6</v>
      </c>
      <c r="AU250" s="1">
        <f t="shared" si="152"/>
        <v>6.8309522520304339E-2</v>
      </c>
      <c r="AV250" s="1">
        <f t="shared" si="153"/>
        <v>1.7365601375121501E-2</v>
      </c>
      <c r="AW250" s="1">
        <f t="shared" si="154"/>
        <v>2.2073358149296445E-3</v>
      </c>
      <c r="AX250" s="1">
        <f t="shared" si="155"/>
        <v>1.8704914751186877E-4</v>
      </c>
      <c r="AY250" s="1">
        <f t="shared" si="156"/>
        <v>1.1887877463504122E-5</v>
      </c>
      <c r="AZ250" s="1">
        <f t="shared" si="157"/>
        <v>6.0442566017392625E-7</v>
      </c>
      <c r="BA250" s="1">
        <f t="shared" si="158"/>
        <v>2.6999507234614209E-2</v>
      </c>
      <c r="BB250" s="1">
        <f t="shared" si="159"/>
        <v>6.8637967689154115E-3</v>
      </c>
      <c r="BC250" s="1">
        <f t="shared" si="160"/>
        <v>8.7245492437311889E-4</v>
      </c>
      <c r="BD250" s="1">
        <f t="shared" si="161"/>
        <v>7.3931636836928387E-5</v>
      </c>
      <c r="BE250" s="1">
        <f t="shared" si="162"/>
        <v>4.6987128842056022E-6</v>
      </c>
      <c r="BF250" s="1">
        <f t="shared" si="163"/>
        <v>2.3890073276096562E-7</v>
      </c>
    </row>
    <row r="251" spans="2:58" x14ac:dyDescent="0.35">
      <c r="B251" s="1" t="s">
        <v>7</v>
      </c>
      <c r="C251" s="1" t="s">
        <v>6</v>
      </c>
      <c r="E251" s="1">
        <f>'PL Table'!R253</f>
        <v>0.9627944687176252</v>
      </c>
      <c r="F251" s="1">
        <f>'PL Table'!S253</f>
        <v>0.4872537250194196</v>
      </c>
      <c r="H251" s="1">
        <f t="shared" si="164"/>
        <v>0.38182439740731605</v>
      </c>
      <c r="I251" s="1">
        <f t="shared" si="164"/>
        <v>0.36761841784520422</v>
      </c>
      <c r="J251" s="1">
        <f t="shared" si="164"/>
        <v>0.17697048965004367</v>
      </c>
      <c r="K251" s="1">
        <f t="shared" si="164"/>
        <v>5.6795402853770598E-2</v>
      </c>
      <c r="L251" s="1">
        <f t="shared" si="164"/>
        <v>1.3670574929049887E-2</v>
      </c>
      <c r="M251" s="1">
        <f t="shared" si="164"/>
        <v>2.6323907851758151E-3</v>
      </c>
      <c r="O251" s="1">
        <f t="shared" si="165"/>
        <v>0.61431114706167478</v>
      </c>
      <c r="P251" s="1">
        <f t="shared" si="165"/>
        <v>0.29932539472675351</v>
      </c>
      <c r="Q251" s="1">
        <f t="shared" si="165"/>
        <v>7.2923706786759399E-2</v>
      </c>
      <c r="R251" s="1">
        <f t="shared" si="165"/>
        <v>1.1844115924690816E-2</v>
      </c>
      <c r="S251" s="1">
        <f t="shared" si="165"/>
        <v>1.4427724009668569E-3</v>
      </c>
      <c r="T251" s="1">
        <f t="shared" si="165"/>
        <v>1.4059924534526257E-4</v>
      </c>
      <c r="W251" s="1">
        <f t="shared" si="128"/>
        <v>0.23455898354742108</v>
      </c>
      <c r="X251" s="1">
        <f t="shared" si="129"/>
        <v>0.11428973847024967</v>
      </c>
      <c r="Y251" s="1">
        <f t="shared" si="130"/>
        <v>2.7844050400562211E-2</v>
      </c>
      <c r="Z251" s="1">
        <f t="shared" si="131"/>
        <v>4.5223724257674666E-3</v>
      </c>
      <c r="AA251" s="1">
        <f t="shared" si="132"/>
        <v>5.5088570259507672E-4</v>
      </c>
      <c r="AB251" s="1">
        <f t="shared" si="133"/>
        <v>5.3684222129878262E-5</v>
      </c>
      <c r="AC251" s="1">
        <f t="shared" si="134"/>
        <v>0.22583209194748546</v>
      </c>
      <c r="AD251" s="1">
        <f t="shared" si="135"/>
        <v>0.11003752803034036</v>
      </c>
      <c r="AE251" s="1">
        <f t="shared" si="136"/>
        <v>2.6808097712356069E-2</v>
      </c>
      <c r="AF251" s="1">
        <f t="shared" si="137"/>
        <v>4.3541151570100252E-3</v>
      </c>
      <c r="AG251" s="1">
        <f t="shared" si="138"/>
        <v>5.3038970735416247E-4</v>
      </c>
      <c r="AH251" s="1">
        <f t="shared" si="139"/>
        <v>5.1686872124055115E-5</v>
      </c>
      <c r="AI251" s="1">
        <f t="shared" si="140"/>
        <v>0.10871494449298456</v>
      </c>
      <c r="AJ251" s="1">
        <f t="shared" si="141"/>
        <v>5.2971761669486167E-2</v>
      </c>
      <c r="AK251" s="1">
        <f t="shared" si="142"/>
        <v>1.2905344097149022E-2</v>
      </c>
      <c r="AL251" s="1">
        <f t="shared" si="143"/>
        <v>2.0960589946644134E-3</v>
      </c>
      <c r="AM251" s="1">
        <f t="shared" si="144"/>
        <v>2.5532813825267377E-4</v>
      </c>
      <c r="AN251" s="1">
        <f t="shared" si="145"/>
        <v>2.488191729317774E-5</v>
      </c>
      <c r="AO251" s="1">
        <f t="shared" si="146"/>
        <v>3.4890049074929735E-2</v>
      </c>
      <c r="AP251" s="1">
        <f t="shared" si="147"/>
        <v>1.7000306377869867E-2</v>
      </c>
      <c r="AQ251" s="1">
        <f t="shared" si="148"/>
        <v>4.1417313045442449E-3</v>
      </c>
      <c r="AR251" s="1">
        <f t="shared" si="149"/>
        <v>6.7269133538957451E-4</v>
      </c>
      <c r="AS251" s="1">
        <f t="shared" si="150"/>
        <v>8.194283973921448E-5</v>
      </c>
      <c r="AT251" s="1">
        <f t="shared" si="151"/>
        <v>7.985390780320318E-6</v>
      </c>
      <c r="AU251" s="1">
        <f t="shared" si="152"/>
        <v>8.39798656565721E-3</v>
      </c>
      <c r="AV251" s="1">
        <f t="shared" si="153"/>
        <v>4.0919502367795174E-3</v>
      </c>
      <c r="AW251" s="1">
        <f t="shared" si="154"/>
        <v>9.9690899773245819E-4</v>
      </c>
      <c r="AX251" s="1">
        <f t="shared" si="155"/>
        <v>1.6191587421683878E-4</v>
      </c>
      <c r="AY251" s="1">
        <f t="shared" si="156"/>
        <v>1.9723528212982625E-5</v>
      </c>
      <c r="AZ251" s="1">
        <f t="shared" si="157"/>
        <v>1.9220725184602805E-6</v>
      </c>
      <c r="BA251" s="1">
        <f t="shared" si="158"/>
        <v>1.6171070027559376E-3</v>
      </c>
      <c r="BB251" s="1">
        <f t="shared" si="159"/>
        <v>7.8794141084781943E-4</v>
      </c>
      <c r="BC251" s="1">
        <f t="shared" si="160"/>
        <v>1.9196369376632848E-4</v>
      </c>
      <c r="BD251" s="1">
        <f t="shared" si="161"/>
        <v>3.1178341618710234E-5</v>
      </c>
      <c r="BE251" s="1">
        <f t="shared" si="162"/>
        <v>3.7979407734111401E-6</v>
      </c>
      <c r="BF251" s="1">
        <f t="shared" si="163"/>
        <v>3.7011215784954277E-7</v>
      </c>
    </row>
    <row r="252" spans="2:58" x14ac:dyDescent="0.35">
      <c r="B252" s="1" t="s">
        <v>15</v>
      </c>
      <c r="C252" s="1" t="s">
        <v>14</v>
      </c>
      <c r="E252" s="1">
        <f>'PL Table'!R254</f>
        <v>0.84455655150668896</v>
      </c>
      <c r="F252" s="1">
        <f>'PL Table'!S254</f>
        <v>0.70439940682155233</v>
      </c>
      <c r="H252" s="1">
        <f t="shared" si="164"/>
        <v>0.42974788701576189</v>
      </c>
      <c r="I252" s="1">
        <f t="shared" si="164"/>
        <v>0.36294639347531804</v>
      </c>
      <c r="J252" s="1">
        <f t="shared" si="164"/>
        <v>0.15326437722765221</v>
      </c>
      <c r="K252" s="1">
        <f t="shared" si="164"/>
        <v>4.3146811300068762E-2</v>
      </c>
      <c r="L252" s="1">
        <f t="shared" si="164"/>
        <v>9.1099805400239771E-3</v>
      </c>
      <c r="M252" s="1">
        <f t="shared" si="164"/>
        <v>1.5387787498351391E-3</v>
      </c>
      <c r="O252" s="1">
        <f t="shared" si="165"/>
        <v>0.49440542162858286</v>
      </c>
      <c r="P252" s="1">
        <f t="shared" si="165"/>
        <v>0.34825888572453323</v>
      </c>
      <c r="Q252" s="1">
        <f t="shared" si="165"/>
        <v>0.12265667626234798</v>
      </c>
      <c r="R252" s="1">
        <f t="shared" si="165"/>
        <v>2.8799763333967037E-2</v>
      </c>
      <c r="S252" s="1">
        <f t="shared" si="165"/>
        <v>5.0716340522618669E-3</v>
      </c>
      <c r="T252" s="1">
        <f t="shared" si="165"/>
        <v>7.1449120360584934E-4</v>
      </c>
      <c r="W252" s="1">
        <f t="shared" si="128"/>
        <v>0.21246968527402035</v>
      </c>
      <c r="X252" s="1">
        <f t="shared" si="129"/>
        <v>0.14966352027458182</v>
      </c>
      <c r="Y252" s="1">
        <f t="shared" si="130"/>
        <v>5.2711447452120405E-2</v>
      </c>
      <c r="Z252" s="1">
        <f t="shared" si="131"/>
        <v>1.2376637439326349E-2</v>
      </c>
      <c r="AA252" s="1">
        <f t="shared" si="132"/>
        <v>2.1795240176767233E-3</v>
      </c>
      <c r="AB252" s="1">
        <f t="shared" si="133"/>
        <v>3.0705108504096225E-4</v>
      </c>
      <c r="AC252" s="1">
        <f t="shared" si="134"/>
        <v>0.17944266469473816</v>
      </c>
      <c r="AD252" s="1">
        <f t="shared" si="135"/>
        <v>0.12639930656945225</v>
      </c>
      <c r="AE252" s="1">
        <f t="shared" si="136"/>
        <v>4.4517798285088853E-2</v>
      </c>
      <c r="AF252" s="1">
        <f t="shared" si="137"/>
        <v>1.0452770235006037E-2</v>
      </c>
      <c r="AG252" s="1">
        <f t="shared" si="138"/>
        <v>1.8407312882950573E-3</v>
      </c>
      <c r="AH252" s="1">
        <f t="shared" si="139"/>
        <v>2.5932200551858215E-4</v>
      </c>
      <c r="AI252" s="1">
        <f t="shared" si="140"/>
        <v>7.577473904387956E-2</v>
      </c>
      <c r="AJ252" s="1">
        <f t="shared" si="141"/>
        <v>5.3375681234566687E-2</v>
      </c>
      <c r="AK252" s="1">
        <f t="shared" si="142"/>
        <v>1.8798899100162515E-2</v>
      </c>
      <c r="AL252" s="1">
        <f t="shared" si="143"/>
        <v>4.4139777916842307E-3</v>
      </c>
      <c r="AM252" s="1">
        <f t="shared" si="144"/>
        <v>7.7730083454646912E-4</v>
      </c>
      <c r="AN252" s="1">
        <f t="shared" si="145"/>
        <v>1.0950604935528615E-4</v>
      </c>
      <c r="AO252" s="1">
        <f t="shared" si="146"/>
        <v>2.1332017432739398E-2</v>
      </c>
      <c r="AP252" s="1">
        <f t="shared" si="147"/>
        <v>1.5026260425928646E-2</v>
      </c>
      <c r="AQ252" s="1">
        <f t="shared" si="148"/>
        <v>5.2922444653851521E-3</v>
      </c>
      <c r="AR252" s="1">
        <f t="shared" si="149"/>
        <v>1.242617954057315E-3</v>
      </c>
      <c r="AS252" s="1">
        <f t="shared" si="150"/>
        <v>2.1882483743594584E-4</v>
      </c>
      <c r="AT252" s="1">
        <f t="shared" si="151"/>
        <v>3.082801713754059E-5</v>
      </c>
      <c r="AU252" s="1">
        <f t="shared" si="152"/>
        <v>4.5040237699187392E-3</v>
      </c>
      <c r="AV252" s="1">
        <f t="shared" si="153"/>
        <v>3.1726316718409318E-3</v>
      </c>
      <c r="AW252" s="1">
        <f t="shared" si="154"/>
        <v>1.1173999338540111E-3</v>
      </c>
      <c r="AX252" s="1">
        <f t="shared" si="155"/>
        <v>2.6236528352973574E-4</v>
      </c>
      <c r="AY252" s="1">
        <f t="shared" si="156"/>
        <v>4.6202487522228556E-5</v>
      </c>
      <c r="AZ252" s="1">
        <f t="shared" si="157"/>
        <v>6.5090009608675972E-6</v>
      </c>
      <c r="BA252" s="1">
        <f t="shared" si="158"/>
        <v>7.6078055660534554E-4</v>
      </c>
      <c r="BB252" s="1">
        <f t="shared" si="159"/>
        <v>5.3589337279417581E-4</v>
      </c>
      <c r="BC252" s="1">
        <f t="shared" si="160"/>
        <v>1.8874148695790922E-4</v>
      </c>
      <c r="BD252" s="1">
        <f t="shared" si="161"/>
        <v>4.4316463818589676E-5</v>
      </c>
      <c r="BE252" s="1">
        <f t="shared" si="162"/>
        <v>7.8041227065608361E-6</v>
      </c>
      <c r="BF252" s="1">
        <f t="shared" si="163"/>
        <v>1.0994438810528126E-6</v>
      </c>
    </row>
    <row r="253" spans="2:58" x14ac:dyDescent="0.35">
      <c r="B253" s="1" t="s">
        <v>11</v>
      </c>
      <c r="C253" s="1" t="s">
        <v>10</v>
      </c>
      <c r="E253" s="1">
        <f>'PL Table'!R255</f>
        <v>0.88059096437097417</v>
      </c>
      <c r="F253" s="1">
        <f>'PL Table'!S255</f>
        <v>0.50843866958548123</v>
      </c>
      <c r="H253" s="1">
        <f t="shared" si="164"/>
        <v>0.41453786217398442</v>
      </c>
      <c r="I253" s="1">
        <f t="shared" si="164"/>
        <v>0.36503829582007091</v>
      </c>
      <c r="J253" s="1">
        <f t="shared" si="164"/>
        <v>0.16072471247426659</v>
      </c>
      <c r="K253" s="1">
        <f t="shared" si="164"/>
        <v>4.7177576518653987E-2</v>
      </c>
      <c r="L253" s="1">
        <f t="shared" si="164"/>
        <v>1.0386036900811734E-2</v>
      </c>
      <c r="M253" s="1">
        <f t="shared" si="164"/>
        <v>1.8291700500956663E-3</v>
      </c>
      <c r="O253" s="1">
        <f t="shared" si="165"/>
        <v>0.60143388313417467</v>
      </c>
      <c r="P253" s="1">
        <f t="shared" si="165"/>
        <v>0.30579224338436961</v>
      </c>
      <c r="Q253" s="1">
        <f t="shared" si="165"/>
        <v>7.7738300697954274E-2</v>
      </c>
      <c r="R253" s="1">
        <f t="shared" si="165"/>
        <v>1.3175052727567988E-2</v>
      </c>
      <c r="S253" s="1">
        <f t="shared" si="165"/>
        <v>1.674676570130808E-3</v>
      </c>
      <c r="T253" s="1">
        <f t="shared" si="165"/>
        <v>1.7029406546065703E-4</v>
      </c>
      <c r="W253" s="1">
        <f t="shared" si="128"/>
        <v>0.24931711615343874</v>
      </c>
      <c r="X253" s="1">
        <f t="shared" si="129"/>
        <v>0.12676246284194331</v>
      </c>
      <c r="Y253" s="1">
        <f t="shared" si="130"/>
        <v>3.2225468980368328E-2</v>
      </c>
      <c r="Z253" s="1">
        <f t="shared" si="131"/>
        <v>5.4615581917155558E-3</v>
      </c>
      <c r="AA253" s="1">
        <f t="shared" si="132"/>
        <v>6.9421684521488581E-4</v>
      </c>
      <c r="AB253" s="1">
        <f t="shared" si="133"/>
        <v>7.0593337836977326E-5</v>
      </c>
      <c r="AC253" s="1">
        <f t="shared" si="134"/>
        <v>0.21954639974774681</v>
      </c>
      <c r="AD253" s="1">
        <f t="shared" si="135"/>
        <v>0.11162587940002663</v>
      </c>
      <c r="AE253" s="1">
        <f t="shared" si="136"/>
        <v>2.8377456806729456E-2</v>
      </c>
      <c r="AF253" s="1">
        <f t="shared" si="137"/>
        <v>4.8093987950109957E-3</v>
      </c>
      <c r="AG253" s="1">
        <f t="shared" si="138"/>
        <v>6.1132108121035166E-4</v>
      </c>
      <c r="AH253" s="1">
        <f t="shared" si="139"/>
        <v>6.2163855444029843E-5</v>
      </c>
      <c r="AI253" s="1">
        <f t="shared" si="140"/>
        <v>9.6665287939021877E-2</v>
      </c>
      <c r="AJ253" s="1">
        <f t="shared" si="141"/>
        <v>4.9148370394813755E-2</v>
      </c>
      <c r="AK253" s="1">
        <f t="shared" si="142"/>
        <v>1.2494466027916779E-2</v>
      </c>
      <c r="AL253" s="1">
        <f t="shared" si="143"/>
        <v>2.1175565614716665E-3</v>
      </c>
      <c r="AM253" s="1">
        <f t="shared" si="144"/>
        <v>2.6916191022166504E-4</v>
      </c>
      <c r="AN253" s="1">
        <f t="shared" si="145"/>
        <v>2.7370464707238033E-5</v>
      </c>
      <c r="AO253" s="1">
        <f t="shared" si="146"/>
        <v>2.8374193042473725E-2</v>
      </c>
      <c r="AP253" s="1">
        <f t="shared" si="147"/>
        <v>1.4426536961076961E-2</v>
      </c>
      <c r="AQ253" s="1">
        <f t="shared" si="148"/>
        <v>3.6675046296078704E-3</v>
      </c>
      <c r="AR253" s="1">
        <f t="shared" si="149"/>
        <v>6.2156705819213964E-4</v>
      </c>
      <c r="AS253" s="1">
        <f t="shared" si="150"/>
        <v>7.9007182031343203E-5</v>
      </c>
      <c r="AT253" s="1">
        <f t="shared" si="151"/>
        <v>8.0340613039428178E-6</v>
      </c>
      <c r="AU253" s="1">
        <f t="shared" si="152"/>
        <v>6.2465145036300299E-3</v>
      </c>
      <c r="AV253" s="1">
        <f t="shared" si="153"/>
        <v>3.1759695237720655E-3</v>
      </c>
      <c r="AW253" s="1">
        <f t="shared" si="154"/>
        <v>8.0739285965535166E-4</v>
      </c>
      <c r="AX253" s="1">
        <f t="shared" si="155"/>
        <v>1.3683658379866139E-4</v>
      </c>
      <c r="AY253" s="1">
        <f t="shared" si="156"/>
        <v>1.7393252654303401E-5</v>
      </c>
      <c r="AZ253" s="1">
        <f t="shared" si="157"/>
        <v>1.7686804478636329E-6</v>
      </c>
      <c r="BA253" s="1">
        <f t="shared" si="158"/>
        <v>1.1001248461417693E-3</v>
      </c>
      <c r="BB253" s="1">
        <f t="shared" si="159"/>
        <v>5.5934601315025352E-4</v>
      </c>
      <c r="BC253" s="1">
        <f t="shared" si="160"/>
        <v>1.4219657138202899E-4</v>
      </c>
      <c r="BD253" s="1">
        <f t="shared" si="161"/>
        <v>2.4099411857698581E-5</v>
      </c>
      <c r="BE253" s="1">
        <f t="shared" si="162"/>
        <v>3.0632682256802087E-6</v>
      </c>
      <c r="BF253" s="1">
        <f t="shared" si="163"/>
        <v>3.1149680424966471E-7</v>
      </c>
    </row>
    <row r="254" spans="2:58" x14ac:dyDescent="0.35">
      <c r="B254" s="1" t="s">
        <v>3</v>
      </c>
      <c r="C254" s="1" t="s">
        <v>2</v>
      </c>
      <c r="E254" s="1">
        <f>'PL Table'!R256</f>
        <v>0.78374847979820728</v>
      </c>
      <c r="F254" s="1">
        <f>'PL Table'!S256</f>
        <v>1.1298637101899585</v>
      </c>
      <c r="H254" s="1">
        <f t="shared" ref="H254:M285" si="166">_xlfn.POISSON.DIST(H$6,$E254,FALSE)</f>
        <v>0.45669090216671165</v>
      </c>
      <c r="I254" s="1">
        <f t="shared" si="166"/>
        <v>0.35793080031083208</v>
      </c>
      <c r="J254" s="1">
        <f t="shared" si="166"/>
        <v>0.14026386030828514</v>
      </c>
      <c r="K254" s="1">
        <f t="shared" si="166"/>
        <v>3.66438624290822E-2</v>
      </c>
      <c r="L254" s="1">
        <f t="shared" si="166"/>
        <v>7.1798928681819536E-3</v>
      </c>
      <c r="M254" s="1">
        <f t="shared" si="166"/>
        <v>1.1254460241103196E-3</v>
      </c>
      <c r="O254" s="1">
        <f t="shared" ref="O254:T285" si="167">_xlfn.POISSON.DIST(O$6,$F254,FALSE)</f>
        <v>0.32307728556370136</v>
      </c>
      <c r="P254" s="1">
        <f t="shared" si="167"/>
        <v>0.3650333005451043</v>
      </c>
      <c r="Q254" s="1">
        <f t="shared" si="167"/>
        <v>0.20621893964838892</v>
      </c>
      <c r="R254" s="1">
        <f t="shared" si="167"/>
        <v>7.766643208752258E-2</v>
      </c>
      <c r="S254" s="1">
        <f t="shared" si="167"/>
        <v>2.1938120778906181E-2</v>
      </c>
      <c r="T254" s="1">
        <f t="shared" si="167"/>
        <v>4.9574173075700723E-3</v>
      </c>
      <c r="W254" s="1">
        <f t="shared" si="128"/>
        <v>0.14754645701365909</v>
      </c>
      <c r="X254" s="1">
        <f t="shared" si="129"/>
        <v>0.16670738734683607</v>
      </c>
      <c r="Y254" s="1">
        <f t="shared" si="130"/>
        <v>9.4178313591885401E-2</v>
      </c>
      <c r="Z254" s="1">
        <f t="shared" si="131"/>
        <v>3.5469552938120333E-2</v>
      </c>
      <c r="AA254" s="1">
        <f t="shared" si="132"/>
        <v>1.0018940170360946E-2</v>
      </c>
      <c r="AB254" s="1">
        <f t="shared" si="133"/>
        <v>2.2640073826110472E-3</v>
      </c>
      <c r="AC254" s="1">
        <f t="shared" si="134"/>
        <v>0.11563931138406686</v>
      </c>
      <c r="AD254" s="1">
        <f t="shared" si="135"/>
        <v>0.13065666140421367</v>
      </c>
      <c r="AE254" s="1">
        <f t="shared" si="136"/>
        <v>7.3812110107599027E-2</v>
      </c>
      <c r="AF254" s="1">
        <f t="shared" si="137"/>
        <v>2.7799208194373846E-2</v>
      </c>
      <c r="AG254" s="1">
        <f t="shared" si="138"/>
        <v>7.8523291277095841E-3</v>
      </c>
      <c r="AH254" s="1">
        <f t="shared" si="139"/>
        <v>1.7744123443733262E-3</v>
      </c>
      <c r="AI254" s="1">
        <f t="shared" si="140"/>
        <v>4.5316067251086951E-2</v>
      </c>
      <c r="AJ254" s="1">
        <f t="shared" si="141"/>
        <v>5.1200979875530774E-2</v>
      </c>
      <c r="AK254" s="1">
        <f t="shared" si="142"/>
        <v>2.8925064543764305E-2</v>
      </c>
      <c r="AL254" s="1">
        <f t="shared" si="143"/>
        <v>1.0893793580967181E-2</v>
      </c>
      <c r="AM254" s="1">
        <f t="shared" si="144"/>
        <v>3.0771255083587843E-3</v>
      </c>
      <c r="AN254" s="1">
        <f t="shared" si="145"/>
        <v>6.9534648871888362E-4</v>
      </c>
      <c r="AO254" s="1">
        <f t="shared" si="146"/>
        <v>1.1838799606157578E-2</v>
      </c>
      <c r="AP254" s="1">
        <f t="shared" si="147"/>
        <v>1.3376230047208618E-2</v>
      </c>
      <c r="AQ254" s="1">
        <f t="shared" si="148"/>
        <v>7.556658454746768E-3</v>
      </c>
      <c r="AR254" s="1">
        <f t="shared" si="149"/>
        <v>2.8459980527728327E-3</v>
      </c>
      <c r="AS254" s="1">
        <f t="shared" si="150"/>
        <v>8.0389747977482775E-4</v>
      </c>
      <c r="AT254" s="1">
        <f t="shared" si="151"/>
        <v>1.8165891782214881E-4</v>
      </c>
      <c r="AU254" s="1">
        <f t="shared" si="152"/>
        <v>2.3196602984904037E-3</v>
      </c>
      <c r="AV254" s="1">
        <f t="shared" si="153"/>
        <v>2.6208999912327138E-3</v>
      </c>
      <c r="AW254" s="1">
        <f t="shared" si="154"/>
        <v>1.4806298940655124E-3</v>
      </c>
      <c r="AX254" s="1">
        <f t="shared" si="155"/>
        <v>5.5763666184234137E-4</v>
      </c>
      <c r="AY254" s="1">
        <f t="shared" si="156"/>
        <v>1.5751335692178281E-4</v>
      </c>
      <c r="AZ254" s="1">
        <f t="shared" si="157"/>
        <v>3.5593725171224145E-5</v>
      </c>
      <c r="BA254" s="1">
        <f t="shared" si="158"/>
        <v>3.6360604651802206E-4</v>
      </c>
      <c r="BB254" s="1">
        <f t="shared" si="159"/>
        <v>4.1082527676635503E-4</v>
      </c>
      <c r="BC254" s="1">
        <f t="shared" si="160"/>
        <v>2.3208828572352527E-4</v>
      </c>
      <c r="BD254" s="1">
        <f t="shared" si="161"/>
        <v>8.7409377199736441E-5</v>
      </c>
      <c r="BE254" s="1">
        <f t="shared" si="162"/>
        <v>2.469017080707195E-5</v>
      </c>
      <c r="BF254" s="1">
        <f t="shared" si="163"/>
        <v>5.5793055986604234E-6</v>
      </c>
    </row>
    <row r="255" spans="2:58" x14ac:dyDescent="0.35">
      <c r="B255" s="1" t="s">
        <v>17</v>
      </c>
      <c r="C255" s="1" t="s">
        <v>16</v>
      </c>
      <c r="E255" s="1">
        <f>'PL Table'!R257</f>
        <v>2.2465204270077925</v>
      </c>
      <c r="F255" s="1">
        <f>'PL Table'!S257</f>
        <v>0.65673328154791333</v>
      </c>
      <c r="H255" s="1">
        <f t="shared" si="166"/>
        <v>0.10576660765452095</v>
      </c>
      <c r="I255" s="1">
        <f t="shared" si="166"/>
        <v>0.23760684459120004</v>
      </c>
      <c r="J255" s="1">
        <f t="shared" si="166"/>
        <v>0.26689431498549854</v>
      </c>
      <c r="K255" s="1">
        <f t="shared" si="166"/>
        <v>0.19986117682239146</v>
      </c>
      <c r="L255" s="1">
        <f t="shared" si="166"/>
        <v>0.11224805407432971</v>
      </c>
      <c r="M255" s="1">
        <f t="shared" si="166"/>
        <v>5.0433509273971396E-2</v>
      </c>
      <c r="O255" s="1">
        <f t="shared" si="167"/>
        <v>0.518542503064926</v>
      </c>
      <c r="P255" s="1">
        <f t="shared" si="167"/>
        <v>0.34054411965989778</v>
      </c>
      <c r="Q255" s="1">
        <f t="shared" si="167"/>
        <v>0.11182332860804495</v>
      </c>
      <c r="R255" s="1">
        <f t="shared" si="167"/>
        <v>2.4479367183457345E-2</v>
      </c>
      <c r="S255" s="1">
        <f t="shared" si="167"/>
        <v>4.0191037851520593E-3</v>
      </c>
      <c r="T255" s="1">
        <f t="shared" si="167"/>
        <v>5.2789584354091064E-4</v>
      </c>
      <c r="W255" s="1">
        <f t="shared" si="128"/>
        <v>5.4844481473861256E-2</v>
      </c>
      <c r="X255" s="1">
        <f t="shared" si="129"/>
        <v>3.601819629312264E-2</v>
      </c>
      <c r="Y255" s="1">
        <f t="shared" si="130"/>
        <v>1.1827174123509658E-2</v>
      </c>
      <c r="Z255" s="1">
        <f t="shared" si="131"/>
        <v>2.5890996245236885E-3</v>
      </c>
      <c r="AA255" s="1">
        <f t="shared" si="132"/>
        <v>4.2508697316697791E-4</v>
      </c>
      <c r="AB255" s="1">
        <f t="shared" si="133"/>
        <v>5.5833752566243873E-5</v>
      </c>
      <c r="AC255" s="1">
        <f t="shared" si="134"/>
        <v>0.12320924793967974</v>
      </c>
      <c r="AD255" s="1">
        <f t="shared" si="135"/>
        <v>8.0915613716476362E-2</v>
      </c>
      <c r="AE255" s="1">
        <f t="shared" si="136"/>
        <v>2.6569988262242428E-2</v>
      </c>
      <c r="AF255" s="1">
        <f t="shared" si="137"/>
        <v>5.8164651940506721E-3</v>
      </c>
      <c r="AG255" s="1">
        <f t="shared" si="138"/>
        <v>9.5496656847452919E-4</v>
      </c>
      <c r="AH255" s="1">
        <f t="shared" si="139"/>
        <v>1.2543166565656561E-4</v>
      </c>
      <c r="AI255" s="1">
        <f t="shared" si="140"/>
        <v>0.13839604614637921</v>
      </c>
      <c r="AJ255" s="1">
        <f t="shared" si="141"/>
        <v>9.0889289538968063E-2</v>
      </c>
      <c r="AK255" s="1">
        <f t="shared" si="142"/>
        <v>2.9845010688242458E-2</v>
      </c>
      <c r="AL255" s="1">
        <f t="shared" si="143"/>
        <v>6.5334039357073407E-3</v>
      </c>
      <c r="AM255" s="1">
        <f t="shared" si="144"/>
        <v>1.0726759515937831E-3</v>
      </c>
      <c r="AN255" s="1">
        <f t="shared" si="145"/>
        <v>1.4089239954554326E-4</v>
      </c>
      <c r="AO255" s="1">
        <f t="shared" si="146"/>
        <v>0.10363651489498464</v>
      </c>
      <c r="AP255" s="1">
        <f t="shared" si="147"/>
        <v>6.8061548515172474E-2</v>
      </c>
      <c r="AQ255" s="1">
        <f t="shared" si="148"/>
        <v>2.2349142051800858E-2</v>
      </c>
      <c r="AR255" s="1">
        <f t="shared" si="149"/>
        <v>4.8924751331532153E-3</v>
      </c>
      <c r="AS255" s="1">
        <f t="shared" si="150"/>
        <v>8.032628122718185E-4</v>
      </c>
      <c r="AT255" s="1">
        <f t="shared" si="151"/>
        <v>1.0550588452973544E-4</v>
      </c>
      <c r="AU255" s="1">
        <f t="shared" si="152"/>
        <v>5.8205386923870089E-2</v>
      </c>
      <c r="AV255" s="1">
        <f t="shared" si="153"/>
        <v>3.8225414758279216E-2</v>
      </c>
      <c r="AW255" s="1">
        <f t="shared" si="154"/>
        <v>1.255195103636737E-2</v>
      </c>
      <c r="AX255" s="1">
        <f t="shared" si="155"/>
        <v>2.7477613313140921E-3</v>
      </c>
      <c r="AY255" s="1">
        <f t="shared" si="156"/>
        <v>4.5113657900609154E-4</v>
      </c>
      <c r="AZ255" s="1">
        <f t="shared" si="157"/>
        <v>5.925528119139403E-5</v>
      </c>
      <c r="BA255" s="1">
        <f t="shared" si="158"/>
        <v>2.6151918137273286E-2</v>
      </c>
      <c r="BB255" s="1">
        <f t="shared" si="159"/>
        <v>1.7174835017063881E-2</v>
      </c>
      <c r="BC255" s="1">
        <f t="shared" si="160"/>
        <v>5.6396428804001853E-3</v>
      </c>
      <c r="BD255" s="1">
        <f t="shared" si="161"/>
        <v>1.2345803918678471E-3</v>
      </c>
      <c r="BE255" s="1">
        <f t="shared" si="162"/>
        <v>2.0269750802151993E-4</v>
      </c>
      <c r="BF255" s="1">
        <f t="shared" si="163"/>
        <v>2.662363992091147E-5</v>
      </c>
    </row>
    <row r="256" spans="2:58" x14ac:dyDescent="0.35">
      <c r="B256" s="1" t="s">
        <v>19</v>
      </c>
      <c r="C256" s="1" t="s">
        <v>18</v>
      </c>
      <c r="E256" s="1">
        <f>'PL Table'!R258</f>
        <v>0.43241295437142468</v>
      </c>
      <c r="F256" s="1">
        <f>'PL Table'!S258</f>
        <v>1.6206482593037215</v>
      </c>
      <c r="H256" s="1">
        <f t="shared" si="166"/>
        <v>0.64894133818272004</v>
      </c>
      <c r="I256" s="1">
        <f t="shared" si="166"/>
        <v>0.28061064125733581</v>
      </c>
      <c r="J256" s="1">
        <f t="shared" si="166"/>
        <v>6.066983820707228E-2</v>
      </c>
      <c r="K256" s="1">
        <f t="shared" si="166"/>
        <v>8.7448079934521541E-3</v>
      </c>
      <c r="L256" s="1">
        <f t="shared" si="166"/>
        <v>9.4534206496487403E-4</v>
      </c>
      <c r="M256" s="1">
        <f t="shared" si="166"/>
        <v>8.1755631040608947E-5</v>
      </c>
      <c r="O256" s="1">
        <f t="shared" si="167"/>
        <v>0.1977704509842424</v>
      </c>
      <c r="P256" s="1">
        <f t="shared" si="167"/>
        <v>0.32051633712932442</v>
      </c>
      <c r="Q256" s="1">
        <f t="shared" si="167"/>
        <v>0.25972212192352223</v>
      </c>
      <c r="R256" s="1">
        <f t="shared" si="167"/>
        <v>0.14030606826600836</v>
      </c>
      <c r="S256" s="1">
        <f t="shared" si="167"/>
        <v>5.6846696326263886E-2</v>
      </c>
      <c r="T256" s="1">
        <f t="shared" si="167"/>
        <v>1.8425699889665369E-2</v>
      </c>
      <c r="W256" s="1">
        <f t="shared" si="128"/>
        <v>0.1283414211147143</v>
      </c>
      <c r="X256" s="1">
        <f t="shared" si="129"/>
        <v>0.20799630072612763</v>
      </c>
      <c r="Y256" s="1">
        <f t="shared" si="130"/>
        <v>0.16854442135670608</v>
      </c>
      <c r="Z256" s="1">
        <f t="shared" si="131"/>
        <v>9.105040769569954E-2</v>
      </c>
      <c r="AA256" s="1">
        <f t="shared" si="132"/>
        <v>3.6890171185232398E-2</v>
      </c>
      <c r="AB256" s="1">
        <f t="shared" si="133"/>
        <v>1.1957198343352642E-2</v>
      </c>
      <c r="AC256" s="1">
        <f t="shared" si="134"/>
        <v>5.5496493072440763E-2</v>
      </c>
      <c r="AD256" s="1">
        <f t="shared" si="135"/>
        <v>8.9940294895312162E-2</v>
      </c>
      <c r="AE256" s="1">
        <f t="shared" si="136"/>
        <v>7.2880791181675536E-2</v>
      </c>
      <c r="AF256" s="1">
        <f t="shared" si="137"/>
        <v>3.9371375788420142E-2</v>
      </c>
      <c r="AG256" s="1">
        <f t="shared" si="138"/>
        <v>1.5951787909473946E-2</v>
      </c>
      <c r="AH256" s="1">
        <f t="shared" si="139"/>
        <v>5.1704474616542208E-3</v>
      </c>
      <c r="AI256" s="1">
        <f t="shared" si="140"/>
        <v>1.1998701263353706E-2</v>
      </c>
      <c r="AJ256" s="1">
        <f t="shared" si="141"/>
        <v>1.9445674316359546E-2</v>
      </c>
      <c r="AK256" s="1">
        <f t="shared" si="142"/>
        <v>1.5757299115897593E-2</v>
      </c>
      <c r="AL256" s="1">
        <f t="shared" si="143"/>
        <v>8.5123464611691659E-3</v>
      </c>
      <c r="AM256" s="1">
        <f t="shared" si="144"/>
        <v>3.4488798687210003E-3</v>
      </c>
      <c r="AN256" s="1">
        <f t="shared" si="145"/>
        <v>1.1178842311580675E-3</v>
      </c>
      <c r="AO256" s="1">
        <f t="shared" si="146"/>
        <v>1.7294646206356403E-3</v>
      </c>
      <c r="AP256" s="1">
        <f t="shared" si="147"/>
        <v>2.8028538269605219E-3</v>
      </c>
      <c r="AQ256" s="1">
        <f t="shared" si="148"/>
        <v>2.2712200878731723E-3</v>
      </c>
      <c r="AR256" s="1">
        <f t="shared" si="149"/>
        <v>1.2269496273024335E-3</v>
      </c>
      <c r="AS256" s="1">
        <f t="shared" si="150"/>
        <v>4.9711344443525963E-4</v>
      </c>
      <c r="AT256" s="1">
        <f t="shared" si="151"/>
        <v>1.6112920768009619E-4</v>
      </c>
      <c r="AU256" s="1">
        <f t="shared" si="152"/>
        <v>1.8696072652247812E-4</v>
      </c>
      <c r="AV256" s="1">
        <f t="shared" si="153"/>
        <v>3.0299757599681329E-4</v>
      </c>
      <c r="AW256" s="1">
        <f t="shared" si="154"/>
        <v>2.4552624705624128E-4</v>
      </c>
      <c r="AX256" s="1">
        <f t="shared" si="155"/>
        <v>1.3263722830169093E-4</v>
      </c>
      <c r="AY256" s="1">
        <f t="shared" si="156"/>
        <v>5.3739573291501417E-5</v>
      </c>
      <c r="AZ256" s="1">
        <f t="shared" si="157"/>
        <v>1.7418589182119313E-5</v>
      </c>
      <c r="BA256" s="1">
        <f t="shared" si="158"/>
        <v>1.6168848021402559E-5</v>
      </c>
      <c r="BB256" s="1">
        <f t="shared" si="159"/>
        <v>2.6204015400832477E-5</v>
      </c>
      <c r="BC256" s="1">
        <f t="shared" si="160"/>
        <v>2.1233745973063535E-5</v>
      </c>
      <c r="BD256" s="1">
        <f t="shared" si="161"/>
        <v>1.1470811149914271E-5</v>
      </c>
      <c r="BE256" s="1">
        <f t="shared" si="162"/>
        <v>4.6475375307275703E-6</v>
      </c>
      <c r="BF256" s="1">
        <f t="shared" si="163"/>
        <v>1.5064047218444708E-6</v>
      </c>
    </row>
    <row r="257" spans="2:58" x14ac:dyDescent="0.35">
      <c r="B257" s="1" t="s">
        <v>15</v>
      </c>
      <c r="C257" s="1" t="s">
        <v>17</v>
      </c>
      <c r="E257" s="1">
        <f>'PL Table'!R259</f>
        <v>0.37160488266294317</v>
      </c>
      <c r="F257" s="1">
        <f>'PL Table'!S259</f>
        <v>1.4087988136431047</v>
      </c>
      <c r="H257" s="1">
        <f t="shared" si="166"/>
        <v>0.68962667215410811</v>
      </c>
      <c r="I257" s="1">
        <f t="shared" si="166"/>
        <v>0.25626863858706328</v>
      </c>
      <c r="J257" s="1">
        <f t="shared" si="166"/>
        <v>4.761533868616892E-2</v>
      </c>
      <c r="K257" s="1">
        <f t="shared" si="166"/>
        <v>5.8980307818100354E-3</v>
      </c>
      <c r="L257" s="1">
        <f t="shared" si="166"/>
        <v>5.4793425915423608E-4</v>
      </c>
      <c r="M257" s="1">
        <f t="shared" si="166"/>
        <v>4.0723009216003323E-5</v>
      </c>
      <c r="O257" s="1">
        <f t="shared" si="167"/>
        <v>0.24443672093573679</v>
      </c>
      <c r="P257" s="1">
        <f t="shared" si="167"/>
        <v>0.34436216246507662</v>
      </c>
      <c r="Q257" s="1">
        <f t="shared" si="167"/>
        <v>0.24256850297218707</v>
      </c>
      <c r="R257" s="1">
        <f t="shared" si="167"/>
        <v>0.11391007307146697</v>
      </c>
      <c r="S257" s="1">
        <f t="shared" si="167"/>
        <v>4.0119093951270501E-2</v>
      </c>
      <c r="T257" s="1">
        <f t="shared" si="167"/>
        <v>1.1303946392597224E-2</v>
      </c>
      <c r="W257" s="1">
        <f t="shared" si="128"/>
        <v>0.16857008241117458</v>
      </c>
      <c r="X257" s="1">
        <f t="shared" si="129"/>
        <v>0.23748133211658309</v>
      </c>
      <c r="Y257" s="1">
        <f t="shared" si="130"/>
        <v>0.16728170947411325</v>
      </c>
      <c r="Z257" s="1">
        <f t="shared" si="131"/>
        <v>7.8555424617107059E-2</v>
      </c>
      <c r="AA257" s="1">
        <f t="shared" si="132"/>
        <v>2.7667197251452683E-2</v>
      </c>
      <c r="AB257" s="1">
        <f t="shared" si="133"/>
        <v>7.7955029329352587E-3</v>
      </c>
      <c r="AC257" s="1">
        <f t="shared" si="134"/>
        <v>6.2641465694887169E-2</v>
      </c>
      <c r="AD257" s="1">
        <f t="shared" si="135"/>
        <v>8.8249222555822293E-2</v>
      </c>
      <c r="AE257" s="1">
        <f t="shared" si="136"/>
        <v>6.2162700020784396E-2</v>
      </c>
      <c r="AF257" s="1">
        <f t="shared" si="137"/>
        <v>2.919157934737774E-2</v>
      </c>
      <c r="AG257" s="1">
        <f t="shared" si="138"/>
        <v>1.0281265588238577E-2</v>
      </c>
      <c r="AH257" s="1">
        <f t="shared" si="139"/>
        <v>2.8968469526920357E-3</v>
      </c>
      <c r="AI257" s="1">
        <f t="shared" si="140"/>
        <v>1.1638937254691664E-2</v>
      </c>
      <c r="AJ257" s="1">
        <f t="shared" si="141"/>
        <v>1.639692099647615E-2</v>
      </c>
      <c r="AK257" s="1">
        <f t="shared" si="142"/>
        <v>1.1549981423617659E-2</v>
      </c>
      <c r="AL257" s="1">
        <f t="shared" si="143"/>
        <v>5.4238667090641497E-3</v>
      </c>
      <c r="AM257" s="1">
        <f t="shared" si="144"/>
        <v>1.9102842462719758E-3</v>
      </c>
      <c r="AN257" s="1">
        <f t="shared" si="145"/>
        <v>5.3824123597381423E-4</v>
      </c>
      <c r="AO257" s="1">
        <f t="shared" si="146"/>
        <v>1.4416953042836851E-3</v>
      </c>
      <c r="AP257" s="1">
        <f t="shared" si="147"/>
        <v>2.0310586343096904E-3</v>
      </c>
      <c r="AQ257" s="1">
        <f t="shared" si="148"/>
        <v>1.4306764972275383E-3</v>
      </c>
      <c r="AR257" s="1">
        <f t="shared" si="149"/>
        <v>6.7184511733374256E-4</v>
      </c>
      <c r="AS257" s="1">
        <f t="shared" si="150"/>
        <v>2.3662365106292223E-4</v>
      </c>
      <c r="AT257" s="1">
        <f t="shared" si="151"/>
        <v>6.6671023779468939E-5</v>
      </c>
      <c r="AU257" s="1">
        <f t="shared" si="152"/>
        <v>1.3393525359601369E-4</v>
      </c>
      <c r="AV257" s="1">
        <f t="shared" si="153"/>
        <v>1.8868782637105244E-4</v>
      </c>
      <c r="AW257" s="1">
        <f t="shared" si="154"/>
        <v>1.3291159297021743E-4</v>
      </c>
      <c r="AX257" s="1">
        <f t="shared" si="155"/>
        <v>6.2415231498619148E-5</v>
      </c>
      <c r="AY257" s="1">
        <f t="shared" si="156"/>
        <v>2.1982626022128597E-5</v>
      </c>
      <c r="AZ257" s="1">
        <f t="shared" si="157"/>
        <v>6.1938194921469592E-6</v>
      </c>
      <c r="BA257" s="1">
        <f t="shared" si="158"/>
        <v>9.9541988393956424E-6</v>
      </c>
      <c r="BB257" s="1">
        <f t="shared" si="159"/>
        <v>1.4023463515708149E-5</v>
      </c>
      <c r="BC257" s="1">
        <f t="shared" si="160"/>
        <v>9.8781193820485034E-6</v>
      </c>
      <c r="BD257" s="1">
        <f t="shared" si="161"/>
        <v>4.6387609554849614E-6</v>
      </c>
      <c r="BE257" s="1">
        <f t="shared" si="162"/>
        <v>1.6337702327152917E-6</v>
      </c>
      <c r="BF257" s="1">
        <f t="shared" si="163"/>
        <v>4.6033071312294428E-7</v>
      </c>
    </row>
    <row r="258" spans="2:58" x14ac:dyDescent="0.35">
      <c r="B258" s="1" t="s">
        <v>13</v>
      </c>
      <c r="C258" s="1" t="s">
        <v>21</v>
      </c>
      <c r="E258" s="1">
        <f>'PL Table'!R260</f>
        <v>0.77023557497410022</v>
      </c>
      <c r="F258" s="1">
        <f>'PL Table'!S260</f>
        <v>1.0380622837370246</v>
      </c>
      <c r="H258" s="1">
        <f t="shared" si="166"/>
        <v>0.46290400686623051</v>
      </c>
      <c r="I258" s="1">
        <f t="shared" si="166"/>
        <v>0.35654513388642589</v>
      </c>
      <c r="J258" s="1">
        <f t="shared" si="166"/>
        <v>0.13731187310161438</v>
      </c>
      <c r="K258" s="1">
        <f t="shared" si="166"/>
        <v>3.5254163176397547E-2</v>
      </c>
      <c r="L258" s="1">
        <f t="shared" si="166"/>
        <v>6.7885026611008287E-3</v>
      </c>
      <c r="M258" s="1">
        <f t="shared" si="166"/>
        <v>1.0457492500772414E-3</v>
      </c>
      <c r="O258" s="1">
        <f t="shared" si="167"/>
        <v>0.35414024083902401</v>
      </c>
      <c r="P258" s="1">
        <f t="shared" si="167"/>
        <v>0.36761962716853719</v>
      </c>
      <c r="Q258" s="1">
        <f t="shared" si="167"/>
        <v>0.19080603486256262</v>
      </c>
      <c r="R258" s="1">
        <f t="shared" si="167"/>
        <v>6.6022849433412703E-2</v>
      </c>
      <c r="S258" s="1">
        <f t="shared" si="167"/>
        <v>1.7133957465418525E-2</v>
      </c>
      <c r="T258" s="1">
        <f t="shared" si="167"/>
        <v>3.55722300320108E-3</v>
      </c>
      <c r="W258" s="1">
        <f t="shared" si="128"/>
        <v>0.16393293647695609</v>
      </c>
      <c r="X258" s="1">
        <f t="shared" si="129"/>
        <v>0.17017259841898563</v>
      </c>
      <c r="Y258" s="1">
        <f t="shared" si="130"/>
        <v>8.8324878072137902E-2</v>
      </c>
      <c r="Z258" s="1">
        <f t="shared" si="131"/>
        <v>3.0562241547452577E-2</v>
      </c>
      <c r="AA258" s="1">
        <f t="shared" si="132"/>
        <v>7.9313775642177991E-3</v>
      </c>
      <c r="AB258" s="1">
        <f t="shared" si="133"/>
        <v>1.6466527814985059E-3</v>
      </c>
      <c r="AC258" s="1">
        <f t="shared" si="134"/>
        <v>0.12626697958452093</v>
      </c>
      <c r="AD258" s="1">
        <f t="shared" si="135"/>
        <v>0.13107298918808405</v>
      </c>
      <c r="AE258" s="1">
        <f t="shared" si="136"/>
        <v>6.8030963246410434E-2</v>
      </c>
      <c r="AF258" s="1">
        <f t="shared" si="137"/>
        <v>2.3540125690799472E-2</v>
      </c>
      <c r="AG258" s="1">
        <f t="shared" si="138"/>
        <v>6.1090291585119746E-3</v>
      </c>
      <c r="AH258" s="1">
        <f t="shared" si="139"/>
        <v>1.2683105519402031E-3</v>
      </c>
      <c r="AI258" s="1">
        <f t="shared" si="140"/>
        <v>4.8627659810263221E-2</v>
      </c>
      <c r="AJ258" s="1">
        <f t="shared" si="141"/>
        <v>5.0478539595428973E-2</v>
      </c>
      <c r="AK258" s="1">
        <f t="shared" si="142"/>
        <v>2.6199934046070409E-2</v>
      </c>
      <c r="AL258" s="1">
        <f t="shared" si="143"/>
        <v>9.0657211232077588E-3</v>
      </c>
      <c r="AM258" s="1">
        <f t="shared" si="144"/>
        <v>2.3526957932200067E-3</v>
      </c>
      <c r="AN258" s="1">
        <f t="shared" si="145"/>
        <v>4.8844895360969029E-4</v>
      </c>
      <c r="AO258" s="1">
        <f t="shared" si="146"/>
        <v>1.248491783786768E-2</v>
      </c>
      <c r="AP258" s="1">
        <f t="shared" si="147"/>
        <v>1.2960122323046039E-2</v>
      </c>
      <c r="AQ258" s="1">
        <f t="shared" si="148"/>
        <v>6.7267070880861818E-3</v>
      </c>
      <c r="AR258" s="1">
        <f t="shared" si="149"/>
        <v>2.327580307296258E-3</v>
      </c>
      <c r="AS258" s="1">
        <f t="shared" si="150"/>
        <v>6.040433323433196E-4</v>
      </c>
      <c r="AT258" s="1">
        <f t="shared" si="151"/>
        <v>1.2540692020968582E-4</v>
      </c>
      <c r="AU258" s="1">
        <f t="shared" si="152"/>
        <v>2.4040819673386031E-3</v>
      </c>
      <c r="AV258" s="1">
        <f t="shared" si="153"/>
        <v>2.4955868173065091E-3</v>
      </c>
      <c r="AW258" s="1">
        <f t="shared" si="154"/>
        <v>1.2952872754186037E-3</v>
      </c>
      <c r="AX258" s="1">
        <f t="shared" si="155"/>
        <v>4.4819628907218149E-4</v>
      </c>
      <c r="AY258" s="1">
        <f t="shared" si="156"/>
        <v>1.1631391584918207E-4</v>
      </c>
      <c r="AZ258" s="1">
        <f t="shared" si="157"/>
        <v>2.4148217823359613E-5</v>
      </c>
      <c r="BA258" s="1">
        <f t="shared" si="158"/>
        <v>3.7034189127958301E-4</v>
      </c>
      <c r="BB258" s="1">
        <f t="shared" si="159"/>
        <v>3.8443794942517282E-4</v>
      </c>
      <c r="BC258" s="1">
        <f t="shared" si="160"/>
        <v>1.9953526786773684E-4</v>
      </c>
      <c r="BD258" s="1">
        <f t="shared" si="161"/>
        <v>6.9043345282953958E-5</v>
      </c>
      <c r="BE258" s="1">
        <f t="shared" si="162"/>
        <v>1.7917823170316773E-5</v>
      </c>
      <c r="BF258" s="1">
        <f t="shared" si="163"/>
        <v>3.7199632879550418E-6</v>
      </c>
    </row>
    <row r="259" spans="2:58" x14ac:dyDescent="0.35">
      <c r="B259" s="1" t="s">
        <v>7</v>
      </c>
      <c r="C259" s="1" t="s">
        <v>19</v>
      </c>
      <c r="E259" s="1">
        <f>'PL Table'!R261</f>
        <v>0.59907211386874459</v>
      </c>
      <c r="F259" s="1">
        <f>'PL Table'!S261</f>
        <v>0.81208954169903269</v>
      </c>
      <c r="H259" s="1">
        <f t="shared" si="166"/>
        <v>0.54932110712882998</v>
      </c>
      <c r="I259" s="1">
        <f t="shared" si="166"/>
        <v>0.3290829568403873</v>
      </c>
      <c r="J259" s="1">
        <f t="shared" si="166"/>
        <v>9.8572211296273832E-2</v>
      </c>
      <c r="K259" s="1">
        <f t="shared" si="166"/>
        <v>1.9683954329991774E-2</v>
      </c>
      <c r="L259" s="1">
        <f t="shared" si="166"/>
        <v>2.9480270324409993E-3</v>
      </c>
      <c r="M259" s="1">
        <f t="shared" si="166"/>
        <v>3.532161572133264E-4</v>
      </c>
      <c r="O259" s="1">
        <f t="shared" si="167"/>
        <v>0.44392948723353909</v>
      </c>
      <c r="P259" s="1">
        <f t="shared" si="167"/>
        <v>0.36051049383417133</v>
      </c>
      <c r="Q259" s="1">
        <f t="shared" si="167"/>
        <v>0.14638340085774207</v>
      </c>
      <c r="R259" s="1">
        <f t="shared" si="167"/>
        <v>3.9625476304969848E-2</v>
      </c>
      <c r="S259" s="1">
        <f t="shared" si="167"/>
        <v>8.0448587230272095E-3</v>
      </c>
      <c r="T259" s="1">
        <f t="shared" si="167"/>
        <v>1.3066291266833269E-3</v>
      </c>
      <c r="W259" s="1">
        <f t="shared" si="128"/>
        <v>0.24385983741426148</v>
      </c>
      <c r="X259" s="1">
        <f t="shared" si="129"/>
        <v>0.19803602360454822</v>
      </c>
      <c r="Y259" s="1">
        <f t="shared" si="130"/>
        <v>8.0411491824458198E-2</v>
      </c>
      <c r="Z259" s="1">
        <f t="shared" si="131"/>
        <v>2.1767110514353257E-2</v>
      </c>
      <c r="AA259" s="1">
        <f t="shared" si="132"/>
        <v>4.4192107004283323E-3</v>
      </c>
      <c r="AB259" s="1">
        <f t="shared" si="133"/>
        <v>7.1775895847646137E-4</v>
      </c>
      <c r="AC259" s="1">
        <f t="shared" si="134"/>
        <v>0.14608962828745001</v>
      </c>
      <c r="AD259" s="1">
        <f t="shared" si="135"/>
        <v>0.11863785928293731</v>
      </c>
      <c r="AE259" s="1">
        <f t="shared" si="136"/>
        <v>4.8172282386617443E-2</v>
      </c>
      <c r="AF259" s="1">
        <f t="shared" si="137"/>
        <v>1.3040068908648181E-2</v>
      </c>
      <c r="AG259" s="1">
        <f t="shared" si="138"/>
        <v>2.6474258959369766E-3</v>
      </c>
      <c r="AH259" s="1">
        <f t="shared" si="139"/>
        <v>4.2998937650272221E-4</v>
      </c>
      <c r="AI259" s="1">
        <f t="shared" si="140"/>
        <v>4.3759111216230911E-2</v>
      </c>
      <c r="AJ259" s="1">
        <f t="shared" si="141"/>
        <v>3.553631657274596E-2</v>
      </c>
      <c r="AK259" s="1">
        <f t="shared" si="142"/>
        <v>1.4429335519616504E-2</v>
      </c>
      <c r="AL259" s="1">
        <f t="shared" si="143"/>
        <v>3.90597082304898E-3</v>
      </c>
      <c r="AM259" s="1">
        <f t="shared" si="144"/>
        <v>7.9299951389490977E-4</v>
      </c>
      <c r="AN259" s="1">
        <f t="shared" si="145"/>
        <v>1.2879732236129466E-4</v>
      </c>
      <c r="AO259" s="1">
        <f t="shared" si="146"/>
        <v>8.7382877524416498E-3</v>
      </c>
      <c r="AP259" s="1">
        <f t="shared" si="147"/>
        <v>7.0962720961146092E-3</v>
      </c>
      <c r="AQ259" s="1">
        <f t="shared" si="148"/>
        <v>2.8814041771526733E-3</v>
      </c>
      <c r="AR259" s="1">
        <f t="shared" si="149"/>
        <v>7.7998606589119765E-4</v>
      </c>
      <c r="AS259" s="1">
        <f t="shared" si="150"/>
        <v>1.5835463169530352E-4</v>
      </c>
      <c r="AT259" s="1">
        <f t="shared" si="151"/>
        <v>2.5719628055871642E-5</v>
      </c>
      <c r="AU259" s="1">
        <f t="shared" si="152"/>
        <v>1.3087161288621448E-3</v>
      </c>
      <c r="AV259" s="1">
        <f t="shared" si="153"/>
        <v>1.0627946813017912E-3</v>
      </c>
      <c r="AW259" s="1">
        <f t="shared" si="154"/>
        <v>4.3154222282927059E-4</v>
      </c>
      <c r="AX259" s="1">
        <f t="shared" si="155"/>
        <v>1.168169753204014E-4</v>
      </c>
      <c r="AY259" s="1">
        <f t="shared" si="156"/>
        <v>2.3716460987652993E-5</v>
      </c>
      <c r="AZ259" s="1">
        <f t="shared" si="157"/>
        <v>3.8519779868372227E-6</v>
      </c>
      <c r="BA259" s="1">
        <f t="shared" si="158"/>
        <v>1.5680306755431312E-4</v>
      </c>
      <c r="BB259" s="1">
        <f t="shared" si="159"/>
        <v>1.273381312671846E-4</v>
      </c>
      <c r="BC259" s="1">
        <f t="shared" si="160"/>
        <v>5.17049823307896E-5</v>
      </c>
      <c r="BD259" s="1">
        <f t="shared" si="161"/>
        <v>1.399635846818917E-5</v>
      </c>
      <c r="BE259" s="1">
        <f t="shared" si="162"/>
        <v>2.8415740834717789E-6</v>
      </c>
      <c r="BF259" s="1">
        <f t="shared" si="163"/>
        <v>4.6152251903008936E-7</v>
      </c>
    </row>
    <row r="260" spans="2:58" x14ac:dyDescent="0.35">
      <c r="B260" s="1" t="s">
        <v>6</v>
      </c>
      <c r="C260" s="1" t="s">
        <v>2</v>
      </c>
      <c r="E260" s="1">
        <f>'PL Table'!R262</f>
        <v>0.7184361064816901</v>
      </c>
      <c r="F260" s="1">
        <f>'PL Table'!S262</f>
        <v>2.0337546783419249</v>
      </c>
      <c r="H260" s="1">
        <f t="shared" si="166"/>
        <v>0.48751408020882248</v>
      </c>
      <c r="I260" s="1">
        <f t="shared" si="166"/>
        <v>0.35024771764022883</v>
      </c>
      <c r="J260" s="1">
        <f t="shared" si="166"/>
        <v>0.12581530328277216</v>
      </c>
      <c r="K260" s="1">
        <f t="shared" si="166"/>
        <v>3.0130085542095949E-2</v>
      </c>
      <c r="L260" s="1">
        <f t="shared" si="166"/>
        <v>5.411635336205917E-3</v>
      </c>
      <c r="M260" s="1">
        <f t="shared" si="166"/>
        <v>7.7758284412850242E-4</v>
      </c>
      <c r="O260" s="1">
        <f t="shared" si="167"/>
        <v>0.13084332311259858</v>
      </c>
      <c r="P260" s="1">
        <f t="shared" si="167"/>
        <v>0.26610322051005142</v>
      </c>
      <c r="Q260" s="1">
        <f t="shared" si="167"/>
        <v>0.27059433481708506</v>
      </c>
      <c r="R260" s="1">
        <f t="shared" si="167"/>
        <v>0.18344083145568932</v>
      </c>
      <c r="S260" s="1">
        <f t="shared" si="167"/>
        <v>9.3268412292985173E-2</v>
      </c>
      <c r="T260" s="1">
        <f t="shared" si="167"/>
        <v>3.7937013968476395E-2</v>
      </c>
      <c r="W260" s="1">
        <f t="shared" si="128"/>
        <v>6.3787962318704261E-2</v>
      </c>
      <c r="X260" s="1">
        <f t="shared" si="129"/>
        <v>0.12972906678756319</v>
      </c>
      <c r="Y260" s="1">
        <f t="shared" si="130"/>
        <v>0.13191854824806937</v>
      </c>
      <c r="Z260" s="1">
        <f t="shared" si="131"/>
        <v>8.9429988219862006E-2</v>
      </c>
      <c r="AA260" s="1">
        <f t="shared" si="132"/>
        <v>4.5469664231551896E-2</v>
      </c>
      <c r="AB260" s="1">
        <f t="shared" si="133"/>
        <v>1.849482847071102E-2</v>
      </c>
      <c r="AC260" s="1">
        <f t="shared" si="134"/>
        <v>4.5827575288650654E-2</v>
      </c>
      <c r="AD260" s="1">
        <f t="shared" si="135"/>
        <v>9.320204564036004E-2</v>
      </c>
      <c r="AE260" s="1">
        <f t="shared" si="136"/>
        <v>9.4775048176059945E-2</v>
      </c>
      <c r="AF260" s="1">
        <f t="shared" si="137"/>
        <v>6.4249732539381085E-2</v>
      </c>
      <c r="AG260" s="1">
        <f t="shared" si="138"/>
        <v>3.266704853354592E-2</v>
      </c>
      <c r="AH260" s="1">
        <f t="shared" si="139"/>
        <v>1.3287352556544337E-2</v>
      </c>
      <c r="AI260" s="1">
        <f t="shared" si="140"/>
        <v>1.6462092379937343E-2</v>
      </c>
      <c r="AJ260" s="1">
        <f t="shared" si="141"/>
        <v>3.3479857392994514E-2</v>
      </c>
      <c r="AK260" s="1">
        <f t="shared" si="142"/>
        <v>3.4044908301611547E-2</v>
      </c>
      <c r="AL260" s="1">
        <f t="shared" si="143"/>
        <v>2.3079663844041441E-2</v>
      </c>
      <c r="AM260" s="1">
        <f t="shared" si="144"/>
        <v>1.1734593579344565E-2</v>
      </c>
      <c r="AN260" s="1">
        <f t="shared" si="145"/>
        <v>4.773056918086621E-3</v>
      </c>
      <c r="AO260" s="1">
        <f t="shared" si="146"/>
        <v>3.9423205179946949E-3</v>
      </c>
      <c r="AP260" s="1">
        <f t="shared" si="147"/>
        <v>8.0177127969950704E-3</v>
      </c>
      <c r="AQ260" s="1">
        <f t="shared" si="148"/>
        <v>8.1530304552453244E-3</v>
      </c>
      <c r="AR260" s="1">
        <f t="shared" si="149"/>
        <v>5.5270879436731249E-3</v>
      </c>
      <c r="AS260" s="1">
        <f t="shared" si="150"/>
        <v>2.8101852407631167E-3</v>
      </c>
      <c r="AT260" s="1">
        <f t="shared" si="151"/>
        <v>1.1430454760818828E-3</v>
      </c>
      <c r="AU260" s="1">
        <f t="shared" si="152"/>
        <v>7.0807635086274682E-4</v>
      </c>
      <c r="AV260" s="1">
        <f t="shared" si="153"/>
        <v>1.4400535911903893E-3</v>
      </c>
      <c r="AW260" s="1">
        <f t="shared" si="154"/>
        <v>1.4643578640732725E-3</v>
      </c>
      <c r="AX260" s="1">
        <f t="shared" si="155"/>
        <v>9.927148856086023E-4</v>
      </c>
      <c r="AY260" s="1">
        <f t="shared" si="156"/>
        <v>5.0473463571654089E-4</v>
      </c>
      <c r="AZ260" s="1">
        <f t="shared" si="157"/>
        <v>2.0530128534194432E-4</v>
      </c>
      <c r="BA260" s="1">
        <f t="shared" si="158"/>
        <v>1.0174152332111902E-4</v>
      </c>
      <c r="BB260" s="1">
        <f t="shared" si="159"/>
        <v>2.0691729903595982E-4</v>
      </c>
      <c r="BC260" s="1">
        <f t="shared" si="160"/>
        <v>2.1040951247212924E-4</v>
      </c>
      <c r="BD260" s="1">
        <f t="shared" si="161"/>
        <v>1.4264044345261215E-4</v>
      </c>
      <c r="BE260" s="1">
        <f t="shared" si="162"/>
        <v>7.2523917298129189E-5</v>
      </c>
      <c r="BF260" s="1">
        <f t="shared" si="163"/>
        <v>2.9499171219350601E-5</v>
      </c>
    </row>
    <row r="261" spans="2:58" x14ac:dyDescent="0.35">
      <c r="B261" s="1" t="s">
        <v>8</v>
      </c>
      <c r="C261" s="1" t="s">
        <v>16</v>
      </c>
      <c r="E261" s="1">
        <f>'PL Table'!R263</f>
        <v>0.39412639070312144</v>
      </c>
      <c r="F261" s="1">
        <f>'PL Table'!S263</f>
        <v>1.6965609773321093</v>
      </c>
      <c r="H261" s="1">
        <f t="shared" si="166"/>
        <v>0.67426882954316769</v>
      </c>
      <c r="I261" s="1">
        <f t="shared" si="166"/>
        <v>0.26574714015146689</v>
      </c>
      <c r="J261" s="1">
        <f t="shared" si="166"/>
        <v>5.2368980593787105E-2</v>
      </c>
      <c r="K261" s="1">
        <f t="shared" si="166"/>
        <v>6.8799991020770416E-3</v>
      </c>
      <c r="L261" s="1">
        <f t="shared" si="166"/>
        <v>6.7789730353558502E-4</v>
      </c>
      <c r="M261" s="1">
        <f t="shared" si="166"/>
        <v>5.3435443501971732E-5</v>
      </c>
      <c r="O261" s="1">
        <f t="shared" si="167"/>
        <v>0.1833128583602219</v>
      </c>
      <c r="P261" s="1">
        <f t="shared" si="167"/>
        <v>0.31100144213716052</v>
      </c>
      <c r="Q261" s="1">
        <f t="shared" si="167"/>
        <v>0.26381645531195835</v>
      </c>
      <c r="R261" s="1">
        <f t="shared" si="167"/>
        <v>0.14919356775344958</v>
      </c>
      <c r="S261" s="1">
        <f t="shared" si="167"/>
        <v>6.3278996279864164E-2</v>
      </c>
      <c r="T261" s="1">
        <f t="shared" si="167"/>
        <v>2.1471335154632277E-2</v>
      </c>
      <c r="W261" s="1">
        <f t="shared" si="128"/>
        <v>0.12360214644675931</v>
      </c>
      <c r="X261" s="1">
        <f t="shared" si="129"/>
        <v>0.20969857837606043</v>
      </c>
      <c r="Y261" s="1">
        <f t="shared" si="130"/>
        <v>0.17788321253742156</v>
      </c>
      <c r="Z261" s="1">
        <f t="shared" si="131"/>
        <v>0.10059657230448774</v>
      </c>
      <c r="AA261" s="1">
        <f t="shared" si="132"/>
        <v>4.2667054756290471E-2</v>
      </c>
      <c r="AB261" s="1">
        <f t="shared" si="133"/>
        <v>1.4477452023442975E-2</v>
      </c>
      <c r="AC261" s="1">
        <f t="shared" si="134"/>
        <v>4.8714867862219888E-2</v>
      </c>
      <c r="AD261" s="1">
        <f t="shared" si="135"/>
        <v>8.2647743830932319E-2</v>
      </c>
      <c r="AE261" s="1">
        <f t="shared" si="136"/>
        <v>7.0108468524050199E-2</v>
      </c>
      <c r="AF261" s="1">
        <f t="shared" si="137"/>
        <v>3.9647763959473337E-2</v>
      </c>
      <c r="AG261" s="1">
        <f t="shared" si="138"/>
        <v>1.6816212293029213E-2</v>
      </c>
      <c r="AH261" s="1">
        <f t="shared" si="139"/>
        <v>5.7059459125771818E-3</v>
      </c>
      <c r="AI261" s="1">
        <f t="shared" si="140"/>
        <v>9.5999075220581046E-3</v>
      </c>
      <c r="AJ261" s="1">
        <f t="shared" si="141"/>
        <v>1.6286828487920763E-2</v>
      </c>
      <c r="AK261" s="1">
        <f t="shared" si="142"/>
        <v>1.381579882855365E-2</v>
      </c>
      <c r="AL261" s="1">
        <f t="shared" si="143"/>
        <v>7.8131150543982626E-3</v>
      </c>
      <c r="AM261" s="1">
        <f t="shared" si="144"/>
        <v>3.3138565281745328E-3</v>
      </c>
      <c r="AN261" s="1">
        <f t="shared" si="145"/>
        <v>1.1244319340356366E-3</v>
      </c>
      <c r="AO261" s="1">
        <f t="shared" si="146"/>
        <v>1.2611923009175027E-3</v>
      </c>
      <c r="AP261" s="1">
        <f t="shared" si="147"/>
        <v>2.1396896426483293E-3</v>
      </c>
      <c r="AQ261" s="1">
        <f t="shared" si="148"/>
        <v>1.8150569756594215E-3</v>
      </c>
      <c r="AR261" s="1">
        <f t="shared" si="149"/>
        <v>1.0264516121794034E-3</v>
      </c>
      <c r="AS261" s="1">
        <f t="shared" si="150"/>
        <v>4.3535943758580192E-4</v>
      </c>
      <c r="AT261" s="1">
        <f t="shared" si="151"/>
        <v>1.4772276658426528E-4</v>
      </c>
      <c r="AU261" s="1">
        <f t="shared" si="152"/>
        <v>1.2426729238579505E-4</v>
      </c>
      <c r="AV261" s="1">
        <f t="shared" si="153"/>
        <v>2.1082703902045938E-4</v>
      </c>
      <c r="AW261" s="1">
        <f t="shared" si="154"/>
        <v>1.7884046368429272E-4</v>
      </c>
      <c r="AX261" s="1">
        <f t="shared" si="155"/>
        <v>1.0113791728491708E-4</v>
      </c>
      <c r="AY261" s="1">
        <f t="shared" si="156"/>
        <v>4.2896660948558231E-5</v>
      </c>
      <c r="AZ261" s="1">
        <f t="shared" si="157"/>
        <v>1.4555360204634034E-5</v>
      </c>
      <c r="BA261" s="1">
        <f t="shared" si="158"/>
        <v>9.7954038860925834E-6</v>
      </c>
      <c r="BB261" s="1">
        <f t="shared" si="159"/>
        <v>1.6618499990351973E-5</v>
      </c>
      <c r="BC261" s="1">
        <f t="shared" si="160"/>
        <v>1.4097149292712601E-5</v>
      </c>
      <c r="BD261" s="1">
        <f t="shared" si="161"/>
        <v>7.9722244605470468E-6</v>
      </c>
      <c r="BE261" s="1">
        <f t="shared" si="162"/>
        <v>3.3813412305741608E-6</v>
      </c>
      <c r="BF261" s="1">
        <f t="shared" si="163"/>
        <v>1.1473303165672525E-6</v>
      </c>
    </row>
    <row r="262" spans="2:58" x14ac:dyDescent="0.35">
      <c r="B262" s="1" t="s">
        <v>18</v>
      </c>
      <c r="C262" s="1" t="s">
        <v>4</v>
      </c>
      <c r="E262" s="1">
        <f>'PL Table'!R264</f>
        <v>2.7870366199720733</v>
      </c>
      <c r="F262" s="1">
        <f>'PL Table'!S264</f>
        <v>0.4590071322646706</v>
      </c>
      <c r="H262" s="1">
        <f t="shared" si="166"/>
        <v>6.1603498269118061E-2</v>
      </c>
      <c r="I262" s="1">
        <f t="shared" si="166"/>
        <v>0.17169120559441828</v>
      </c>
      <c r="J262" s="1">
        <f t="shared" si="166"/>
        <v>0.23925483865939895</v>
      </c>
      <c r="K262" s="1">
        <f t="shared" si="166"/>
        <v>0.22227066561641831</v>
      </c>
      <c r="L262" s="1">
        <f t="shared" si="166"/>
        <v>0.15486912115463136</v>
      </c>
      <c r="M262" s="1">
        <f t="shared" si="166"/>
        <v>8.6325182392169825E-2</v>
      </c>
      <c r="O262" s="1">
        <f t="shared" si="167"/>
        <v>0.63191073792879238</v>
      </c>
      <c r="P262" s="1">
        <f t="shared" si="167"/>
        <v>0.29005153566394676</v>
      </c>
      <c r="Q262" s="1">
        <f t="shared" si="167"/>
        <v>6.6567861797036013E-2</v>
      </c>
      <c r="R262" s="1">
        <f t="shared" si="167"/>
        <v>1.0185041114816143E-2</v>
      </c>
      <c r="S262" s="1">
        <f t="shared" si="167"/>
        <v>1.1687516285273803E-3</v>
      </c>
      <c r="T262" s="1">
        <f t="shared" si="167"/>
        <v>1.0729306666800332E-4</v>
      </c>
      <c r="W262" s="1">
        <f t="shared" si="128"/>
        <v>3.8927912050233479E-2</v>
      </c>
      <c r="X262" s="1">
        <f t="shared" si="129"/>
        <v>1.7868189275228978E-2</v>
      </c>
      <c r="Y262" s="1">
        <f t="shared" si="130"/>
        <v>4.1008131589925986E-3</v>
      </c>
      <c r="Z262" s="1">
        <f t="shared" si="131"/>
        <v>6.2743416268747261E-4</v>
      </c>
      <c r="AA262" s="1">
        <f t="shared" si="132"/>
        <v>7.1999188925015388E-5</v>
      </c>
      <c r="AB262" s="1">
        <f t="shared" si="133"/>
        <v>6.6096282467707106E-6</v>
      </c>
      <c r="AC262" s="1">
        <f t="shared" si="134"/>
        <v>0.10849351642305285</v>
      </c>
      <c r="AD262" s="1">
        <f t="shared" si="135"/>
        <v>4.9799297842655431E-2</v>
      </c>
      <c r="AE262" s="1">
        <f t="shared" si="136"/>
        <v>1.1429116445775732E-2</v>
      </c>
      <c r="AF262" s="1">
        <f t="shared" si="137"/>
        <v>1.7486819880315016E-3</v>
      </c>
      <c r="AG262" s="1">
        <f t="shared" si="138"/>
        <v>2.0066437614230562E-4</v>
      </c>
      <c r="AH262" s="1">
        <f t="shared" si="139"/>
        <v>1.8421275968151785E-5</v>
      </c>
      <c r="AI262" s="1">
        <f t="shared" si="140"/>
        <v>0.15118770165029496</v>
      </c>
      <c r="AJ262" s="1">
        <f t="shared" si="141"/>
        <v>6.9396233368188481E-2</v>
      </c>
      <c r="AK262" s="1">
        <f t="shared" si="142"/>
        <v>1.5926683034151019E-2</v>
      </c>
      <c r="AL262" s="1">
        <f t="shared" si="143"/>
        <v>2.4368203686646814E-3</v>
      </c>
      <c r="AM262" s="1">
        <f t="shared" si="144"/>
        <v>2.7962948231622812E-4</v>
      </c>
      <c r="AN262" s="1">
        <f t="shared" si="145"/>
        <v>2.567038535492527E-5</v>
      </c>
      <c r="AO262" s="1">
        <f t="shared" si="146"/>
        <v>0.14045522032959476</v>
      </c>
      <c r="AP262" s="1">
        <f t="shared" si="147"/>
        <v>6.4469947895089738E-2</v>
      </c>
      <c r="AQ262" s="1">
        <f t="shared" si="148"/>
        <v>1.4796082950288938E-2</v>
      </c>
      <c r="AR262" s="1">
        <f t="shared" si="149"/>
        <v>2.2638358679207713E-3</v>
      </c>
      <c r="AS262" s="1">
        <f t="shared" si="150"/>
        <v>2.5977920241305368E-4</v>
      </c>
      <c r="AT262" s="1">
        <f t="shared" si="151"/>
        <v>2.3848101344323842E-5</v>
      </c>
      <c r="AU262" s="1">
        <f t="shared" si="152"/>
        <v>9.7863460631206656E-2</v>
      </c>
      <c r="AV262" s="1">
        <f t="shared" si="153"/>
        <v>4.492002641782665E-2</v>
      </c>
      <c r="AW262" s="1">
        <f t="shared" si="154"/>
        <v>1.0309306253649926E-2</v>
      </c>
      <c r="AX262" s="1">
        <f t="shared" si="155"/>
        <v>1.5773483663753629E-3</v>
      </c>
      <c r="AY262" s="1">
        <f t="shared" si="156"/>
        <v>1.8100353755807957E-4</v>
      </c>
      <c r="AZ262" s="1">
        <f t="shared" si="157"/>
        <v>1.6616382940858946E-5</v>
      </c>
      <c r="BA262" s="1">
        <f t="shared" si="158"/>
        <v>5.4549809707273626E-2</v>
      </c>
      <c r="BB262" s="1">
        <f t="shared" si="159"/>
        <v>2.5038751719319154E-2</v>
      </c>
      <c r="BC262" s="1">
        <f t="shared" si="160"/>
        <v>5.7464828110858875E-3</v>
      </c>
      <c r="BD262" s="1">
        <f t="shared" si="161"/>
        <v>8.7922553190825222E-4</v>
      </c>
      <c r="BE262" s="1">
        <f t="shared" si="162"/>
        <v>1.0089269750377161E-4</v>
      </c>
      <c r="BF262" s="1">
        <f t="shared" si="163"/>
        <v>9.2620935495306238E-6</v>
      </c>
    </row>
    <row r="263" spans="2:58" x14ac:dyDescent="0.35">
      <c r="B263" s="1" t="s">
        <v>20</v>
      </c>
      <c r="C263" s="1" t="s">
        <v>5</v>
      </c>
      <c r="E263" s="1">
        <f>'PL Table'!R265</f>
        <v>0.94252511148146478</v>
      </c>
      <c r="F263" s="1">
        <f>'PL Table'!S265</f>
        <v>0.68851069839700607</v>
      </c>
      <c r="H263" s="1">
        <f t="shared" si="166"/>
        <v>0.38964270083717306</v>
      </c>
      <c r="I263" s="1">
        <f t="shared" si="166"/>
        <v>0.36724803004449558</v>
      </c>
      <c r="J263" s="1">
        <f t="shared" si="166"/>
        <v>0.17307024522951825</v>
      </c>
      <c r="K263" s="1">
        <f t="shared" si="166"/>
        <v>5.4374350726358718E-2</v>
      </c>
      <c r="L263" s="1">
        <f t="shared" si="166"/>
        <v>1.2812297745023377E-2</v>
      </c>
      <c r="M263" s="1">
        <f t="shared" si="166"/>
        <v>2.4151824720923766E-3</v>
      </c>
      <c r="O263" s="1">
        <f t="shared" si="167"/>
        <v>0.50232362363867644</v>
      </c>
      <c r="P263" s="1">
        <f t="shared" si="167"/>
        <v>0.34585518893277994</v>
      </c>
      <c r="Q263" s="1">
        <f t="shared" si="167"/>
        <v>0.1190624988381684</v>
      </c>
      <c r="R263" s="1">
        <f t="shared" si="167"/>
        <v>2.7325268075986689E-2</v>
      </c>
      <c r="S263" s="1">
        <f t="shared" si="167"/>
        <v>4.7034348517207506E-3</v>
      </c>
      <c r="T263" s="1">
        <f t="shared" si="167"/>
        <v>6.476730429246149E-4</v>
      </c>
      <c r="W263" s="1">
        <f t="shared" si="128"/>
        <v>0.19572673340888952</v>
      </c>
      <c r="X263" s="1">
        <f t="shared" si="129"/>
        <v>0.13475994991431914</v>
      </c>
      <c r="Y263" s="1">
        <f t="shared" si="130"/>
        <v>4.6391833615726713E-2</v>
      </c>
      <c r="Z263" s="1">
        <f t="shared" si="131"/>
        <v>1.0647091254227237E-2</v>
      </c>
      <c r="AA263" s="1">
        <f t="shared" si="132"/>
        <v>1.8326590588361618E-3</v>
      </c>
      <c r="AB263" s="1">
        <f t="shared" si="133"/>
        <v>2.5236107370457726E-4</v>
      </c>
      <c r="AC263" s="1">
        <f t="shared" si="134"/>
        <v>0.18447736122611652</v>
      </c>
      <c r="AD263" s="1">
        <f t="shared" si="135"/>
        <v>0.12701463681623026</v>
      </c>
      <c r="AE263" s="1">
        <f t="shared" si="136"/>
        <v>4.3725468150492386E-2</v>
      </c>
      <c r="AF263" s="1">
        <f t="shared" si="137"/>
        <v>1.0035150871343856E-2</v>
      </c>
      <c r="AG263" s="1">
        <f t="shared" si="138"/>
        <v>1.7273271837370699E-3</v>
      </c>
      <c r="AH263" s="1">
        <f t="shared" si="139"/>
        <v>2.3785664912698884E-4</v>
      </c>
      <c r="AI263" s="1">
        <f t="shared" si="140"/>
        <v>8.6937272727725959E-2</v>
      </c>
      <c r="AJ263" s="1">
        <f t="shared" si="141"/>
        <v>5.9857242362497592E-2</v>
      </c>
      <c r="AK263" s="1">
        <f t="shared" si="142"/>
        <v>2.0606175871561036E-2</v>
      </c>
      <c r="AL263" s="1">
        <f t="shared" si="143"/>
        <v>4.7291908468733426E-3</v>
      </c>
      <c r="AM263" s="1">
        <f t="shared" si="144"/>
        <v>8.1402462320837314E-4</v>
      </c>
      <c r="AN263" s="1">
        <f t="shared" si="145"/>
        <v>1.120929323675114E-4</v>
      </c>
      <c r="AO263" s="1">
        <f t="shared" si="146"/>
        <v>2.7313520889864811E-2</v>
      </c>
      <c r="AP263" s="1">
        <f t="shared" si="147"/>
        <v>1.8805651343562036E-2</v>
      </c>
      <c r="AQ263" s="1">
        <f t="shared" si="148"/>
        <v>6.4739460701832459E-3</v>
      </c>
      <c r="AR263" s="1">
        <f t="shared" si="149"/>
        <v>1.4857937100554734E-3</v>
      </c>
      <c r="AS263" s="1">
        <f t="shared" si="150"/>
        <v>2.557462162460431E-4</v>
      </c>
      <c r="AT263" s="1">
        <f t="shared" si="151"/>
        <v>3.5216801191990996E-5</v>
      </c>
      <c r="AU263" s="1">
        <f t="shared" si="152"/>
        <v>6.4359198304177858E-3</v>
      </c>
      <c r="AV263" s="1">
        <f t="shared" si="153"/>
        <v>4.43119965726809E-3</v>
      </c>
      <c r="AW263" s="1">
        <f t="shared" si="154"/>
        <v>1.5254641853811133E-3</v>
      </c>
      <c r="AX263" s="1">
        <f t="shared" si="155"/>
        <v>3.5009947055212351E-4</v>
      </c>
      <c r="AY263" s="1">
        <f t="shared" si="156"/>
        <v>6.026180774456613E-5</v>
      </c>
      <c r="AZ263" s="1">
        <f t="shared" si="157"/>
        <v>8.2981798673754723E-6</v>
      </c>
      <c r="BA263" s="1">
        <f t="shared" si="158"/>
        <v>1.2132032111300591E-3</v>
      </c>
      <c r="BB263" s="1">
        <f t="shared" si="159"/>
        <v>8.3530339019264742E-4</v>
      </c>
      <c r="BC263" s="1">
        <f t="shared" si="160"/>
        <v>2.8755766027746326E-4</v>
      </c>
      <c r="BD263" s="1">
        <f t="shared" si="161"/>
        <v>6.5995508502348431E-5</v>
      </c>
      <c r="BE263" s="1">
        <f t="shared" si="162"/>
        <v>1.1359653412504363E-5</v>
      </c>
      <c r="BF263" s="1">
        <f t="shared" si="163"/>
        <v>1.5642485809182634E-6</v>
      </c>
    </row>
    <row r="264" spans="2:58" x14ac:dyDescent="0.35">
      <c r="B264" s="1" t="s">
        <v>12</v>
      </c>
      <c r="C264" s="1" t="s">
        <v>15</v>
      </c>
      <c r="E264" s="1">
        <f>'PL Table'!R266</f>
        <v>0.73194901130579715</v>
      </c>
      <c r="F264" s="1">
        <f>'PL Table'!S266</f>
        <v>1.1863568956994563</v>
      </c>
      <c r="H264" s="1">
        <f t="shared" si="166"/>
        <v>0.48097065872640193</v>
      </c>
      <c r="I264" s="1">
        <f t="shared" si="166"/>
        <v>0.35204599812188786</v>
      </c>
      <c r="J264" s="1">
        <f t="shared" si="166"/>
        <v>0.12883986012973916</v>
      </c>
      <c r="K264" s="1">
        <f t="shared" si="166"/>
        <v>3.1434736079579931E-2</v>
      </c>
      <c r="L264" s="1">
        <f t="shared" si="166"/>
        <v>5.7521559985267987E-3</v>
      </c>
      <c r="M264" s="1">
        <f t="shared" si="166"/>
        <v>8.4205697919968031E-4</v>
      </c>
      <c r="O264" s="1">
        <f t="shared" si="167"/>
        <v>0.30533159516008768</v>
      </c>
      <c r="P264" s="1">
        <f t="shared" si="167"/>
        <v>0.3622322433930848</v>
      </c>
      <c r="Q264" s="1">
        <f t="shared" si="167"/>
        <v>0.21486835989703501</v>
      </c>
      <c r="R264" s="1">
        <f t="shared" si="167"/>
        <v>8.4970186810493356E-2</v>
      </c>
      <c r="S264" s="1">
        <f t="shared" si="167"/>
        <v>2.5201241762874946E-2</v>
      </c>
      <c r="T264" s="1">
        <f t="shared" si="167"/>
        <v>5.9795333891151641E-3</v>
      </c>
      <c r="W264" s="1">
        <f t="shared" ref="W264:W327" si="168">$H264*O264</f>
        <v>0.14685553845413044</v>
      </c>
      <c r="X264" s="1">
        <f t="shared" ref="X264:X327" si="169">$H264*P264</f>
        <v>0.17422308071671436</v>
      </c>
      <c r="Y264" s="1">
        <f t="shared" ref="Y264:Y327" si="170">$H264*Q264</f>
        <v>0.10334537659913853</v>
      </c>
      <c r="Z264" s="1">
        <f t="shared" ref="Z264:Z327" si="171">$H264*R264</f>
        <v>4.0868166722348422E-2</v>
      </c>
      <c r="AA264" s="1">
        <f t="shared" ref="AA264:AA327" si="172">$H264*S264</f>
        <v>1.2121057851413274E-2</v>
      </c>
      <c r="AB264" s="1">
        <f t="shared" ref="AB264:AB327" si="173">$H264*T264</f>
        <v>2.8759801130392353E-3</v>
      </c>
      <c r="AC264" s="1">
        <f t="shared" ref="AC264:AC327" si="174">$I264*O264</f>
        <v>0.10749076617628125</v>
      </c>
      <c r="AD264" s="1">
        <f t="shared" ref="AD264:AD327" si="175">$I264*P264</f>
        <v>0.12752241167724915</v>
      </c>
      <c r="AE264" s="1">
        <f t="shared" ref="AE264:AE327" si="176">$I264*Q264</f>
        <v>7.5643546224764713E-2</v>
      </c>
      <c r="AF264" s="1">
        <f t="shared" ref="AF264:AF327" si="177">$I264*R264</f>
        <v>2.9913414226303406E-2</v>
      </c>
      <c r="AG264" s="1">
        <f t="shared" ref="AG264:AG327" si="178">$I264*S264</f>
        <v>8.8719963103223148E-3</v>
      </c>
      <c r="AH264" s="1">
        <f t="shared" ref="AH264:AH327" si="179">$I264*T264</f>
        <v>2.1050708002742029E-3</v>
      </c>
      <c r="AI264" s="1">
        <f t="shared" ref="AI264:AI327" si="180">$J264*O264</f>
        <v>3.9338880013615837E-2</v>
      </c>
      <c r="AJ264" s="1">
        <f t="shared" ref="AJ264:AJ327" si="181">$J264*P264</f>
        <v>4.666995157324668E-2</v>
      </c>
      <c r="AK264" s="1">
        <f t="shared" ref="AK264:AK327" si="182">$J264*Q264</f>
        <v>2.7683609435440446E-2</v>
      </c>
      <c r="AL264" s="1">
        <f t="shared" ref="AL264:AL327" si="183">$J264*R264</f>
        <v>1.0947546983861772E-2</v>
      </c>
      <c r="AM264" s="1">
        <f t="shared" ref="AM264:AM327" si="184">$J264*S264</f>
        <v>3.2469244638245495E-3</v>
      </c>
      <c r="AN264" s="1">
        <f t="shared" ref="AN264:AN327" si="185">$J264*T264</f>
        <v>7.7040224549470291E-4</v>
      </c>
      <c r="AO264" s="1">
        <f t="shared" ref="AO264:AO327" si="186">$K264*O264</f>
        <v>9.5980181106145018E-3</v>
      </c>
      <c r="AP264" s="1">
        <f t="shared" ref="AP264:AP327" si="187">$K264*P264</f>
        <v>1.1386674970575782E-2</v>
      </c>
      <c r="AQ264" s="1">
        <f t="shared" ref="AQ264:AQ327" si="188">$K264*Q264</f>
        <v>6.7543301852154916E-3</v>
      </c>
      <c r="AR264" s="1">
        <f t="shared" ref="AR264:AR327" si="189">$K264*R264</f>
        <v>2.6710153970204622E-3</v>
      </c>
      <c r="AS264" s="1">
        <f t="shared" ref="AS264:AS327" si="190">$K264*S264</f>
        <v>7.9219438369366167E-4</v>
      </c>
      <c r="AT264" s="1">
        <f t="shared" ref="AT264:AT327" si="191">$K264*T264</f>
        <v>1.879650539658713E-4</v>
      </c>
      <c r="AU264" s="1">
        <f t="shared" ref="AU264:AU327" si="192">$L264*O264</f>
        <v>1.7563149666398545E-3</v>
      </c>
      <c r="AV264" s="1">
        <f t="shared" ref="AV264:AV327" si="193">$L264*P264</f>
        <v>2.0836163716933523E-3</v>
      </c>
      <c r="AW264" s="1">
        <f t="shared" ref="AW264:AW327" si="194">$L264*Q264</f>
        <v>1.2359563252753449E-3</v>
      </c>
      <c r="AX264" s="1">
        <f t="shared" ref="AX264:AX327" si="195">$L264*R264</f>
        <v>4.88761769757922E-4</v>
      </c>
      <c r="AY264" s="1">
        <f t="shared" ref="AY264:AY327" si="196">$L264*S264</f>
        <v>1.4496147397664519E-4</v>
      </c>
      <c r="AZ264" s="1">
        <f t="shared" ref="AZ264:AZ327" si="197">$L264*T264</f>
        <v>3.4395208852590067E-5</v>
      </c>
      <c r="BA264" s="1">
        <f t="shared" ref="BA264:BA327" si="198">$M264*O264</f>
        <v>2.5710660067472318E-4</v>
      </c>
      <c r="BB264" s="1">
        <f t="shared" ref="BB264:BB327" si="199">$M264*P264</f>
        <v>3.0502018864030436E-4</v>
      </c>
      <c r="BC264" s="1">
        <f t="shared" ref="BC264:BC327" si="200">$M264*Q264</f>
        <v>1.8093140206048704E-4</v>
      </c>
      <c r="BD264" s="1">
        <f t="shared" ref="BD264:BD327" si="201">$M264*R264</f>
        <v>7.1549738827676558E-5</v>
      </c>
      <c r="BE264" s="1">
        <f t="shared" ref="BE264:BE327" si="202">$M264*S264</f>
        <v>2.1220881510927302E-5</v>
      </c>
      <c r="BF264" s="1">
        <f t="shared" ref="BF264:BF327" si="203">$M264*T264</f>
        <v>5.0351078226619419E-6</v>
      </c>
    </row>
    <row r="265" spans="2:58" x14ac:dyDescent="0.35">
      <c r="B265" s="1" t="s">
        <v>17</v>
      </c>
      <c r="C265" s="1" t="s">
        <v>9</v>
      </c>
      <c r="E265" s="1">
        <f>'PL Table'!R267</f>
        <v>1.7330300436917256</v>
      </c>
      <c r="F265" s="1">
        <f>'PL Table'!S267</f>
        <v>0.50843866958548123</v>
      </c>
      <c r="H265" s="1">
        <f t="shared" si="166"/>
        <v>0.17674804347913051</v>
      </c>
      <c r="I265" s="1">
        <f t="shared" si="166"/>
        <v>0.30630966951306454</v>
      </c>
      <c r="J265" s="1">
        <f t="shared" si="166"/>
        <v>0.2654219299697122</v>
      </c>
      <c r="K265" s="1">
        <f t="shared" si="166"/>
        <v>0.15332805963071749</v>
      </c>
      <c r="L265" s="1">
        <f t="shared" si="166"/>
        <v>6.643053347024748E-2</v>
      </c>
      <c r="M265" s="1">
        <f t="shared" si="166"/>
        <v>2.3025222064481512E-2</v>
      </c>
      <c r="O265" s="1">
        <f t="shared" si="167"/>
        <v>0.60143388313417467</v>
      </c>
      <c r="P265" s="1">
        <f t="shared" si="167"/>
        <v>0.30579224338436961</v>
      </c>
      <c r="Q265" s="1">
        <f t="shared" si="167"/>
        <v>7.7738300697954274E-2</v>
      </c>
      <c r="R265" s="1">
        <f t="shared" si="167"/>
        <v>1.3175052727567988E-2</v>
      </c>
      <c r="S265" s="1">
        <f t="shared" si="167"/>
        <v>1.674676570130808E-3</v>
      </c>
      <c r="T265" s="1">
        <f t="shared" si="167"/>
        <v>1.7029406546065703E-4</v>
      </c>
      <c r="W265" s="1">
        <f t="shared" si="168"/>
        <v>0.1063022621260214</v>
      </c>
      <c r="X265" s="1">
        <f t="shared" si="169"/>
        <v>5.4048180729281421E-2</v>
      </c>
      <c r="Y265" s="1">
        <f t="shared" si="170"/>
        <v>1.3740092551755744E-2</v>
      </c>
      <c r="Z265" s="1">
        <f t="shared" si="171"/>
        <v>2.3286647923320236E-3</v>
      </c>
      <c r="AA265" s="1">
        <f t="shared" si="172"/>
        <v>2.9599580723096118E-4</v>
      </c>
      <c r="AB265" s="1">
        <f t="shared" si="173"/>
        <v>3.0099142886278104E-5</v>
      </c>
      <c r="AC265" s="1">
        <f t="shared" si="174"/>
        <v>0.18422501397678812</v>
      </c>
      <c r="AD265" s="1">
        <f t="shared" si="175"/>
        <v>9.3667121010724858E-2</v>
      </c>
      <c r="AE265" s="1">
        <f t="shared" si="176"/>
        <v>2.3811993195297608E-2</v>
      </c>
      <c r="AF265" s="1">
        <f t="shared" si="177"/>
        <v>4.0356460467985498E-3</v>
      </c>
      <c r="AG265" s="1">
        <f t="shared" si="178"/>
        <v>5.1296962673804021E-4</v>
      </c>
      <c r="AH265" s="1">
        <f t="shared" si="179"/>
        <v>5.2162718911290036E-5</v>
      </c>
      <c r="AI265" s="1">
        <f t="shared" si="180"/>
        <v>0.15963374201065098</v>
      </c>
      <c r="AJ265" s="1">
        <f t="shared" si="181"/>
        <v>8.1163967408847335E-2</v>
      </c>
      <c r="AK265" s="1">
        <f t="shared" si="182"/>
        <v>2.0633449803816848E-2</v>
      </c>
      <c r="AL265" s="1">
        <f t="shared" si="183"/>
        <v>3.4969479224038163E-3</v>
      </c>
      <c r="AM265" s="1">
        <f t="shared" si="184"/>
        <v>4.4449588731917711E-4</v>
      </c>
      <c r="AN265" s="1">
        <f t="shared" si="185"/>
        <v>4.5199779516956096E-5</v>
      </c>
      <c r="AO265" s="1">
        <f t="shared" si="186"/>
        <v>9.2216690297130713E-2</v>
      </c>
      <c r="AP265" s="1">
        <f t="shared" si="187"/>
        <v>4.6886531328249499E-2</v>
      </c>
      <c r="AQ265" s="1">
        <f t="shared" si="188"/>
        <v>1.1919462805006581E-2</v>
      </c>
      <c r="AR265" s="1">
        <f t="shared" si="189"/>
        <v>2.0201052702503918E-3</v>
      </c>
      <c r="AS265" s="1">
        <f t="shared" si="190"/>
        <v>2.5677490900718195E-4</v>
      </c>
      <c r="AT265" s="1">
        <f t="shared" si="191"/>
        <v>2.6110858623708929E-5</v>
      </c>
      <c r="AU265" s="1">
        <f t="shared" si="192"/>
        <v>3.9953573703685699E-2</v>
      </c>
      <c r="AV265" s="1">
        <f t="shared" si="193"/>
        <v>2.0313941859087428E-2</v>
      </c>
      <c r="AW265" s="1">
        <f t="shared" si="194"/>
        <v>5.1641967864356148E-3</v>
      </c>
      <c r="AX265" s="1">
        <f t="shared" si="195"/>
        <v>8.7522578119098059E-4</v>
      </c>
      <c r="AY265" s="1">
        <f t="shared" si="196"/>
        <v>1.1124965794391389E-4</v>
      </c>
      <c r="AZ265" s="1">
        <f t="shared" si="197"/>
        <v>1.1312725615368692E-5</v>
      </c>
      <c r="BA265" s="1">
        <f t="shared" si="198"/>
        <v>1.3848148716267794E-2</v>
      </c>
      <c r="BB265" s="1">
        <f t="shared" si="199"/>
        <v>7.040934309521088E-3</v>
      </c>
      <c r="BC265" s="1">
        <f t="shared" si="200"/>
        <v>1.7899416364858354E-3</v>
      </c>
      <c r="BD265" s="1">
        <f t="shared" si="201"/>
        <v>3.0335851476350574E-4</v>
      </c>
      <c r="BE265" s="1">
        <f t="shared" si="202"/>
        <v>3.8559799913446097E-5</v>
      </c>
      <c r="BF265" s="1">
        <f t="shared" si="203"/>
        <v>3.9210586734949789E-6</v>
      </c>
    </row>
    <row r="266" spans="2:58" x14ac:dyDescent="0.35">
      <c r="B266" s="1" t="s">
        <v>11</v>
      </c>
      <c r="C266" s="1" t="s">
        <v>3</v>
      </c>
      <c r="E266" s="1">
        <f>'PL Table'!R268</f>
        <v>1.0720237827124903</v>
      </c>
      <c r="F266" s="1">
        <f>'PL Table'!S268</f>
        <v>0.76265800437822195</v>
      </c>
      <c r="H266" s="1">
        <f t="shared" si="166"/>
        <v>0.34231504466668911</v>
      </c>
      <c r="I266" s="1">
        <f t="shared" si="166"/>
        <v>0.36696986906297913</v>
      </c>
      <c r="J266" s="1">
        <f t="shared" si="166"/>
        <v>0.19670021358720108</v>
      </c>
      <c r="K266" s="1">
        <f t="shared" si="166"/>
        <v>7.0289102343368715E-2</v>
      </c>
      <c r="L266" s="1">
        <f t="shared" si="166"/>
        <v>1.8837897344400868E-2</v>
      </c>
      <c r="M266" s="1">
        <f t="shared" si="166"/>
        <v>4.03893479389884E-3</v>
      </c>
      <c r="O266" s="1">
        <f t="shared" si="167"/>
        <v>0.46642501816531956</v>
      </c>
      <c r="P266" s="1">
        <f t="shared" si="167"/>
        <v>0.35572277354603854</v>
      </c>
      <c r="Q266" s="1">
        <f t="shared" si="167"/>
        <v>0.13564741029225394</v>
      </c>
      <c r="R266" s="1">
        <f t="shared" si="167"/>
        <v>3.4484194410854763E-2</v>
      </c>
      <c r="S266" s="1">
        <f t="shared" si="167"/>
        <v>6.5749117229932808E-3</v>
      </c>
      <c r="T266" s="1">
        <f t="shared" si="167"/>
        <v>1.0028818107242069E-3</v>
      </c>
      <c r="W266" s="1">
        <f t="shared" si="168"/>
        <v>0.15966430092692263</v>
      </c>
      <c r="X266" s="1">
        <f t="shared" si="169"/>
        <v>0.12176925711537072</v>
      </c>
      <c r="Y266" s="1">
        <f t="shared" si="170"/>
        <v>4.6434149313113612E-2</v>
      </c>
      <c r="Z266" s="1">
        <f t="shared" si="171"/>
        <v>1.1804458550046538E-2</v>
      </c>
      <c r="AA266" s="1">
        <f t="shared" si="172"/>
        <v>2.2506912001359828E-3</v>
      </c>
      <c r="AB266" s="1">
        <f t="shared" si="173"/>
        <v>3.4330153183346693E-4</v>
      </c>
      <c r="AC266" s="1">
        <f t="shared" si="174"/>
        <v>0.17116392784382498</v>
      </c>
      <c r="AD266" s="1">
        <f t="shared" si="175"/>
        <v>0.13053953963090953</v>
      </c>
      <c r="AE266" s="1">
        <f t="shared" si="176"/>
        <v>4.9778512393680634E-2</v>
      </c>
      <c r="AF266" s="1">
        <f t="shared" si="177"/>
        <v>1.2654660307693688E-2</v>
      </c>
      <c r="AG266" s="1">
        <f t="shared" si="178"/>
        <v>2.4127944940874908E-3</v>
      </c>
      <c r="AH266" s="1">
        <f t="shared" si="179"/>
        <v>3.6802740676710561E-4</v>
      </c>
      <c r="AI266" s="1">
        <f t="shared" si="180"/>
        <v>9.1745900695532498E-2</v>
      </c>
      <c r="AJ266" s="1">
        <f t="shared" si="181"/>
        <v>6.9970745534337339E-2</v>
      </c>
      <c r="AK266" s="1">
        <f t="shared" si="182"/>
        <v>2.6681874577037048E-2</v>
      </c>
      <c r="AL266" s="1">
        <f t="shared" si="183"/>
        <v>6.7830484059976971E-3</v>
      </c>
      <c r="AM266" s="1">
        <f t="shared" si="184"/>
        <v>1.2932865402297707E-3</v>
      </c>
      <c r="AN266" s="1">
        <f t="shared" si="185"/>
        <v>1.9726706637217048E-4</v>
      </c>
      <c r="AO266" s="1">
        <f t="shared" si="186"/>
        <v>3.2784595837329761E-2</v>
      </c>
      <c r="AP266" s="1">
        <f t="shared" si="187"/>
        <v>2.5003434435644477E-2</v>
      </c>
      <c r="AQ266" s="1">
        <f t="shared" si="188"/>
        <v>9.5345347046451642E-3</v>
      </c>
      <c r="AR266" s="1">
        <f t="shared" si="189"/>
        <v>2.4238630701731937E-3</v>
      </c>
      <c r="AS266" s="1">
        <f t="shared" si="190"/>
        <v>4.6214464299608942E-4</v>
      </c>
      <c r="AT266" s="1">
        <f t="shared" si="191"/>
        <v>7.049166223229671E-5</v>
      </c>
      <c r="AU266" s="1">
        <f t="shared" si="192"/>
        <v>8.7864666110585993E-3</v>
      </c>
      <c r="AV266" s="1">
        <f t="shared" si="193"/>
        <v>6.7010690911258304E-3</v>
      </c>
      <c r="AW266" s="1">
        <f t="shared" si="194"/>
        <v>2.5553119901193053E-3</v>
      </c>
      <c r="AX266" s="1">
        <f t="shared" si="195"/>
        <v>6.4960971431604424E-4</v>
      </c>
      <c r="AY266" s="1">
        <f t="shared" si="196"/>
        <v>1.2385751208624526E-4</v>
      </c>
      <c r="AZ266" s="1">
        <f t="shared" si="197"/>
        <v>1.889218459898947E-5</v>
      </c>
      <c r="BA266" s="1">
        <f t="shared" si="198"/>
        <v>1.8838602346128077E-3</v>
      </c>
      <c r="BB266" s="1">
        <f t="shared" si="199"/>
        <v>1.4367410870572929E-3</v>
      </c>
      <c r="BC266" s="1">
        <f t="shared" si="200"/>
        <v>5.4787104513165602E-4</v>
      </c>
      <c r="BD266" s="1">
        <f t="shared" si="201"/>
        <v>1.3927941264557322E-4</v>
      </c>
      <c r="BE266" s="1">
        <f t="shared" si="202"/>
        <v>2.6555639724810935E-5</v>
      </c>
      <c r="BF266" s="1">
        <f t="shared" si="203"/>
        <v>4.0505742395022703E-6</v>
      </c>
    </row>
    <row r="267" spans="2:58" x14ac:dyDescent="0.35">
      <c r="B267" s="1" t="s">
        <v>14</v>
      </c>
      <c r="C267" s="1" t="s">
        <v>10</v>
      </c>
      <c r="E267" s="1">
        <f>'PL Table'!R269</f>
        <v>0.72519255889374346</v>
      </c>
      <c r="F267" s="1">
        <f>'PL Table'!S269</f>
        <v>0.66732575383094428</v>
      </c>
      <c r="H267" s="1">
        <f t="shared" si="166"/>
        <v>0.48423131693069316</v>
      </c>
      <c r="I267" s="1">
        <f t="shared" si="166"/>
        <v>0.35116094782145663</v>
      </c>
      <c r="J267" s="1">
        <f t="shared" si="166"/>
        <v>0.12732965316709721</v>
      </c>
      <c r="K267" s="1">
        <f t="shared" si="166"/>
        <v>3.0779505667766698E-2</v>
      </c>
      <c r="L267" s="1">
        <f t="shared" si="166"/>
        <v>5.5802671191730515E-3</v>
      </c>
      <c r="M267" s="1">
        <f t="shared" si="166"/>
        <v>8.0935363829274501E-4</v>
      </c>
      <c r="O267" s="1">
        <f t="shared" si="167"/>
        <v>0.51307884388816549</v>
      </c>
      <c r="P267" s="1">
        <f t="shared" si="167"/>
        <v>0.34239072627237943</v>
      </c>
      <c r="Q267" s="1">
        <f t="shared" si="167"/>
        <v>0.11424307475722005</v>
      </c>
      <c r="R267" s="1">
        <f t="shared" si="167"/>
        <v>2.5412448660775602E-2</v>
      </c>
      <c r="S267" s="1">
        <f t="shared" si="167"/>
        <v>4.2395953648105607E-3</v>
      </c>
      <c r="T267" s="1">
        <f t="shared" si="167"/>
        <v>5.6583823455207713E-4</v>
      </c>
      <c r="W267" s="1">
        <f t="shared" si="168"/>
        <v>0.24844884426524391</v>
      </c>
      <c r="X267" s="1">
        <f t="shared" si="169"/>
        <v>0.16579631228773078</v>
      </c>
      <c r="Y267" s="1">
        <f t="shared" si="170"/>
        <v>5.5320074539900295E-2</v>
      </c>
      <c r="Z267" s="1">
        <f t="shared" si="171"/>
        <v>1.2305503481440999E-2</v>
      </c>
      <c r="AA267" s="1">
        <f t="shared" si="172"/>
        <v>2.0529448467554805E-3</v>
      </c>
      <c r="AB267" s="1">
        <f t="shared" si="173"/>
        <v>2.7399659348689075E-4</v>
      </c>
      <c r="AC267" s="1">
        <f t="shared" si="174"/>
        <v>0.18017325312690538</v>
      </c>
      <c r="AD267" s="1">
        <f t="shared" si="175"/>
        <v>0.12023425196308567</v>
      </c>
      <c r="AE267" s="1">
        <f t="shared" si="176"/>
        <v>4.0117706413782921E-2</v>
      </c>
      <c r="AF267" s="1">
        <f t="shared" si="177"/>
        <v>8.9238595581820658E-3</v>
      </c>
      <c r="AG267" s="1">
        <f t="shared" si="178"/>
        <v>1.4887803266863306E-3</v>
      </c>
      <c r="AH267" s="1">
        <f t="shared" si="179"/>
        <v>1.9870029075892709E-4</v>
      </c>
      <c r="AI267" s="1">
        <f t="shared" si="180"/>
        <v>6.5330151239655326E-2</v>
      </c>
      <c r="AJ267" s="1">
        <f t="shared" si="181"/>
        <v>4.3596492423892595E-2</v>
      </c>
      <c r="AK267" s="1">
        <f t="shared" si="182"/>
        <v>1.4546531085579588E-2</v>
      </c>
      <c r="AL267" s="1">
        <f t="shared" si="183"/>
        <v>3.2357582741032215E-3</v>
      </c>
      <c r="AM267" s="1">
        <f t="shared" si="184"/>
        <v>5.3982620737016171E-4</v>
      </c>
      <c r="AN267" s="1">
        <f t="shared" si="185"/>
        <v>7.2047986154198581E-5</v>
      </c>
      <c r="AO267" s="1">
        <f t="shared" si="186"/>
        <v>1.5792313183466973E-2</v>
      </c>
      <c r="AP267" s="1">
        <f t="shared" si="187"/>
        <v>1.0538617299891459E-2</v>
      </c>
      <c r="AQ267" s="1">
        <f t="shared" si="188"/>
        <v>3.5163453669929492E-3</v>
      </c>
      <c r="AR267" s="1">
        <f t="shared" si="189"/>
        <v>7.8218260758617286E-4</v>
      </c>
      <c r="AS267" s="1">
        <f t="shared" si="190"/>
        <v>1.3049264956022409E-4</v>
      </c>
      <c r="AT267" s="1">
        <f t="shared" si="191"/>
        <v>1.741622114743476E-5</v>
      </c>
      <c r="AU267" s="1">
        <f t="shared" si="192"/>
        <v>2.863117002092453E-3</v>
      </c>
      <c r="AV267" s="1">
        <f t="shared" si="193"/>
        <v>1.9106317117275396E-3</v>
      </c>
      <c r="AW267" s="1">
        <f t="shared" si="194"/>
        <v>6.3750687366094386E-4</v>
      </c>
      <c r="AX267" s="1">
        <f t="shared" si="195"/>
        <v>1.4180825167939935E-4</v>
      </c>
      <c r="AY267" s="1">
        <f t="shared" si="196"/>
        <v>2.365807461285085E-5</v>
      </c>
      <c r="AZ267" s="1">
        <f t="shared" si="197"/>
        <v>3.1575284950418849E-6</v>
      </c>
      <c r="BA267" s="1">
        <f t="shared" si="198"/>
        <v>4.1526222903192207E-4</v>
      </c>
      <c r="BB267" s="1">
        <f t="shared" si="199"/>
        <v>2.7711518002624563E-4</v>
      </c>
      <c r="BC267" s="1">
        <f t="shared" si="200"/>
        <v>9.24630482045061E-5</v>
      </c>
      <c r="BD267" s="1">
        <f t="shared" si="201"/>
        <v>2.0567657781526328E-5</v>
      </c>
      <c r="BE267" s="1">
        <f t="shared" si="202"/>
        <v>3.4313319333984847E-6</v>
      </c>
      <c r="BF267" s="1">
        <f t="shared" si="203"/>
        <v>4.5796323381986726E-7</v>
      </c>
    </row>
    <row r="268" spans="2:58" x14ac:dyDescent="0.35">
      <c r="B268" s="1" t="s">
        <v>5</v>
      </c>
      <c r="C268" s="1" t="s">
        <v>12</v>
      </c>
      <c r="E268" s="1">
        <f>'PL Table'!R270</f>
        <v>0.73307508670780597</v>
      </c>
      <c r="F268" s="1">
        <f>'PL Table'!S270</f>
        <v>1.7442271026057485</v>
      </c>
      <c r="H268" s="1">
        <f t="shared" si="166"/>
        <v>0.48042935433050465</v>
      </c>
      <c r="I268" s="1">
        <f t="shared" si="166"/>
        <v>0.35219079058280994</v>
      </c>
      <c r="J268" s="1">
        <f t="shared" si="166"/>
        <v>0.12909114717209205</v>
      </c>
      <c r="K268" s="1">
        <f t="shared" si="166"/>
        <v>3.1544501302130518E-2</v>
      </c>
      <c r="L268" s="1">
        <f t="shared" si="166"/>
        <v>5.781122006803455E-3</v>
      </c>
      <c r="M268" s="1">
        <f t="shared" si="166"/>
        <v>8.4759930328116991E-4</v>
      </c>
      <c r="O268" s="1">
        <f t="shared" si="167"/>
        <v>0.17478002380101598</v>
      </c>
      <c r="P268" s="1">
        <f t="shared" si="167"/>
        <v>0.30485605450780989</v>
      </c>
      <c r="Q268" s="1">
        <f t="shared" si="167"/>
        <v>0.26586909633298872</v>
      </c>
      <c r="R268" s="1">
        <f t="shared" si="167"/>
        <v>0.15457869452309919</v>
      </c>
      <c r="S268" s="1">
        <f t="shared" si="167"/>
        <v>6.7405087118151102E-2</v>
      </c>
      <c r="T268" s="1">
        <f t="shared" si="167"/>
        <v>2.3513955960996157E-2</v>
      </c>
      <c r="W268" s="1">
        <f t="shared" si="168"/>
        <v>8.3969453984592338E-2</v>
      </c>
      <c r="X268" s="1">
        <f t="shared" si="169"/>
        <v>0.14646179743093224</v>
      </c>
      <c r="Y268" s="1">
        <f t="shared" si="170"/>
        <v>0.12773131828769252</v>
      </c>
      <c r="Z268" s="1">
        <f t="shared" si="171"/>
        <v>7.4264142402984859E-2</v>
      </c>
      <c r="AA268" s="1">
        <f t="shared" si="172"/>
        <v>3.2383382482764754E-2</v>
      </c>
      <c r="AB268" s="1">
        <f t="shared" si="173"/>
        <v>1.1296794680097305E-2</v>
      </c>
      <c r="AC268" s="1">
        <f t="shared" si="174"/>
        <v>6.1555914760562158E-2</v>
      </c>
      <c r="AD268" s="1">
        <f t="shared" si="175"/>
        <v>0.10736749485106177</v>
      </c>
      <c r="AE268" s="1">
        <f t="shared" si="176"/>
        <v>9.3636647229052558E-2</v>
      </c>
      <c r="AF268" s="1">
        <f t="shared" si="177"/>
        <v>5.4441192631348979E-2</v>
      </c>
      <c r="AG268" s="1">
        <f t="shared" si="178"/>
        <v>2.3739450921444815E-2</v>
      </c>
      <c r="AH268" s="1">
        <f t="shared" si="179"/>
        <v>8.2813987396326127E-3</v>
      </c>
      <c r="AI268" s="1">
        <f t="shared" si="180"/>
        <v>2.2562553775238706E-2</v>
      </c>
      <c r="AJ268" s="1">
        <f t="shared" si="181"/>
        <v>3.9354217798771005E-2</v>
      </c>
      <c r="AK268" s="1">
        <f t="shared" si="182"/>
        <v>3.4321346643232969E-2</v>
      </c>
      <c r="AL268" s="1">
        <f t="shared" si="183"/>
        <v>1.9954741004351257E-2</v>
      </c>
      <c r="AM268" s="1">
        <f t="shared" si="184"/>
        <v>8.7014000213169306E-3</v>
      </c>
      <c r="AN268" s="1">
        <f t="shared" si="185"/>
        <v>3.0354435495590459E-3</v>
      </c>
      <c r="AO268" s="1">
        <f t="shared" si="186"/>
        <v>5.5133486883775515E-3</v>
      </c>
      <c r="AP268" s="1">
        <f t="shared" si="187"/>
        <v>9.6165322083839808E-3</v>
      </c>
      <c r="AQ268" s="1">
        <f t="shared" si="188"/>
        <v>8.3867080554722272E-3</v>
      </c>
      <c r="AR268" s="1">
        <f t="shared" si="189"/>
        <v>4.8761078306655383E-3</v>
      </c>
      <c r="AS268" s="1">
        <f t="shared" si="190"/>
        <v>2.1262598583687386E-3</v>
      </c>
      <c r="AT268" s="1">
        <f t="shared" si="191"/>
        <v>7.4173601442988296E-4</v>
      </c>
      <c r="AU268" s="1">
        <f t="shared" si="192"/>
        <v>1.0104246419456852E-3</v>
      </c>
      <c r="AV268" s="1">
        <f t="shared" si="193"/>
        <v>1.7624100456223733E-3</v>
      </c>
      <c r="AW268" s="1">
        <f t="shared" si="194"/>
        <v>1.5370216837395888E-3</v>
      </c>
      <c r="AX268" s="1">
        <f t="shared" si="195"/>
        <v>8.9363829269043741E-4</v>
      </c>
      <c r="AY268" s="1">
        <f t="shared" si="196"/>
        <v>3.8967703250924741E-4</v>
      </c>
      <c r="AZ268" s="1">
        <f t="shared" si="197"/>
        <v>1.3593704827312216E-4</v>
      </c>
      <c r="BA268" s="1">
        <f t="shared" si="198"/>
        <v>1.4814342640120744E-4</v>
      </c>
      <c r="BB268" s="1">
        <f t="shared" si="199"/>
        <v>2.5839577940186604E-4</v>
      </c>
      <c r="BC268" s="1">
        <f t="shared" si="200"/>
        <v>2.253504608158355E-4</v>
      </c>
      <c r="BD268" s="1">
        <f t="shared" si="201"/>
        <v>1.3102079377989167E-4</v>
      </c>
      <c r="BE268" s="1">
        <f t="shared" si="202"/>
        <v>5.7132504878951432E-5</v>
      </c>
      <c r="BF268" s="1">
        <f t="shared" si="203"/>
        <v>1.9930412689924454E-5</v>
      </c>
    </row>
    <row r="269" spans="2:58" x14ac:dyDescent="0.35">
      <c r="B269" s="1" t="s">
        <v>19</v>
      </c>
      <c r="C269" s="1" t="s">
        <v>6</v>
      </c>
      <c r="E269" s="1">
        <f>'PL Table'!R271</f>
        <v>1.6215485788928425</v>
      </c>
      <c r="F269" s="1">
        <f>'PL Table'!S271</f>
        <v>0.57199350328366638</v>
      </c>
      <c r="H269" s="1">
        <f t="shared" si="166"/>
        <v>0.19759247450295017</v>
      </c>
      <c r="I269" s="1">
        <f t="shared" si="166"/>
        <v>0.32040579623017906</v>
      </c>
      <c r="J269" s="1">
        <f t="shared" si="166"/>
        <v>0.25977678177303837</v>
      </c>
      <c r="K269" s="1">
        <f t="shared" si="166"/>
        <v>0.14041355710447548</v>
      </c>
      <c r="L269" s="1">
        <f t="shared" si="166"/>
        <v>5.6921850995012763E-2</v>
      </c>
      <c r="M269" s="1">
        <f t="shared" si="166"/>
        <v>1.8460309317782603E-2</v>
      </c>
      <c r="O269" s="1">
        <f t="shared" si="167"/>
        <v>0.56439918484885043</v>
      </c>
      <c r="P269" s="1">
        <f t="shared" si="167"/>
        <v>0.32283266699213953</v>
      </c>
      <c r="Q269" s="1">
        <f t="shared" si="167"/>
        <v>9.2329094083621555E-2</v>
      </c>
      <c r="R269" s="1">
        <f t="shared" si="167"/>
        <v>1.7603880659965983E-2</v>
      </c>
      <c r="S269" s="1">
        <f t="shared" si="167"/>
        <v>2.5173263425203804E-3</v>
      </c>
      <c r="T269" s="1">
        <f t="shared" si="167"/>
        <v>2.8797886271329825E-4</v>
      </c>
      <c r="W269" s="1">
        <f t="shared" si="168"/>
        <v>0.11152103154173235</v>
      </c>
      <c r="X269" s="1">
        <f t="shared" si="169"/>
        <v>6.3789305521363734E-2</v>
      </c>
      <c r="Y269" s="1">
        <f t="shared" si="170"/>
        <v>1.8243534168598481E-2</v>
      </c>
      <c r="Z269" s="1">
        <f t="shared" si="171"/>
        <v>3.4783943404573061E-3</v>
      </c>
      <c r="AA269" s="1">
        <f t="shared" si="172"/>
        <v>4.974047411500631E-4</v>
      </c>
      <c r="AB269" s="1">
        <f t="shared" si="173"/>
        <v>5.6902456088065974E-5</v>
      </c>
      <c r="AC269" s="1">
        <f t="shared" si="174"/>
        <v>0.18083677021315994</v>
      </c>
      <c r="AD269" s="1">
        <f t="shared" si="175"/>
        <v>0.10343745771672871</v>
      </c>
      <c r="AE269" s="1">
        <f t="shared" si="176"/>
        <v>2.9582776905073879E-2</v>
      </c>
      <c r="AF269" s="1">
        <f t="shared" si="177"/>
        <v>5.640385399597451E-3</v>
      </c>
      <c r="AG269" s="1">
        <f t="shared" si="178"/>
        <v>8.0656595114644695E-4</v>
      </c>
      <c r="AH269" s="1">
        <f t="shared" si="179"/>
        <v>9.2270096805115745E-5</v>
      </c>
      <c r="AI269" s="1">
        <f t="shared" si="180"/>
        <v>0.14661780387536055</v>
      </c>
      <c r="AJ269" s="1">
        <f t="shared" si="181"/>
        <v>8.3864431282425003E-2</v>
      </c>
      <c r="AK269" s="1">
        <f t="shared" si="182"/>
        <v>2.3984954925063286E-2</v>
      </c>
      <c r="AL269" s="1">
        <f t="shared" si="183"/>
        <v>4.573079464562594E-3</v>
      </c>
      <c r="AM269" s="1">
        <f t="shared" si="184"/>
        <v>6.5394293593243769E-4</v>
      </c>
      <c r="AN269" s="1">
        <f t="shared" si="185"/>
        <v>7.4810222174320252E-5</v>
      </c>
      <c r="AO269" s="1">
        <f t="shared" si="186"/>
        <v>7.9249297171493469E-2</v>
      </c>
      <c r="AP269" s="1">
        <f t="shared" si="187"/>
        <v>4.53300831218909E-2</v>
      </c>
      <c r="AQ269" s="1">
        <f t="shared" si="188"/>
        <v>1.2964256524515085E-2</v>
      </c>
      <c r="AR269" s="1">
        <f t="shared" si="189"/>
        <v>2.4718235023085053E-3</v>
      </c>
      <c r="AS269" s="1">
        <f t="shared" si="190"/>
        <v>3.5346674614608581E-4</v>
      </c>
      <c r="AT269" s="1">
        <f t="shared" si="191"/>
        <v>4.0436136484475608E-5</v>
      </c>
      <c r="AU269" s="1">
        <f t="shared" si="192"/>
        <v>3.2126646301672931E-2</v>
      </c>
      <c r="AV269" s="1">
        <f t="shared" si="193"/>
        <v>1.8376232966849142E-2</v>
      </c>
      <c r="AW269" s="1">
        <f t="shared" si="194"/>
        <v>5.2555429359324203E-3</v>
      </c>
      <c r="AX269" s="1">
        <f t="shared" si="195"/>
        <v>1.0020454718605706E-3</v>
      </c>
      <c r="AY269" s="1">
        <f t="shared" si="196"/>
        <v>1.4329087497476557E-4</v>
      </c>
      <c r="AZ269" s="1">
        <f t="shared" si="197"/>
        <v>1.6392289913079598E-5</v>
      </c>
      <c r="BA269" s="1">
        <f t="shared" si="198"/>
        <v>1.041898353101414E-2</v>
      </c>
      <c r="BB269" s="1">
        <f t="shared" si="199"/>
        <v>5.9595908905596016E-3</v>
      </c>
      <c r="BC269" s="1">
        <f t="shared" si="200"/>
        <v>1.7044236358143056E-3</v>
      </c>
      <c r="BD269" s="1">
        <f t="shared" si="201"/>
        <v>3.2497308217630303E-4</v>
      </c>
      <c r="BE269" s="1">
        <f t="shared" si="202"/>
        <v>4.6470622936728582E-5</v>
      </c>
      <c r="BF269" s="1">
        <f t="shared" si="203"/>
        <v>5.3161788826707369E-6</v>
      </c>
    </row>
    <row r="270" spans="2:58" x14ac:dyDescent="0.35">
      <c r="B270" s="1" t="s">
        <v>4</v>
      </c>
      <c r="C270" s="1" t="s">
        <v>14</v>
      </c>
      <c r="E270" s="1">
        <f>'PL Table'!R272</f>
        <v>0.84455655150668896</v>
      </c>
      <c r="F270" s="1">
        <f>'PL Table'!S272</f>
        <v>0.83857072240661001</v>
      </c>
      <c r="H270" s="1">
        <f t="shared" si="166"/>
        <v>0.42974788701576189</v>
      </c>
      <c r="I270" s="1">
        <f t="shared" si="166"/>
        <v>0.36294639347531804</v>
      </c>
      <c r="J270" s="1">
        <f t="shared" si="166"/>
        <v>0.15326437722765221</v>
      </c>
      <c r="K270" s="1">
        <f t="shared" si="166"/>
        <v>4.3146811300068762E-2</v>
      </c>
      <c r="L270" s="1">
        <f t="shared" si="166"/>
        <v>9.1099805400239771E-3</v>
      </c>
      <c r="M270" s="1">
        <f t="shared" si="166"/>
        <v>1.5387787498351391E-3</v>
      </c>
      <c r="O270" s="1">
        <f t="shared" si="167"/>
        <v>0.43232799877376821</v>
      </c>
      <c r="P270" s="1">
        <f t="shared" si="167"/>
        <v>0.36253760224832282</v>
      </c>
      <c r="Q270" s="1">
        <f t="shared" si="167"/>
        <v>0.15200670950846812</v>
      </c>
      <c r="R270" s="1">
        <f t="shared" si="167"/>
        <v>4.2489458734389279E-2</v>
      </c>
      <c r="S270" s="1">
        <f t="shared" si="167"/>
        <v>8.907604026390667E-3</v>
      </c>
      <c r="T270" s="1">
        <f t="shared" si="167"/>
        <v>1.4939311886644903E-3</v>
      </c>
      <c r="W270" s="1">
        <f t="shared" si="168"/>
        <v>0.18579204397077978</v>
      </c>
      <c r="X270" s="1">
        <f t="shared" si="169"/>
        <v>0.15579976852997746</v>
      </c>
      <c r="Y270" s="1">
        <f t="shared" si="170"/>
        <v>6.5324562223482902E-2</v>
      </c>
      <c r="Z270" s="1">
        <f t="shared" si="171"/>
        <v>1.8259755111547201E-2</v>
      </c>
      <c r="AA270" s="1">
        <f t="shared" si="172"/>
        <v>3.828024008714482E-3</v>
      </c>
      <c r="AB270" s="1">
        <f t="shared" si="173"/>
        <v>6.4201377167551026E-4</v>
      </c>
      <c r="AC270" s="1">
        <f t="shared" si="174"/>
        <v>0.15691188795334088</v>
      </c>
      <c r="AD270" s="1">
        <f t="shared" si="175"/>
        <v>0.13158171523521811</v>
      </c>
      <c r="AE270" s="1">
        <f t="shared" si="176"/>
        <v>5.5170287000148838E-2</v>
      </c>
      <c r="AF270" s="1">
        <f t="shared" si="177"/>
        <v>1.542139580836494E-2</v>
      </c>
      <c r="AG270" s="1">
        <f t="shared" si="178"/>
        <v>3.2329827558847143E-3</v>
      </c>
      <c r="AH270" s="1">
        <f t="shared" si="179"/>
        <v>5.4221693702607163E-4</v>
      </c>
      <c r="AI270" s="1">
        <f t="shared" si="180"/>
        <v>6.6260481490138773E-2</v>
      </c>
      <c r="AJ270" s="1">
        <f t="shared" si="181"/>
        <v>5.5564099830195481E-2</v>
      </c>
      <c r="AK270" s="1">
        <f t="shared" si="182"/>
        <v>2.3297213667240007E-2</v>
      </c>
      <c r="AL270" s="1">
        <f t="shared" si="183"/>
        <v>6.5121204316662008E-3</v>
      </c>
      <c r="AM270" s="1">
        <f t="shared" si="184"/>
        <v>1.3652183836952928E-3</v>
      </c>
      <c r="AN270" s="1">
        <f t="shared" si="185"/>
        <v>2.289664332516293E-4</v>
      </c>
      <c r="AO270" s="1">
        <f t="shared" si="186"/>
        <v>1.8653574582828136E-2</v>
      </c>
      <c r="AP270" s="1">
        <f t="shared" si="187"/>
        <v>1.564234151338777E-2</v>
      </c>
      <c r="AQ270" s="1">
        <f t="shared" si="188"/>
        <v>6.5586048115062415E-3</v>
      </c>
      <c r="AR270" s="1">
        <f t="shared" si="189"/>
        <v>1.8332846582547527E-3</v>
      </c>
      <c r="AS270" s="1">
        <f t="shared" si="190"/>
        <v>3.8433471006241084E-4</v>
      </c>
      <c r="AT270" s="1">
        <f t="shared" si="191"/>
        <v>6.4458367092594182E-5</v>
      </c>
      <c r="AU270" s="1">
        <f t="shared" si="192"/>
        <v>3.9384996557365378E-3</v>
      </c>
      <c r="AV270" s="1">
        <f t="shared" si="193"/>
        <v>3.3027105015091735E-3</v>
      </c>
      <c r="AW270" s="1">
        <f t="shared" si="194"/>
        <v>1.3847781655752223E-3</v>
      </c>
      <c r="AX270" s="1">
        <f t="shared" si="195"/>
        <v>3.8707814222643816E-4</v>
      </c>
      <c r="AY270" s="1">
        <f t="shared" si="196"/>
        <v>8.1148099338658206E-5</v>
      </c>
      <c r="AZ270" s="1">
        <f t="shared" si="197"/>
        <v>1.3609684056868395E-5</v>
      </c>
      <c r="BA270" s="1">
        <f t="shared" si="198"/>
        <v>6.6525713747182661E-4</v>
      </c>
      <c r="BB270" s="1">
        <f t="shared" si="199"/>
        <v>5.578651583559031E-4</v>
      </c>
      <c r="BC270" s="1">
        <f t="shared" si="200"/>
        <v>2.3390469442399371E-4</v>
      </c>
      <c r="BD270" s="1">
        <f t="shared" si="201"/>
        <v>6.5381876192475267E-5</v>
      </c>
      <c r="BE270" s="1">
        <f t="shared" si="202"/>
        <v>1.3706831787755881E-5</v>
      </c>
      <c r="BF270" s="1">
        <f t="shared" si="203"/>
        <v>2.2988295668328674E-6</v>
      </c>
    </row>
    <row r="271" spans="2:58" x14ac:dyDescent="0.35">
      <c r="B271" s="1" t="s">
        <v>21</v>
      </c>
      <c r="C271" s="1" t="s">
        <v>11</v>
      </c>
      <c r="E271" s="1">
        <f>'PL Table'!R273</f>
        <v>0.62159362190892298</v>
      </c>
      <c r="F271" s="1">
        <f>'PL Table'!S273</f>
        <v>1.8642751218134317</v>
      </c>
      <c r="H271" s="1">
        <f t="shared" si="166"/>
        <v>0.53708784028055057</v>
      </c>
      <c r="I271" s="1">
        <f t="shared" si="166"/>
        <v>0.33385037592322858</v>
      </c>
      <c r="J271" s="1">
        <f t="shared" si="166"/>
        <v>0.10375963217288754</v>
      </c>
      <c r="K271" s="1">
        <f t="shared" si="166"/>
        <v>2.1498775190094268E-2</v>
      </c>
      <c r="L271" s="1">
        <f t="shared" si="166"/>
        <v>3.3408753842540965E-3</v>
      </c>
      <c r="M271" s="1">
        <f t="shared" si="166"/>
        <v>4.1533336608897385E-4</v>
      </c>
      <c r="O271" s="1">
        <f t="shared" si="167"/>
        <v>0.15500853147345117</v>
      </c>
      <c r="P271" s="1">
        <f t="shared" si="167"/>
        <v>0.2889785488947893</v>
      </c>
      <c r="Q271" s="1">
        <f t="shared" si="167"/>
        <v>0.26936775972115107</v>
      </c>
      <c r="R271" s="1">
        <f t="shared" si="167"/>
        <v>0.16739187102225336</v>
      </c>
      <c r="S271" s="1">
        <f t="shared" si="167"/>
        <v>7.8016125185147459E-2</v>
      </c>
      <c r="T271" s="1">
        <f t="shared" si="167"/>
        <v>2.9088704256590554E-2</v>
      </c>
      <c r="W271" s="1">
        <f t="shared" si="168"/>
        <v>8.3253197394135642E-2</v>
      </c>
      <c r="X271" s="1">
        <f t="shared" si="169"/>
        <v>0.15520686471330986</v>
      </c>
      <c r="Y271" s="1">
        <f t="shared" si="170"/>
        <v>0.14467414830984332</v>
      </c>
      <c r="Z271" s="1">
        <f t="shared" si="171"/>
        <v>8.9904138487862537E-2</v>
      </c>
      <c r="AA271" s="1">
        <f t="shared" si="172"/>
        <v>4.1901512182747916E-2</v>
      </c>
      <c r="AB271" s="1">
        <f t="shared" si="173"/>
        <v>1.562318934573188E-2</v>
      </c>
      <c r="AC271" s="1">
        <f t="shared" si="174"/>
        <v>5.174965650371928E-2</v>
      </c>
      <c r="AD271" s="1">
        <f t="shared" si="175"/>
        <v>9.6475597182274497E-2</v>
      </c>
      <c r="AE271" s="1">
        <f t="shared" si="176"/>
        <v>8.9928527844504197E-2</v>
      </c>
      <c r="AF271" s="1">
        <f t="shared" si="177"/>
        <v>5.588383906727188E-2</v>
      </c>
      <c r="AG271" s="1">
        <f t="shared" si="178"/>
        <v>2.604571272113514E-2</v>
      </c>
      <c r="AH271" s="1">
        <f t="shared" si="179"/>
        <v>9.7112748511823752E-3</v>
      </c>
      <c r="AI271" s="1">
        <f t="shared" si="180"/>
        <v>1.6083628209344756E-2</v>
      </c>
      <c r="AJ271" s="1">
        <f t="shared" si="181"/>
        <v>2.9984307939178136E-2</v>
      </c>
      <c r="AK271" s="1">
        <f t="shared" si="182"/>
        <v>2.7949499667901386E-2</v>
      </c>
      <c r="AL271" s="1">
        <f t="shared" si="183"/>
        <v>1.7368518966000442E-2</v>
      </c>
      <c r="AM271" s="1">
        <f t="shared" si="184"/>
        <v>8.0949244527648481E-3</v>
      </c>
      <c r="AN271" s="1">
        <f t="shared" si="185"/>
        <v>3.0182332540497439E-3</v>
      </c>
      <c r="AO271" s="1">
        <f t="shared" si="186"/>
        <v>3.3324935706943786E-3</v>
      </c>
      <c r="AP271" s="1">
        <f t="shared" si="187"/>
        <v>6.2126848574487392E-3</v>
      </c>
      <c r="AQ271" s="1">
        <f t="shared" si="188"/>
        <v>5.791076909704357E-3</v>
      </c>
      <c r="AR271" s="1">
        <f t="shared" si="189"/>
        <v>3.5987202037566801E-3</v>
      </c>
      <c r="AS271" s="1">
        <f t="shared" si="190"/>
        <v>1.6772511365577367E-3</v>
      </c>
      <c r="AT271" s="1">
        <f t="shared" si="191"/>
        <v>6.2537151338357849E-4</v>
      </c>
      <c r="AU271" s="1">
        <f t="shared" si="192"/>
        <v>5.1786418714902939E-4</v>
      </c>
      <c r="AV271" s="1">
        <f t="shared" si="193"/>
        <v>9.6544132058007045E-4</v>
      </c>
      <c r="AW271" s="1">
        <f t="shared" si="194"/>
        <v>8.9992411776406572E-4</v>
      </c>
      <c r="AX271" s="1">
        <f t="shared" si="195"/>
        <v>5.5923538142248284E-4</v>
      </c>
      <c r="AY271" s="1">
        <f t="shared" si="196"/>
        <v>2.6064215220594522E-4</v>
      </c>
      <c r="AZ271" s="1">
        <f t="shared" si="197"/>
        <v>9.7181736010690738E-5</v>
      </c>
      <c r="BA271" s="1">
        <f t="shared" si="198"/>
        <v>6.4380215149377118E-5</v>
      </c>
      <c r="BB271" s="1">
        <f t="shared" si="199"/>
        <v>1.2002243343997995E-4</v>
      </c>
      <c r="BC271" s="1">
        <f t="shared" si="200"/>
        <v>1.1187741836083159E-4</v>
      </c>
      <c r="BD271" s="1">
        <f t="shared" si="201"/>
        <v>6.9523429247603843E-5</v>
      </c>
      <c r="BE271" s="1">
        <f t="shared" si="202"/>
        <v>3.2402699882366064E-5</v>
      </c>
      <c r="BF271" s="1">
        <f t="shared" si="203"/>
        <v>1.2081509454056417E-5</v>
      </c>
    </row>
    <row r="272" spans="2:58" x14ac:dyDescent="0.35">
      <c r="B272" s="1" t="s">
        <v>3</v>
      </c>
      <c r="C272" s="1" t="s">
        <v>7</v>
      </c>
      <c r="E272" s="1">
        <f>'PL Table'!R274</f>
        <v>0.81077428944642138</v>
      </c>
      <c r="F272" s="1">
        <f>'PL Table'!S274</f>
        <v>1.1298637101899585</v>
      </c>
      <c r="H272" s="1">
        <f t="shared" si="166"/>
        <v>0.44451375063427467</v>
      </c>
      <c r="I272" s="1">
        <f t="shared" si="166"/>
        <v>0.36040032031966779</v>
      </c>
      <c r="J272" s="1">
        <f t="shared" si="166"/>
        <v>0.14610165681172063</v>
      </c>
      <c r="K272" s="1">
        <f t="shared" si="166"/>
        <v>3.9485155662822582E-2</v>
      </c>
      <c r="L272" s="1">
        <f t="shared" si="166"/>
        <v>8.0033872565515776E-3</v>
      </c>
      <c r="M272" s="1">
        <f t="shared" si="166"/>
        <v>1.2977881232190303E-3</v>
      </c>
      <c r="O272" s="1">
        <f t="shared" si="167"/>
        <v>0.32307728556370136</v>
      </c>
      <c r="P272" s="1">
        <f t="shared" si="167"/>
        <v>0.3650333005451043</v>
      </c>
      <c r="Q272" s="1">
        <f t="shared" si="167"/>
        <v>0.20621893964838892</v>
      </c>
      <c r="R272" s="1">
        <f t="shared" si="167"/>
        <v>7.766643208752258E-2</v>
      </c>
      <c r="S272" s="1">
        <f t="shared" si="167"/>
        <v>2.1938120778906181E-2</v>
      </c>
      <c r="T272" s="1">
        <f t="shared" si="167"/>
        <v>4.9574173075700723E-3</v>
      </c>
      <c r="W272" s="1">
        <f t="shared" si="168"/>
        <v>0.14361229595066149</v>
      </c>
      <c r="X272" s="1">
        <f t="shared" si="169"/>
        <v>0.16226232153171274</v>
      </c>
      <c r="Y272" s="1">
        <f t="shared" si="170"/>
        <v>9.1667154314928487E-2</v>
      </c>
      <c r="Z272" s="1">
        <f t="shared" si="171"/>
        <v>3.4523797025606838E-2</v>
      </c>
      <c r="AA272" s="1">
        <f t="shared" si="172"/>
        <v>9.7517963492993014E-3</v>
      </c>
      <c r="AB272" s="1">
        <f t="shared" si="173"/>
        <v>2.2036401608472402E-3</v>
      </c>
      <c r="AC272" s="1">
        <f t="shared" si="174"/>
        <v>0.11643715720516674</v>
      </c>
      <c r="AD272" s="1">
        <f t="shared" si="175"/>
        <v>0.13155811844380116</v>
      </c>
      <c r="AE272" s="1">
        <f t="shared" si="176"/>
        <v>7.4321371905261599E-2</v>
      </c>
      <c r="AF272" s="1">
        <f t="shared" si="177"/>
        <v>2.7991007002428861E-2</v>
      </c>
      <c r="AG272" s="1">
        <f t="shared" si="178"/>
        <v>7.9065057559293481E-3</v>
      </c>
      <c r="AH272" s="1">
        <f t="shared" si="179"/>
        <v>1.786654785606519E-3</v>
      </c>
      <c r="AI272" s="1">
        <f t="shared" si="180"/>
        <v>4.7202126699090158E-2</v>
      </c>
      <c r="AJ272" s="1">
        <f t="shared" si="181"/>
        <v>5.3331970001090502E-2</v>
      </c>
      <c r="AK272" s="1">
        <f t="shared" si="182"/>
        <v>3.0128928748585845E-2</v>
      </c>
      <c r="AL272" s="1">
        <f t="shared" si="183"/>
        <v>1.134719440664203E-2</v>
      </c>
      <c r="AM272" s="1">
        <f t="shared" si="184"/>
        <v>3.2051957931338282E-3</v>
      </c>
      <c r="AN272" s="1">
        <f t="shared" si="185"/>
        <v>7.2428688214308675E-4</v>
      </c>
      <c r="AO272" s="1">
        <f t="shared" si="186"/>
        <v>1.2756756911604931E-2</v>
      </c>
      <c r="AP272" s="1">
        <f t="shared" si="187"/>
        <v>1.4413396694137343E-2</v>
      </c>
      <c r="AQ272" s="1">
        <f t="shared" si="188"/>
        <v>8.1425869326388518E-3</v>
      </c>
      <c r="AR272" s="1">
        <f t="shared" si="189"/>
        <v>3.0666711607518675E-3</v>
      </c>
      <c r="AS272" s="1">
        <f t="shared" si="190"/>
        <v>8.6623011390491312E-4</v>
      </c>
      <c r="AT272" s="1">
        <f t="shared" si="191"/>
        <v>1.9574439407497513E-4</v>
      </c>
      <c r="AU272" s="1">
        <f t="shared" si="192"/>
        <v>2.5857126301618025E-3</v>
      </c>
      <c r="AV272" s="1">
        <f t="shared" si="193"/>
        <v>2.9215028657996497E-3</v>
      </c>
      <c r="AW272" s="1">
        <f t="shared" si="194"/>
        <v>1.6504500336414947E-3</v>
      </c>
      <c r="AX272" s="1">
        <f t="shared" si="195"/>
        <v>6.2159453283110676E-4</v>
      </c>
      <c r="AY272" s="1">
        <f t="shared" si="196"/>
        <v>1.7557927627458709E-4</v>
      </c>
      <c r="AZ272" s="1">
        <f t="shared" si="197"/>
        <v>3.9676130504814547E-5</v>
      </c>
      <c r="BA272" s="1">
        <f t="shared" si="198"/>
        <v>4.1928586408641471E-4</v>
      </c>
      <c r="BB272" s="1">
        <f t="shared" si="199"/>
        <v>4.7373588202687914E-4</v>
      </c>
      <c r="BC272" s="1">
        <f t="shared" si="200"/>
        <v>2.6762849065850114E-4</v>
      </c>
      <c r="BD272" s="1">
        <f t="shared" si="201"/>
        <v>1.007945731359842E-4</v>
      </c>
      <c r="BE272" s="1">
        <f t="shared" si="202"/>
        <v>2.8471032592609064E-5</v>
      </c>
      <c r="BF272" s="1">
        <f t="shared" si="203"/>
        <v>6.4336773036049021E-6</v>
      </c>
    </row>
    <row r="273" spans="2:58" x14ac:dyDescent="0.35">
      <c r="B273" s="1" t="s">
        <v>10</v>
      </c>
      <c r="C273" s="1" t="s">
        <v>8</v>
      </c>
      <c r="E273" s="1">
        <f>'PL Table'!R275</f>
        <v>1.2161614341696318</v>
      </c>
      <c r="F273" s="1">
        <f>'PL Table'!S275</f>
        <v>0.52962361415154313</v>
      </c>
      <c r="H273" s="1">
        <f t="shared" si="166"/>
        <v>0.29636560518793958</v>
      </c>
      <c r="I273" s="1">
        <f t="shared" si="166"/>
        <v>0.36042841944391552</v>
      </c>
      <c r="J273" s="1">
        <f t="shared" si="166"/>
        <v>0.21916957175320301</v>
      </c>
      <c r="K273" s="1">
        <f t="shared" si="166"/>
        <v>8.8848526903239786E-2</v>
      </c>
      <c r="L273" s="1">
        <f t="shared" si="166"/>
        <v>2.701353797562582E-2</v>
      </c>
      <c r="M273" s="1">
        <f t="shared" si="166"/>
        <v>6.5705646172865735E-3</v>
      </c>
      <c r="O273" s="1">
        <f t="shared" si="167"/>
        <v>0.58882655395725103</v>
      </c>
      <c r="P273" s="1">
        <f t="shared" si="167"/>
        <v>0.3118564476152379</v>
      </c>
      <c r="Q273" s="1">
        <f t="shared" si="167"/>
        <v>8.2583269441221824E-2</v>
      </c>
      <c r="R273" s="1">
        <f t="shared" si="167"/>
        <v>1.4579349876636867E-2</v>
      </c>
      <c r="S273" s="1">
        <f t="shared" si="167"/>
        <v>1.9303919934110677E-3</v>
      </c>
      <c r="T273" s="1">
        <f t="shared" si="167"/>
        <v>2.044762368559144E-4</v>
      </c>
      <c r="W273" s="1">
        <f t="shared" si="168"/>
        <v>0.17450793801426967</v>
      </c>
      <c r="X273" s="1">
        <f t="shared" si="169"/>
        <v>9.2423524829250953E-2</v>
      </c>
      <c r="Y273" s="1">
        <f t="shared" si="170"/>
        <v>2.4474840626346382E-2</v>
      </c>
      <c r="Z273" s="1">
        <f t="shared" si="171"/>
        <v>4.3208178494361978E-3</v>
      </c>
      <c r="AA273" s="1">
        <f t="shared" si="172"/>
        <v>5.7210179137722416E-4</v>
      </c>
      <c r="AB273" s="1">
        <f t="shared" si="173"/>
        <v>6.0599723682355544E-5</v>
      </c>
      <c r="AC273" s="1">
        <f t="shared" si="174"/>
        <v>0.21222982416941943</v>
      </c>
      <c r="AD273" s="1">
        <f t="shared" si="175"/>
        <v>0.11240192650735444</v>
      </c>
      <c r="AE273" s="1">
        <f t="shared" si="176"/>
        <v>2.9765357277210591E-2</v>
      </c>
      <c r="AF273" s="1">
        <f t="shared" si="177"/>
        <v>5.2548120325560709E-3</v>
      </c>
      <c r="AG273" s="1">
        <f t="shared" si="178"/>
        <v>6.9576813509234045E-4</v>
      </c>
      <c r="AH273" s="1">
        <f t="shared" si="179"/>
        <v>7.3699046863816932E-5</v>
      </c>
      <c r="AI273" s="1">
        <f t="shared" si="180"/>
        <v>0.129052863667725</v>
      </c>
      <c r="AJ273" s="1">
        <f t="shared" si="181"/>
        <v>6.8349444072306878E-2</v>
      </c>
      <c r="AK273" s="1">
        <f t="shared" si="182"/>
        <v>1.8099739797411963E-2</v>
      </c>
      <c r="AL273" s="1">
        <f t="shared" si="183"/>
        <v>3.1953498689026153E-3</v>
      </c>
      <c r="AM273" s="1">
        <f t="shared" si="184"/>
        <v>4.2308318651171556E-4</v>
      </c>
      <c r="AN273" s="1">
        <f t="shared" si="185"/>
        <v>4.4814969265417265E-5</v>
      </c>
      <c r="AO273" s="1">
        <f t="shared" si="186"/>
        <v>5.2316371920612795E-2</v>
      </c>
      <c r="AP273" s="1">
        <f t="shared" si="187"/>
        <v>2.7707985975891254E-2</v>
      </c>
      <c r="AQ273" s="1">
        <f t="shared" si="188"/>
        <v>7.3374018367058976E-3</v>
      </c>
      <c r="AR273" s="1">
        <f t="shared" si="189"/>
        <v>1.2953537597461165E-3</v>
      </c>
      <c r="AS273" s="1">
        <f t="shared" si="190"/>
        <v>1.7151248496038193E-4</v>
      </c>
      <c r="AT273" s="1">
        <f t="shared" si="191"/>
        <v>1.8167412431365939E-5</v>
      </c>
      <c r="AU273" s="1">
        <f t="shared" si="192"/>
        <v>1.5906288476381088E-2</v>
      </c>
      <c r="AV273" s="1">
        <f t="shared" si="193"/>
        <v>8.424345990597994E-3</v>
      </c>
      <c r="AW273" s="1">
        <f t="shared" si="194"/>
        <v>2.2308662852017851E-3</v>
      </c>
      <c r="AX273" s="1">
        <f t="shared" si="195"/>
        <v>3.9383982155246565E-4</v>
      </c>
      <c r="AY273" s="1">
        <f t="shared" si="196"/>
        <v>5.2146717421853904E-5</v>
      </c>
      <c r="AZ273" s="1">
        <f t="shared" si="197"/>
        <v>5.5236265894203034E-6</v>
      </c>
      <c r="BA273" s="1">
        <f t="shared" si="198"/>
        <v>3.868922921150297E-3</v>
      </c>
      <c r="BB273" s="1">
        <f t="shared" si="199"/>
        <v>2.0490729403733659E-3</v>
      </c>
      <c r="BC273" s="1">
        <f t="shared" si="200"/>
        <v>5.4261870817033566E-4</v>
      </c>
      <c r="BD273" s="1">
        <f t="shared" si="201"/>
        <v>9.5794560442471577E-5</v>
      </c>
      <c r="BE273" s="1">
        <f t="shared" si="202"/>
        <v>1.2683765329400057E-5</v>
      </c>
      <c r="BF273" s="1">
        <f t="shared" si="203"/>
        <v>1.3435243269613799E-6</v>
      </c>
    </row>
    <row r="274" spans="2:58" x14ac:dyDescent="0.35">
      <c r="B274" s="1" t="s">
        <v>16</v>
      </c>
      <c r="C274" s="1" t="s">
        <v>20</v>
      </c>
      <c r="E274" s="1">
        <f>'PL Table'!R276</f>
        <v>1.6553308409531104</v>
      </c>
      <c r="F274" s="1">
        <f>'PL Table'!S276</f>
        <v>0.50843866958548123</v>
      </c>
      <c r="H274" s="1">
        <f t="shared" si="166"/>
        <v>0.1910288450845308</v>
      </c>
      <c r="I274" s="1">
        <f t="shared" si="166"/>
        <v>0.31621593878007781</v>
      </c>
      <c r="J274" s="1">
        <f t="shared" si="166"/>
        <v>0.26172099793180181</v>
      </c>
      <c r="K274" s="1">
        <f t="shared" si="166"/>
        <v>0.14441161320051224</v>
      </c>
      <c r="L274" s="1">
        <f t="shared" si="166"/>
        <v>5.9762249280649826E-2</v>
      </c>
      <c r="M274" s="1">
        <f t="shared" si="166"/>
        <v>1.9785258871797492E-2</v>
      </c>
      <c r="O274" s="1">
        <f t="shared" si="167"/>
        <v>0.60143388313417467</v>
      </c>
      <c r="P274" s="1">
        <f t="shared" si="167"/>
        <v>0.30579224338436961</v>
      </c>
      <c r="Q274" s="1">
        <f t="shared" si="167"/>
        <v>7.7738300697954274E-2</v>
      </c>
      <c r="R274" s="1">
        <f t="shared" si="167"/>
        <v>1.3175052727567988E-2</v>
      </c>
      <c r="S274" s="1">
        <f t="shared" si="167"/>
        <v>1.674676570130808E-3</v>
      </c>
      <c r="T274" s="1">
        <f t="shared" si="167"/>
        <v>1.7029406546065703E-4</v>
      </c>
      <c r="W274" s="1">
        <f t="shared" si="168"/>
        <v>0.11489122008982605</v>
      </c>
      <c r="X274" s="1">
        <f t="shared" si="169"/>
        <v>5.8415139089523879E-2</v>
      </c>
      <c r="Y274" s="1">
        <f t="shared" si="170"/>
        <v>1.4850257801164181E-2</v>
      </c>
      <c r="Z274" s="1">
        <f t="shared" si="171"/>
        <v>2.5168151064751104E-3</v>
      </c>
      <c r="AA274" s="1">
        <f t="shared" si="172"/>
        <v>3.199115310822115E-4</v>
      </c>
      <c r="AB274" s="1">
        <f t="shared" si="173"/>
        <v>3.2531078649698798E-5</v>
      </c>
      <c r="AC274" s="1">
        <f t="shared" si="174"/>
        <v>0.19018297996942066</v>
      </c>
      <c r="AD274" s="1">
        <f t="shared" si="175"/>
        <v>9.6696381313454469E-2</v>
      </c>
      <c r="AE274" s="1">
        <f t="shared" si="176"/>
        <v>2.4582089734371589E-2</v>
      </c>
      <c r="AF274" s="1">
        <f t="shared" si="177"/>
        <v>4.1661616667249364E-3</v>
      </c>
      <c r="AG274" s="1">
        <f t="shared" si="178"/>
        <v>5.2955942377691425E-4</v>
      </c>
      <c r="AH274" s="1">
        <f t="shared" si="179"/>
        <v>5.3849697778317683E-5</v>
      </c>
      <c r="AI274" s="1">
        <f t="shared" si="180"/>
        <v>0.15740787608387485</v>
      </c>
      <c r="AJ274" s="1">
        <f t="shared" si="181"/>
        <v>8.0032251098361637E-2</v>
      </c>
      <c r="AK274" s="1">
        <f t="shared" si="182"/>
        <v>2.0345745636191077E-2</v>
      </c>
      <c r="AL274" s="1">
        <f t="shared" si="183"/>
        <v>3.4481879476632011E-3</v>
      </c>
      <c r="AM274" s="1">
        <f t="shared" si="184"/>
        <v>4.3829802314764217E-4</v>
      </c>
      <c r="AN274" s="1">
        <f t="shared" si="185"/>
        <v>4.456953275422674E-5</v>
      </c>
      <c r="AO274" s="1">
        <f t="shared" si="186"/>
        <v>8.6854037296854508E-2</v>
      </c>
      <c r="AP274" s="1">
        <f t="shared" si="187"/>
        <v>4.4159951171340479E-2</v>
      </c>
      <c r="AQ274" s="1">
        <f t="shared" si="188"/>
        <v>1.1226313411258083E-2</v>
      </c>
      <c r="AR274" s="1">
        <f t="shared" si="189"/>
        <v>1.902630618389902E-3</v>
      </c>
      <c r="AS274" s="1">
        <f t="shared" si="190"/>
        <v>2.4184274508169074E-4</v>
      </c>
      <c r="AT274" s="1">
        <f t="shared" si="191"/>
        <v>2.4592440711647116E-5</v>
      </c>
      <c r="AU274" s="1">
        <f t="shared" si="192"/>
        <v>3.5943041649693759E-2</v>
      </c>
      <c r="AV274" s="1">
        <f t="shared" si="193"/>
        <v>1.8274832277225841E-2</v>
      </c>
      <c r="AW274" s="1">
        <f t="shared" si="194"/>
        <v>4.6458157049652574E-3</v>
      </c>
      <c r="AX274" s="1">
        <f t="shared" si="195"/>
        <v>7.8737078539062354E-4</v>
      </c>
      <c r="AY274" s="1">
        <f t="shared" si="196"/>
        <v>1.00082438648621E-4</v>
      </c>
      <c r="AZ274" s="1">
        <f t="shared" si="197"/>
        <v>1.0177156391075086E-5</v>
      </c>
      <c r="BA274" s="1">
        <f t="shared" si="198"/>
        <v>1.1899525072080046E-2</v>
      </c>
      <c r="BB274" s="1">
        <f t="shared" si="199"/>
        <v>6.0501786963474569E-3</v>
      </c>
      <c r="BC274" s="1">
        <f t="shared" si="200"/>
        <v>1.5380724035626609E-3</v>
      </c>
      <c r="BD274" s="1">
        <f t="shared" si="201"/>
        <v>2.6067182886451427E-4</v>
      </c>
      <c r="BE274" s="1">
        <f t="shared" si="202"/>
        <v>3.3133909466571961E-5</v>
      </c>
      <c r="BF274" s="1">
        <f t="shared" si="203"/>
        <v>3.3693121694699272E-6</v>
      </c>
    </row>
    <row r="275" spans="2:58" x14ac:dyDescent="0.35">
      <c r="B275" s="1" t="s">
        <v>2</v>
      </c>
      <c r="C275" s="1" t="s">
        <v>18</v>
      </c>
      <c r="E275" s="1">
        <f>'PL Table'!R277</f>
        <v>0.44592585919553174</v>
      </c>
      <c r="F275" s="1">
        <f>'PL Table'!S277</f>
        <v>1.5006002400960388</v>
      </c>
      <c r="H275" s="1">
        <f t="shared" si="166"/>
        <v>0.64023123756105871</v>
      </c>
      <c r="I275" s="1">
        <f t="shared" si="166"/>
        <v>0.28549566469323368</v>
      </c>
      <c r="J275" s="1">
        <f t="shared" si="166"/>
        <v>6.3654949787464818E-2</v>
      </c>
      <c r="K275" s="1">
        <f t="shared" si="166"/>
        <v>9.4617960586745615E-3</v>
      </c>
      <c r="L275" s="1">
        <f t="shared" si="166"/>
        <v>1.0548148842493372E-3</v>
      </c>
      <c r="M275" s="1">
        <f t="shared" si="166"/>
        <v>9.4073846710224251E-5</v>
      </c>
      <c r="O275" s="1">
        <f t="shared" si="167"/>
        <v>0.22299626866721092</v>
      </c>
      <c r="P275" s="1">
        <f t="shared" si="167"/>
        <v>0.33462825430253745</v>
      </c>
      <c r="Q275" s="1">
        <f t="shared" si="167"/>
        <v>0.25107161937465305</v>
      </c>
      <c r="R275" s="1">
        <f t="shared" si="167"/>
        <v>0.12558604410496854</v>
      </c>
      <c r="S275" s="1">
        <f t="shared" si="167"/>
        <v>4.7113611984156881E-2</v>
      </c>
      <c r="T275" s="1">
        <f t="shared" si="167"/>
        <v>1.4139739491043475E-2</v>
      </c>
      <c r="W275" s="1">
        <f t="shared" si="168"/>
        <v>0.14276917706030678</v>
      </c>
      <c r="X275" s="1">
        <f t="shared" si="169"/>
        <v>0.21423946137501021</v>
      </c>
      <c r="Y275" s="1">
        <f t="shared" si="170"/>
        <v>0.1607438935886932</v>
      </c>
      <c r="Z275" s="1">
        <f t="shared" si="171"/>
        <v>8.0404108437721708E-2</v>
      </c>
      <c r="AA275" s="1">
        <f t="shared" si="172"/>
        <v>3.0163606106588286E-2</v>
      </c>
      <c r="AB275" s="1">
        <f t="shared" si="173"/>
        <v>9.0527029131417386E-3</v>
      </c>
      <c r="AC275" s="1">
        <f t="shared" si="174"/>
        <v>6.3664467947256304E-2</v>
      </c>
      <c r="AD275" s="1">
        <f t="shared" si="175"/>
        <v>9.5534915887239363E-2</v>
      </c>
      <c r="AE275" s="1">
        <f t="shared" si="176"/>
        <v>7.1679858858973142E-2</v>
      </c>
      <c r="AF275" s="1">
        <f t="shared" si="177"/>
        <v>3.5854271137941755E-2</v>
      </c>
      <c r="AG275" s="1">
        <f t="shared" si="178"/>
        <v>1.3450731969515968E-2</v>
      </c>
      <c r="AH275" s="1">
        <f t="shared" si="179"/>
        <v>4.0368343245846226E-3</v>
      </c>
      <c r="AI275" s="1">
        <f t="shared" si="180"/>
        <v>1.4194816284803326E-2</v>
      </c>
      <c r="AJ275" s="1">
        <f t="shared" si="181"/>
        <v>2.1300744725095029E-2</v>
      </c>
      <c r="AK275" s="1">
        <f t="shared" si="182"/>
        <v>1.5981951324351019E-2</v>
      </c>
      <c r="AL275" s="1">
        <f t="shared" si="183"/>
        <v>7.9941733315081146E-3</v>
      </c>
      <c r="AM275" s="1">
        <f t="shared" si="184"/>
        <v>2.9990146051576071E-3</v>
      </c>
      <c r="AN275" s="1">
        <f t="shared" si="185"/>
        <v>9.0006440731020575E-4</v>
      </c>
      <c r="AO275" s="1">
        <f t="shared" si="186"/>
        <v>2.1099452159745501E-3</v>
      </c>
      <c r="AP275" s="1">
        <f t="shared" si="187"/>
        <v>3.1661842976808976E-3</v>
      </c>
      <c r="AQ275" s="1">
        <f t="shared" si="188"/>
        <v>2.3755884586441319E-3</v>
      </c>
      <c r="AR275" s="1">
        <f t="shared" si="189"/>
        <v>1.1882695371369209E-3</v>
      </c>
      <c r="AS275" s="1">
        <f t="shared" si="190"/>
        <v>4.4577938818161819E-4</v>
      </c>
      <c r="AT275" s="1">
        <f t="shared" si="191"/>
        <v>1.3378733138704019E-4</v>
      </c>
      <c r="AU275" s="1">
        <f t="shared" si="192"/>
        <v>2.3521978332223818E-4</v>
      </c>
      <c r="AV275" s="1">
        <f t="shared" si="193"/>
        <v>3.5297086332868884E-4</v>
      </c>
      <c r="AW275" s="1">
        <f t="shared" si="194"/>
        <v>2.6483408112896832E-4</v>
      </c>
      <c r="AX275" s="1">
        <f t="shared" si="195"/>
        <v>1.3247002857591454E-4</v>
      </c>
      <c r="AY275" s="1">
        <f t="shared" si="196"/>
        <v>4.9696139171636624E-5</v>
      </c>
      <c r="AZ275" s="1">
        <f t="shared" si="197"/>
        <v>1.4914807674560806E-5</v>
      </c>
      <c r="BA275" s="1">
        <f t="shared" si="198"/>
        <v>2.0978116795551185E-5</v>
      </c>
      <c r="BB275" s="1">
        <f t="shared" si="199"/>
        <v>3.147976710016685E-5</v>
      </c>
      <c r="BC275" s="1">
        <f t="shared" si="200"/>
        <v>2.361927303433888E-5</v>
      </c>
      <c r="BD275" s="1">
        <f t="shared" si="201"/>
        <v>1.1814362262074272E-5</v>
      </c>
      <c r="BE275" s="1">
        <f t="shared" si="202"/>
        <v>4.4321587117625587E-6</v>
      </c>
      <c r="BF275" s="1">
        <f t="shared" si="203"/>
        <v>1.3301796854029282E-6</v>
      </c>
    </row>
    <row r="276" spans="2:58" x14ac:dyDescent="0.35">
      <c r="B276" s="1" t="s">
        <v>5</v>
      </c>
      <c r="C276" s="1" t="s">
        <v>15</v>
      </c>
      <c r="E276" s="1">
        <f>'PL Table'!R278</f>
        <v>0.5911895860546823</v>
      </c>
      <c r="F276" s="1">
        <f>'PL Table'!S278</f>
        <v>1.6100557870206906</v>
      </c>
      <c r="H276" s="1">
        <f t="shared" si="166"/>
        <v>0.55366825678980003</v>
      </c>
      <c r="I276" s="1">
        <f t="shared" si="166"/>
        <v>0.32732290754317939</v>
      </c>
      <c r="J276" s="1">
        <f t="shared" si="166"/>
        <v>9.6754947108333628E-2</v>
      </c>
      <c r="K276" s="1">
        <f t="shared" si="166"/>
        <v>1.906683904323948E-2</v>
      </c>
      <c r="L276" s="1">
        <f t="shared" si="166"/>
        <v>2.8180291703359998E-3</v>
      </c>
      <c r="M276" s="1">
        <f t="shared" si="166"/>
        <v>3.3319789974019194E-4</v>
      </c>
      <c r="O276" s="1">
        <f t="shared" si="167"/>
        <v>0.19987646325172079</v>
      </c>
      <c r="P276" s="1">
        <f t="shared" si="167"/>
        <v>0.32181225634766147</v>
      </c>
      <c r="Q276" s="1">
        <f t="shared" si="167"/>
        <v>0.2590678428333692</v>
      </c>
      <c r="R276" s="1">
        <f t="shared" si="167"/>
        <v>0.13903789319494433</v>
      </c>
      <c r="S276" s="1">
        <f t="shared" si="167"/>
        <v>5.5964691138421195E-2</v>
      </c>
      <c r="T276" s="1">
        <f t="shared" si="167"/>
        <v>1.8021254967248129E-2</v>
      </c>
      <c r="W276" s="1">
        <f t="shared" si="168"/>
        <v>0.11066525298189077</v>
      </c>
      <c r="X276" s="1">
        <f t="shared" si="169"/>
        <v>0.17817723098560198</v>
      </c>
      <c r="Y276" s="1">
        <f t="shared" si="170"/>
        <v>0.14343764093184541</v>
      </c>
      <c r="Z276" s="1">
        <f t="shared" si="171"/>
        <v>7.6980867952971224E-2</v>
      </c>
      <c r="AA276" s="1">
        <f t="shared" si="172"/>
        <v>3.0985872984389231E-2</v>
      </c>
      <c r="AB276" s="1">
        <f t="shared" si="173"/>
        <v>9.9777968228807971E-3</v>
      </c>
      <c r="AC276" s="1">
        <f t="shared" si="174"/>
        <v>6.5424145101000697E-2</v>
      </c>
      <c r="AD276" s="1">
        <f t="shared" si="175"/>
        <v>0.10533652343074754</v>
      </c>
      <c r="AE276" s="1">
        <f t="shared" si="176"/>
        <v>8.4798839567157835E-2</v>
      </c>
      <c r="AF276" s="1">
        <f t="shared" si="177"/>
        <v>4.5510287459247213E-2</v>
      </c>
      <c r="AG276" s="1">
        <f t="shared" si="178"/>
        <v>1.8318525423184032E-2</v>
      </c>
      <c r="AH276" s="1">
        <f t="shared" si="179"/>
        <v>5.8987695734566215E-3</v>
      </c>
      <c r="AI276" s="1">
        <f t="shared" si="180"/>
        <v>1.9339036630121036E-2</v>
      </c>
      <c r="AJ276" s="1">
        <f t="shared" si="181"/>
        <v>3.1136927841731488E-2</v>
      </c>
      <c r="AK276" s="1">
        <f t="shared" si="182"/>
        <v>2.5066095430812726E-2</v>
      </c>
      <c r="AL276" s="1">
        <f t="shared" si="183"/>
        <v>1.3452604002130979E-2</v>
      </c>
      <c r="AM276" s="1">
        <f t="shared" si="184"/>
        <v>5.4148607310321702E-3</v>
      </c>
      <c r="AN276" s="1">
        <f t="shared" si="185"/>
        <v>1.7436455711818874E-3</v>
      </c>
      <c r="AO276" s="1">
        <f t="shared" si="186"/>
        <v>3.8110123533525312E-3</v>
      </c>
      <c r="AP276" s="1">
        <f t="shared" si="187"/>
        <v>6.1359424939225844E-3</v>
      </c>
      <c r="AQ276" s="1">
        <f t="shared" si="188"/>
        <v>4.9396048605831128E-3</v>
      </c>
      <c r="AR276" s="1">
        <f t="shared" si="189"/>
        <v>2.6510131304591255E-3</v>
      </c>
      <c r="AS276" s="1">
        <f t="shared" si="190"/>
        <v>1.0670697580408878E-3</v>
      </c>
      <c r="AT276" s="1">
        <f t="shared" si="191"/>
        <v>3.4360836781770004E-4</v>
      </c>
      <c r="AU276" s="1">
        <f t="shared" si="192"/>
        <v>5.6325770390694072E-4</v>
      </c>
      <c r="AV276" s="1">
        <f t="shared" si="193"/>
        <v>9.0687632575935648E-4</v>
      </c>
      <c r="AW276" s="1">
        <f t="shared" si="194"/>
        <v>7.3006073820045653E-4</v>
      </c>
      <c r="AX276" s="1">
        <f t="shared" si="195"/>
        <v>3.9181283880541435E-4</v>
      </c>
      <c r="AY276" s="1">
        <f t="shared" si="196"/>
        <v>1.5771013213691556E-4</v>
      </c>
      <c r="AZ276" s="1">
        <f t="shared" si="197"/>
        <v>5.0784422183767763E-5</v>
      </c>
      <c r="BA276" s="1">
        <f t="shared" si="198"/>
        <v>6.6598417762971015E-5</v>
      </c>
      <c r="BB276" s="1">
        <f t="shared" si="199"/>
        <v>1.0722716792569305E-4</v>
      </c>
      <c r="BC276" s="1">
        <f t="shared" si="200"/>
        <v>8.6320861122300758E-5</v>
      </c>
      <c r="BD276" s="1">
        <f t="shared" si="201"/>
        <v>4.6327133996856578E-5</v>
      </c>
      <c r="BE276" s="1">
        <f t="shared" si="202"/>
        <v>1.8647317546930475E-5</v>
      </c>
      <c r="BF276" s="1">
        <f t="shared" si="203"/>
        <v>6.0046443057695779E-6</v>
      </c>
    </row>
    <row r="277" spans="2:58" x14ac:dyDescent="0.35">
      <c r="B277" s="1" t="s">
        <v>8</v>
      </c>
      <c r="C277" s="1" t="s">
        <v>14</v>
      </c>
      <c r="E277" s="1">
        <f>'PL Table'!R279</f>
        <v>0.28151885050222958</v>
      </c>
      <c r="F277" s="1">
        <f>'PL Table'!S279</f>
        <v>1.0398276957841961</v>
      </c>
      <c r="H277" s="1">
        <f t="shared" si="166"/>
        <v>0.7546366902605921</v>
      </c>
      <c r="I277" s="1">
        <f t="shared" si="166"/>
        <v>0.21244445358896891</v>
      </c>
      <c r="J277" s="1">
        <f t="shared" si="166"/>
        <v>2.9903559184970389E-2</v>
      </c>
      <c r="K277" s="1">
        <f t="shared" si="166"/>
        <v>2.8061385358927513E-3</v>
      </c>
      <c r="L277" s="1">
        <f t="shared" si="166"/>
        <v>1.9749522374363414E-4</v>
      </c>
      <c r="M277" s="1">
        <f t="shared" si="166"/>
        <v>1.1119725673597708E-5</v>
      </c>
      <c r="O277" s="1">
        <f t="shared" si="167"/>
        <v>0.35351558893769119</v>
      </c>
      <c r="P277" s="1">
        <f t="shared" si="167"/>
        <v>0.36759530026887249</v>
      </c>
      <c r="Q277" s="1">
        <f t="shared" si="167"/>
        <v>0.19111788702984067</v>
      </c>
      <c r="R277" s="1">
        <f t="shared" si="167"/>
        <v>6.624322403112784E-2</v>
      </c>
      <c r="S277" s="1">
        <f t="shared" si="167"/>
        <v>1.7220384751400985E-2</v>
      </c>
      <c r="T277" s="1">
        <f t="shared" si="167"/>
        <v>3.5812465993133196E-3</v>
      </c>
      <c r="W277" s="1">
        <f t="shared" si="168"/>
        <v>0.26677583399146326</v>
      </c>
      <c r="X277" s="1">
        <f t="shared" si="169"/>
        <v>0.27740090075025048</v>
      </c>
      <c r="Y277" s="1">
        <f t="shared" si="170"/>
        <v>0.14422456971779671</v>
      </c>
      <c r="Z277" s="1">
        <f t="shared" si="171"/>
        <v>4.998956733504123E-2</v>
      </c>
      <c r="AA277" s="1">
        <f t="shared" si="172"/>
        <v>1.2995134153811209E-2</v>
      </c>
      <c r="AB277" s="1">
        <f t="shared" si="173"/>
        <v>2.7025400807128043E-3</v>
      </c>
      <c r="AC277" s="1">
        <f t="shared" si="174"/>
        <v>7.5102426127050342E-2</v>
      </c>
      <c r="AD277" s="1">
        <f t="shared" si="175"/>
        <v>7.8093582707493572E-2</v>
      </c>
      <c r="AE277" s="1">
        <f t="shared" si="176"/>
        <v>4.0601935081132787E-2</v>
      </c>
      <c r="AF277" s="1">
        <f t="shared" si="177"/>
        <v>1.4073005533264607E-2</v>
      </c>
      <c r="AG277" s="1">
        <f t="shared" si="178"/>
        <v>3.6583752291031945E-3</v>
      </c>
      <c r="AH277" s="1">
        <f t="shared" si="179"/>
        <v>7.6081597695847123E-4</v>
      </c>
      <c r="AI277" s="1">
        <f t="shared" si="180"/>
        <v>1.0571374336607911E-2</v>
      </c>
      <c r="AJ277" s="1">
        <f t="shared" si="181"/>
        <v>1.0992407817707191E-2</v>
      </c>
      <c r="AK277" s="1">
        <f t="shared" si="182"/>
        <v>5.715105046103325E-3</v>
      </c>
      <c r="AL277" s="1">
        <f t="shared" si="183"/>
        <v>1.9809081704180841E-3</v>
      </c>
      <c r="AM277" s="1">
        <f t="shared" si="184"/>
        <v>5.1495079460148099E-4</v>
      </c>
      <c r="AN277" s="1">
        <f t="shared" si="185"/>
        <v>1.0709201963853979E-4</v>
      </c>
      <c r="AO277" s="1">
        <f t="shared" si="186"/>
        <v>9.9201371715687656E-4</v>
      </c>
      <c r="AP277" s="1">
        <f t="shared" si="187"/>
        <v>1.0315233376975502E-3</v>
      </c>
      <c r="AQ277" s="1">
        <f t="shared" si="188"/>
        <v>5.363032676928333E-4</v>
      </c>
      <c r="AR277" s="1">
        <f t="shared" si="189"/>
        <v>1.858876636955246E-4</v>
      </c>
      <c r="AS277" s="1">
        <f t="shared" si="190"/>
        <v>4.8322785253806223E-5</v>
      </c>
      <c r="AT277" s="1">
        <f t="shared" si="191"/>
        <v>1.0049474088867973E-5</v>
      </c>
      <c r="AU277" s="1">
        <f t="shared" si="192"/>
        <v>6.9817640334111919E-5</v>
      </c>
      <c r="AV277" s="1">
        <f t="shared" si="193"/>
        <v>7.2598316073709345E-5</v>
      </c>
      <c r="AW277" s="1">
        <f t="shared" si="194"/>
        <v>3.774486986036898E-5</v>
      </c>
      <c r="AX277" s="1">
        <f t="shared" si="195"/>
        <v>1.3082720351527275E-5</v>
      </c>
      <c r="AY277" s="1">
        <f t="shared" si="196"/>
        <v>3.4009437394294032E-6</v>
      </c>
      <c r="AZ277" s="1">
        <f t="shared" si="197"/>
        <v>7.0727909841251296E-7</v>
      </c>
      <c r="BA277" s="1">
        <f t="shared" si="198"/>
        <v>3.930996370327459E-6</v>
      </c>
      <c r="BB277" s="1">
        <f t="shared" si="199"/>
        <v>4.08755889789364E-6</v>
      </c>
      <c r="BC277" s="1">
        <f t="shared" si="200"/>
        <v>2.1251784750894657E-6</v>
      </c>
      <c r="BD277" s="1">
        <f t="shared" si="201"/>
        <v>7.3660647896081685E-7</v>
      </c>
      <c r="BE277" s="1">
        <f t="shared" si="202"/>
        <v>1.9148595442938402E-7</v>
      </c>
      <c r="BF277" s="1">
        <f t="shared" si="203"/>
        <v>3.9822479753868801E-8</v>
      </c>
    </row>
    <row r="278" spans="2:58" x14ac:dyDescent="0.35">
      <c r="B278" s="1" t="s">
        <v>3</v>
      </c>
      <c r="C278" s="1" t="s">
        <v>13</v>
      </c>
      <c r="E278" s="1">
        <f>'PL Table'!R280</f>
        <v>0.86482590874284937</v>
      </c>
      <c r="F278" s="1">
        <f>'PL Table'!S280</f>
        <v>0.56493185509497923</v>
      </c>
      <c r="H278" s="1">
        <f t="shared" si="166"/>
        <v>0.42112486040237951</v>
      </c>
      <c r="I278" s="1">
        <f t="shared" si="166"/>
        <v>0.3641996900916934</v>
      </c>
      <c r="J278" s="1">
        <f t="shared" si="166"/>
        <v>0.15748466397370642</v>
      </c>
      <c r="K278" s="1">
        <f t="shared" si="166"/>
        <v>4.5398939211374313E-2</v>
      </c>
      <c r="L278" s="1">
        <f t="shared" si="166"/>
        <v>9.8155447148595403E-3</v>
      </c>
      <c r="M278" s="1">
        <f t="shared" si="166"/>
        <v>1.6977474755668956E-3</v>
      </c>
      <c r="O278" s="1">
        <f t="shared" si="167"/>
        <v>0.56839887892544383</v>
      </c>
      <c r="P278" s="1">
        <f t="shared" si="167"/>
        <v>0.32110663310525744</v>
      </c>
      <c r="Q278" s="1">
        <f t="shared" si="167"/>
        <v>9.0701682961727981E-2</v>
      </c>
      <c r="R278" s="1">
        <f t="shared" si="167"/>
        <v>1.7080090005268556E-2</v>
      </c>
      <c r="S278" s="1">
        <f t="shared" si="167"/>
        <v>2.4122717329663939E-3</v>
      </c>
      <c r="T278" s="1">
        <f t="shared" si="167"/>
        <v>2.7255382901957708E-4</v>
      </c>
      <c r="W278" s="1">
        <f t="shared" si="168"/>
        <v>0.23936689854034654</v>
      </c>
      <c r="X278" s="1">
        <f t="shared" si="169"/>
        <v>0.13522598604072963</v>
      </c>
      <c r="Y278" s="1">
        <f t="shared" si="170"/>
        <v>3.8196733575518581E-2</v>
      </c>
      <c r="Z278" s="1">
        <f t="shared" si="171"/>
        <v>7.1928505191287979E-3</v>
      </c>
      <c r="AA278" s="1">
        <f t="shared" si="172"/>
        <v>1.0158675967980788E-3</v>
      </c>
      <c r="AB278" s="1">
        <f t="shared" si="173"/>
        <v>1.1477919319800342E-4</v>
      </c>
      <c r="AC278" s="1">
        <f t="shared" si="174"/>
        <v>0.20701069555311261</v>
      </c>
      <c r="AD278" s="1">
        <f t="shared" si="175"/>
        <v>0.11694693626332185</v>
      </c>
      <c r="AE278" s="1">
        <f t="shared" si="176"/>
        <v>3.3033524825456358E-2</v>
      </c>
      <c r="AF278" s="1">
        <f t="shared" si="177"/>
        <v>6.2205634866570377E-3</v>
      </c>
      <c r="AG278" s="1">
        <f t="shared" si="178"/>
        <v>8.7854861756331282E-4</v>
      </c>
      <c r="AH278" s="1">
        <f t="shared" si="179"/>
        <v>9.9264020062234362E-5</v>
      </c>
      <c r="AI278" s="1">
        <f t="shared" si="180"/>
        <v>8.9514106450604966E-2</v>
      </c>
      <c r="AJ278" s="1">
        <f t="shared" si="181"/>
        <v>5.0569370214309704E-2</v>
      </c>
      <c r="AK278" s="1">
        <f t="shared" si="182"/>
        <v>1.4284124063077384E-2</v>
      </c>
      <c r="AL278" s="1">
        <f t="shared" si="183"/>
        <v>2.6898522351203802E-3</v>
      </c>
      <c r="AM278" s="1">
        <f t="shared" si="184"/>
        <v>3.7989580327948302E-4</v>
      </c>
      <c r="AN278" s="1">
        <f t="shared" si="185"/>
        <v>4.2923048177895127E-5</v>
      </c>
      <c r="AO278" s="1">
        <f t="shared" si="186"/>
        <v>2.5804706152149533E-2</v>
      </c>
      <c r="AP278" s="1">
        <f t="shared" si="187"/>
        <v>1.4577900516714657E-2</v>
      </c>
      <c r="AQ278" s="1">
        <f t="shared" si="188"/>
        <v>4.1177601911488336E-3</v>
      </c>
      <c r="AR278" s="1">
        <f t="shared" si="189"/>
        <v>7.754179678739891E-4</v>
      </c>
      <c r="AS278" s="1">
        <f t="shared" si="190"/>
        <v>1.0951457776625789E-4</v>
      </c>
      <c r="AT278" s="1">
        <f t="shared" si="191"/>
        <v>1.2373654715487088E-5</v>
      </c>
      <c r="AU278" s="1">
        <f t="shared" si="192"/>
        <v>5.5791446119687277E-3</v>
      </c>
      <c r="AV278" s="1">
        <f t="shared" si="193"/>
        <v>3.1518365154826512E-3</v>
      </c>
      <c r="AW278" s="1">
        <f t="shared" si="194"/>
        <v>8.902864248238547E-4</v>
      </c>
      <c r="AX278" s="1">
        <f t="shared" si="195"/>
        <v>1.6765038718053902E-4</v>
      </c>
      <c r="AY278" s="1">
        <f t="shared" si="196"/>
        <v>2.3677761059323351E-5</v>
      </c>
      <c r="AZ278" s="1">
        <f t="shared" si="197"/>
        <v>2.6752642959478407E-6</v>
      </c>
      <c r="BA278" s="1">
        <f t="shared" si="198"/>
        <v>9.6499776181072582E-4</v>
      </c>
      <c r="BB278" s="1">
        <f t="shared" si="199"/>
        <v>5.4515797574223614E-4</v>
      </c>
      <c r="BC278" s="1">
        <f t="shared" si="200"/>
        <v>1.5398855327794259E-4</v>
      </c>
      <c r="BD278" s="1">
        <f t="shared" si="201"/>
        <v>2.8997679688900056E-5</v>
      </c>
      <c r="BE278" s="1">
        <f t="shared" si="202"/>
        <v>4.0954282450250761E-6</v>
      </c>
      <c r="BF278" s="1">
        <f t="shared" si="203"/>
        <v>4.627275751740783E-7</v>
      </c>
    </row>
    <row r="279" spans="2:58" x14ac:dyDescent="0.35">
      <c r="B279" s="1" t="s">
        <v>10</v>
      </c>
      <c r="C279" s="1" t="s">
        <v>21</v>
      </c>
      <c r="E279" s="1">
        <f>'PL Table'!R281</f>
        <v>0.97292914733570557</v>
      </c>
      <c r="F279" s="1">
        <f>'PL Table'!S281</f>
        <v>0.92684132476520065</v>
      </c>
      <c r="H279" s="1">
        <f t="shared" si="166"/>
        <v>0.3779742726937082</v>
      </c>
      <c r="I279" s="1">
        <f t="shared" si="166"/>
        <v>0.367742186846723</v>
      </c>
      <c r="J279" s="1">
        <f t="shared" si="166"/>
        <v>0.17889354614407496</v>
      </c>
      <c r="K279" s="1">
        <f t="shared" si="166"/>
        <v>5.8016915104605188E-2</v>
      </c>
      <c r="L279" s="1">
        <f t="shared" si="166"/>
        <v>1.4111586935942883E-2</v>
      </c>
      <c r="M279" s="1">
        <f t="shared" si="166"/>
        <v>2.7459148490281194E-3</v>
      </c>
      <c r="O279" s="1">
        <f t="shared" si="167"/>
        <v>0.39580194775577732</v>
      </c>
      <c r="P279" s="1">
        <f t="shared" si="167"/>
        <v>0.36684560160261137</v>
      </c>
      <c r="Q279" s="1">
        <f t="shared" si="167"/>
        <v>0.17000383168682565</v>
      </c>
      <c r="R279" s="1">
        <f t="shared" si="167"/>
        <v>5.2522192191925901E-2</v>
      </c>
      <c r="S279" s="1">
        <f t="shared" si="167"/>
        <v>1.2169934547684268E-2</v>
      </c>
      <c r="T279" s="1">
        <f t="shared" si="167"/>
        <v>2.2559196516962949E-3</v>
      </c>
      <c r="W279" s="1">
        <f t="shared" si="168"/>
        <v>0.14960295333374302</v>
      </c>
      <c r="X279" s="1">
        <f t="shared" si="169"/>
        <v>0.13865819945663288</v>
      </c>
      <c r="Y279" s="1">
        <f t="shared" si="170"/>
        <v>6.4257074636971515E-2</v>
      </c>
      <c r="Z279" s="1">
        <f t="shared" si="171"/>
        <v>1.9852037394022352E-2</v>
      </c>
      <c r="AA279" s="1">
        <f t="shared" si="172"/>
        <v>4.5999221593909937E-3</v>
      </c>
      <c r="AB279" s="1">
        <f t="shared" si="173"/>
        <v>8.5267958960535061E-4</v>
      </c>
      <c r="AC279" s="1">
        <f t="shared" si="174"/>
        <v>0.14555307382590196</v>
      </c>
      <c r="AD279" s="1">
        <f t="shared" si="175"/>
        <v>0.13490460376844601</v>
      </c>
      <c r="AE279" s="1">
        <f t="shared" si="176"/>
        <v>6.2517580836835479E-2</v>
      </c>
      <c r="AF279" s="1">
        <f t="shared" si="177"/>
        <v>1.9314625814642709E-2</v>
      </c>
      <c r="AG279" s="1">
        <f t="shared" si="178"/>
        <v>4.4753983443468976E-3</v>
      </c>
      <c r="AH279" s="1">
        <f t="shared" si="179"/>
        <v>8.2959682606529314E-4</v>
      </c>
      <c r="AI279" s="1">
        <f t="shared" si="180"/>
        <v>7.0806414004762896E-2</v>
      </c>
      <c r="AJ279" s="1">
        <f t="shared" si="181"/>
        <v>6.5626310558047699E-2</v>
      </c>
      <c r="AK279" s="1">
        <f t="shared" si="182"/>
        <v>3.0412588308536697E-2</v>
      </c>
      <c r="AL279" s="1">
        <f t="shared" si="183"/>
        <v>9.3958812124742691E-3</v>
      </c>
      <c r="AM279" s="1">
        <f t="shared" si="184"/>
        <v>2.1771227475765277E-3</v>
      </c>
      <c r="AN279" s="1">
        <f t="shared" si="185"/>
        <v>4.0356946630805667E-4</v>
      </c>
      <c r="AO279" s="1">
        <f t="shared" si="186"/>
        <v>2.2963208001184312E-2</v>
      </c>
      <c r="AP279" s="1">
        <f t="shared" si="187"/>
        <v>2.1283250124676519E-2</v>
      </c>
      <c r="AQ279" s="1">
        <f t="shared" si="188"/>
        <v>9.8630978704321529E-3</v>
      </c>
      <c r="AR279" s="1">
        <f t="shared" si="189"/>
        <v>3.0471755655067227E-3</v>
      </c>
      <c r="AS279" s="1">
        <f t="shared" si="190"/>
        <v>7.0606205948159991E-4</v>
      </c>
      <c r="AT279" s="1">
        <f t="shared" si="191"/>
        <v>1.3088149891527445E-4</v>
      </c>
      <c r="AU279" s="1">
        <f t="shared" si="192"/>
        <v>5.5853935951711746E-3</v>
      </c>
      <c r="AV279" s="1">
        <f t="shared" si="193"/>
        <v>5.176773599083518E-3</v>
      </c>
      <c r="AW279" s="1">
        <f t="shared" si="194"/>
        <v>2.3990238502920413E-3</v>
      </c>
      <c r="AX279" s="1">
        <f t="shared" si="195"/>
        <v>7.4117148118266283E-4</v>
      </c>
      <c r="AY279" s="1">
        <f t="shared" si="196"/>
        <v>1.7173708937438128E-4</v>
      </c>
      <c r="AZ279" s="1">
        <f t="shared" si="197"/>
        <v>3.1834606285414255E-5</v>
      </c>
      <c r="BA279" s="1">
        <f t="shared" si="198"/>
        <v>1.0868384456168409E-3</v>
      </c>
      <c r="BB279" s="1">
        <f t="shared" si="199"/>
        <v>1.0073267847412642E-3</v>
      </c>
      <c r="BC279" s="1">
        <f t="shared" si="200"/>
        <v>4.6681604582053167E-4</v>
      </c>
      <c r="BD279" s="1">
        <f t="shared" si="201"/>
        <v>1.4422146744331809E-4</v>
      </c>
      <c r="BE279" s="1">
        <f t="shared" si="202"/>
        <v>3.341760398618654E-5</v>
      </c>
      <c r="BF279" s="1">
        <f t="shared" si="203"/>
        <v>6.1945632698071991E-6</v>
      </c>
    </row>
    <row r="280" spans="2:58" x14ac:dyDescent="0.35">
      <c r="B280" s="1" t="s">
        <v>16</v>
      </c>
      <c r="C280" s="1" t="s">
        <v>4</v>
      </c>
      <c r="E280" s="1">
        <f>'PL Table'!R282</f>
        <v>2.1282825097968563</v>
      </c>
      <c r="F280" s="1">
        <f>'PL Table'!S282</f>
        <v>0.73441141162347301</v>
      </c>
      <c r="H280" s="1">
        <f t="shared" si="166"/>
        <v>0.11904157111225123</v>
      </c>
      <c r="I280" s="1">
        <f t="shared" si="166"/>
        <v>0.25335409373694301</v>
      </c>
      <c r="J280" s="1">
        <f t="shared" si="166"/>
        <v>0.26960454324288458</v>
      </c>
      <c r="K280" s="1">
        <f t="shared" si="166"/>
        <v>0.19126487798186712</v>
      </c>
      <c r="L280" s="1">
        <f t="shared" si="166"/>
        <v>0.10176642363680939</v>
      </c>
      <c r="M280" s="1">
        <f t="shared" si="166"/>
        <v>4.3317539902159759E-2</v>
      </c>
      <c r="O280" s="1">
        <f t="shared" si="167"/>
        <v>0.47978777338986922</v>
      </c>
      <c r="P280" s="1">
        <f t="shared" si="167"/>
        <v>0.35236161593493681</v>
      </c>
      <c r="Q280" s="1">
        <f t="shared" si="167"/>
        <v>0.1293891958803525</v>
      </c>
      <c r="R280" s="1">
        <f t="shared" si="167"/>
        <v>3.1674967331771907E-2</v>
      </c>
      <c r="S280" s="1">
        <f t="shared" si="167"/>
        <v>5.8156143678135003E-3</v>
      </c>
      <c r="T280" s="1">
        <f t="shared" si="167"/>
        <v>8.5421071146473315E-4</v>
      </c>
      <c r="W280" s="1">
        <f t="shared" si="168"/>
        <v>5.7114690344778798E-2</v>
      </c>
      <c r="X280" s="1">
        <f t="shared" si="169"/>
        <v>4.1945680360546536E-2</v>
      </c>
      <c r="Y280" s="1">
        <f t="shared" si="170"/>
        <v>1.5402693162547986E-2</v>
      </c>
      <c r="Z280" s="1">
        <f t="shared" si="171"/>
        <v>3.7706378761033603E-3</v>
      </c>
      <c r="AA280" s="1">
        <f t="shared" si="172"/>
        <v>6.9229987132750077E-4</v>
      </c>
      <c r="AB280" s="1">
        <f t="shared" si="173"/>
        <v>1.0168658515367575E-4</v>
      </c>
      <c r="AC280" s="1">
        <f t="shared" si="174"/>
        <v>0.1215561965132561</v>
      </c>
      <c r="AD280" s="1">
        <f t="shared" si="175"/>
        <v>8.9272257872880692E-2</v>
      </c>
      <c r="AE280" s="1">
        <f t="shared" si="176"/>
        <v>3.2781282461618509E-2</v>
      </c>
      <c r="AF280" s="1">
        <f t="shared" si="177"/>
        <v>8.0249826424883472E-3</v>
      </c>
      <c r="AG280" s="1">
        <f t="shared" si="178"/>
        <v>1.4734097076809342E-3</v>
      </c>
      <c r="AH280" s="1">
        <f t="shared" si="179"/>
        <v>2.1641778066353677E-4</v>
      </c>
      <c r="AI280" s="1">
        <f t="shared" si="180"/>
        <v>0.12935296349829631</v>
      </c>
      <c r="AJ280" s="1">
        <f t="shared" si="181"/>
        <v>9.4998292520463365E-2</v>
      </c>
      <c r="AK280" s="1">
        <f t="shared" si="182"/>
        <v>3.4883915055886561E-2</v>
      </c>
      <c r="AL280" s="1">
        <f t="shared" si="183"/>
        <v>8.5397150997156557E-3</v>
      </c>
      <c r="AM280" s="1">
        <f t="shared" si="184"/>
        <v>1.5679160553111156E-3</v>
      </c>
      <c r="AN280" s="1">
        <f t="shared" si="185"/>
        <v>2.3029908869762886E-4</v>
      </c>
      <c r="AO280" s="1">
        <f t="shared" si="186"/>
        <v>9.1766549934605049E-2</v>
      </c>
      <c r="AP280" s="1">
        <f t="shared" si="187"/>
        <v>6.7394401477289215E-2</v>
      </c>
      <c r="AQ280" s="1">
        <f t="shared" si="188"/>
        <v>2.4747608762227525E-2</v>
      </c>
      <c r="AR280" s="1">
        <f t="shared" si="189"/>
        <v>6.0583087617909811E-3</v>
      </c>
      <c r="AS280" s="1">
        <f t="shared" si="190"/>
        <v>1.1123227724494423E-3</v>
      </c>
      <c r="AT280" s="1">
        <f t="shared" si="191"/>
        <v>1.6338050749910608E-4</v>
      </c>
      <c r="AU280" s="1">
        <f t="shared" si="192"/>
        <v>4.8826285802554936E-2</v>
      </c>
      <c r="AV280" s="1">
        <f t="shared" si="193"/>
        <v>3.5858581480585509E-2</v>
      </c>
      <c r="AW280" s="1">
        <f t="shared" si="194"/>
        <v>1.3167475721986064E-2</v>
      </c>
      <c r="AX280" s="1">
        <f t="shared" si="195"/>
        <v>3.223448144167198E-3</v>
      </c>
      <c r="AY280" s="1">
        <f t="shared" si="196"/>
        <v>5.9183427546322413E-4</v>
      </c>
      <c r="AZ280" s="1">
        <f t="shared" si="197"/>
        <v>8.6929969138020385E-5</v>
      </c>
      <c r="BA280" s="1">
        <f t="shared" si="198"/>
        <v>2.0783226018384043E-2</v>
      </c>
      <c r="BB280" s="1">
        <f t="shared" si="199"/>
        <v>1.5263438358251117E-2</v>
      </c>
      <c r="BC280" s="1">
        <f t="shared" si="200"/>
        <v>5.6048216554555347E-3</v>
      </c>
      <c r="BD280" s="1">
        <f t="shared" si="201"/>
        <v>1.3720816612936364E-3</v>
      </c>
      <c r="BE280" s="1">
        <f t="shared" si="202"/>
        <v>2.5191810743333492E-4</v>
      </c>
      <c r="BF280" s="1">
        <f t="shared" si="203"/>
        <v>3.7002306578725855E-5</v>
      </c>
    </row>
    <row r="281" spans="2:58" x14ac:dyDescent="0.35">
      <c r="B281" s="1" t="s">
        <v>9</v>
      </c>
      <c r="C281" s="1" t="s">
        <v>11</v>
      </c>
      <c r="E281" s="1">
        <f>'PL Table'!R283</f>
        <v>1.0100896356020002</v>
      </c>
      <c r="F281" s="1">
        <f>'PL Table'!S283</f>
        <v>0.6991031706800368</v>
      </c>
      <c r="H281" s="1">
        <f t="shared" si="166"/>
        <v>0.364186334047152</v>
      </c>
      <c r="I281" s="1">
        <f t="shared" si="166"/>
        <v>0.36786084144891606</v>
      </c>
      <c r="J281" s="1">
        <f t="shared" si="166"/>
        <v>0.18578621164569037</v>
      </c>
      <c r="K281" s="1">
        <f t="shared" si="166"/>
        <v>6.2553575607023834E-2</v>
      </c>
      <c r="L281" s="1">
        <f t="shared" si="166"/>
        <v>1.5796179597625214E-2</v>
      </c>
      <c r="M281" s="1">
        <f t="shared" si="166"/>
        <v>3.1911114587338018E-3</v>
      </c>
      <c r="O281" s="1">
        <f t="shared" si="167"/>
        <v>0.49703085581390793</v>
      </c>
      <c r="P281" s="1">
        <f t="shared" si="167"/>
        <v>0.34747584722531522</v>
      </c>
      <c r="Q281" s="1">
        <f t="shared" si="167"/>
        <v>0.12146073326497495</v>
      </c>
      <c r="R281" s="1">
        <f t="shared" si="167"/>
        <v>2.8304527912888743E-2</v>
      </c>
      <c r="S281" s="1">
        <f t="shared" si="167"/>
        <v>4.946946302125531E-3</v>
      </c>
      <c r="T281" s="1">
        <f t="shared" si="167"/>
        <v>6.9168516899996847E-4</v>
      </c>
      <c r="W281" s="1">
        <f t="shared" si="168"/>
        <v>0.18101184528718572</v>
      </c>
      <c r="X281" s="1">
        <f t="shared" si="169"/>
        <v>0.12654595497091581</v>
      </c>
      <c r="Y281" s="1">
        <f t="shared" si="170"/>
        <v>4.4234339178450197E-2</v>
      </c>
      <c r="Z281" s="1">
        <f t="shared" si="171"/>
        <v>1.0308122257530238E-2</v>
      </c>
      <c r="AA281" s="1">
        <f t="shared" si="172"/>
        <v>1.8016102384992121E-3</v>
      </c>
      <c r="AB281" s="1">
        <f t="shared" si="173"/>
        <v>2.5190228601288333E-4</v>
      </c>
      <c r="AC281" s="1">
        <f t="shared" si="174"/>
        <v>0.18283818884577904</v>
      </c>
      <c r="AD281" s="1">
        <f t="shared" si="175"/>
        <v>0.12782275754347946</v>
      </c>
      <c r="AE281" s="1">
        <f t="shared" si="176"/>
        <v>4.4680647541856036E-2</v>
      </c>
      <c r="AF281" s="1">
        <f t="shared" si="177"/>
        <v>1.0412127454849585E-2</v>
      </c>
      <c r="AG281" s="1">
        <f t="shared" si="178"/>
        <v>1.8197878293025017E-3</v>
      </c>
      <c r="AH281" s="1">
        <f t="shared" si="179"/>
        <v>2.5444388828606409E-4</v>
      </c>
      <c r="AI281" s="1">
        <f t="shared" si="180"/>
        <v>9.2341479772681312E-2</v>
      </c>
      <c r="AJ281" s="1">
        <f t="shared" si="181"/>
        <v>6.4556221294367985E-2</v>
      </c>
      <c r="AK281" s="1">
        <f t="shared" si="182"/>
        <v>2.2565729497007379E-2</v>
      </c>
      <c r="AL281" s="1">
        <f t="shared" si="183"/>
        <v>5.2585910133552986E-3</v>
      </c>
      <c r="AM281" s="1">
        <f t="shared" si="184"/>
        <v>9.1907441268655927E-4</v>
      </c>
      <c r="AN281" s="1">
        <f t="shared" si="185"/>
        <v>1.2850556720001325E-4</v>
      </c>
      <c r="AO281" s="1">
        <f t="shared" si="186"/>
        <v>3.1091057218179053E-2</v>
      </c>
      <c r="AP281" s="1">
        <f t="shared" si="187"/>
        <v>2.173585668102342E-2</v>
      </c>
      <c r="AQ281" s="1">
        <f t="shared" si="188"/>
        <v>7.5978031615751649E-3</v>
      </c>
      <c r="AR281" s="1">
        <f t="shared" si="189"/>
        <v>1.7705494268200025E-3</v>
      </c>
      <c r="AS281" s="1">
        <f t="shared" si="190"/>
        <v>3.0944917953389637E-4</v>
      </c>
      <c r="AT281" s="1">
        <f t="shared" si="191"/>
        <v>4.3267380515296583E-5</v>
      </c>
      <c r="AU281" s="1">
        <f t="shared" si="192"/>
        <v>7.8511886639978518E-3</v>
      </c>
      <c r="AV281" s="1">
        <f t="shared" si="193"/>
        <v>5.4887908886080599E-3</v>
      </c>
      <c r="AW281" s="1">
        <f t="shared" si="194"/>
        <v>1.9186155567127953E-3</v>
      </c>
      <c r="AX281" s="1">
        <f t="shared" si="195"/>
        <v>4.4710340633798655E-4</v>
      </c>
      <c r="AY281" s="1">
        <f t="shared" si="196"/>
        <v>7.8142852248182804E-5</v>
      </c>
      <c r="AZ281" s="1">
        <f t="shared" si="197"/>
        <v>1.092598315453725E-5</v>
      </c>
      <c r="BA281" s="1">
        <f t="shared" si="198"/>
        <v>1.5860808593320297E-3</v>
      </c>
      <c r="BB281" s="1">
        <f t="shared" si="199"/>
        <v>1.1088341577139393E-3</v>
      </c>
      <c r="BC281" s="1">
        <f t="shared" si="200"/>
        <v>3.8759473770807139E-4</v>
      </c>
      <c r="BD281" s="1">
        <f t="shared" si="201"/>
        <v>9.0322903356870001E-5</v>
      </c>
      <c r="BE281" s="1">
        <f t="shared" si="202"/>
        <v>1.578625703045359E-5</v>
      </c>
      <c r="BF281" s="1">
        <f t="shared" si="203"/>
        <v>2.2072444686320257E-6</v>
      </c>
    </row>
    <row r="282" spans="2:58" x14ac:dyDescent="0.35">
      <c r="B282" s="1" t="s">
        <v>7</v>
      </c>
      <c r="C282" s="1" t="s">
        <v>2</v>
      </c>
      <c r="E282" s="1">
        <f>'PL Table'!R284</f>
        <v>0.62046754650691405</v>
      </c>
      <c r="F282" s="1">
        <f>'PL Table'!S284</f>
        <v>1.2993432667184523</v>
      </c>
      <c r="H282" s="1">
        <f t="shared" si="166"/>
        <v>0.53769298234005691</v>
      </c>
      <c r="I282" s="1">
        <f t="shared" si="166"/>
        <v>0.33362104552652055</v>
      </c>
      <c r="J282" s="1">
        <f t="shared" si="166"/>
        <v>0.10350051579045583</v>
      </c>
      <c r="K282" s="1">
        <f t="shared" si="166"/>
        <v>2.1406237031568087E-2</v>
      </c>
      <c r="L282" s="1">
        <f t="shared" si="166"/>
        <v>3.3204688427306236E-3</v>
      </c>
      <c r="M282" s="1">
        <f t="shared" si="166"/>
        <v>4.1204863122034458E-4</v>
      </c>
      <c r="O282" s="1">
        <f t="shared" si="167"/>
        <v>0.27271083251693651</v>
      </c>
      <c r="P282" s="1">
        <f t="shared" si="167"/>
        <v>0.35434498399206504</v>
      </c>
      <c r="Q282" s="1">
        <f t="shared" si="167"/>
        <v>0.23020788452277377</v>
      </c>
      <c r="R282" s="1">
        <f t="shared" si="167"/>
        <v>9.9706354900055041E-2</v>
      </c>
      <c r="S282" s="1">
        <f t="shared" si="167"/>
        <v>3.2388195222106744E-2</v>
      </c>
      <c r="T282" s="1">
        <f t="shared" si="167"/>
        <v>8.4166766766014187E-3</v>
      </c>
      <c r="W282" s="1">
        <f t="shared" si="168"/>
        <v>0.14663470085247135</v>
      </c>
      <c r="X282" s="1">
        <f t="shared" si="169"/>
        <v>0.19052881121993318</v>
      </c>
      <c r="Y282" s="1">
        <f t="shared" si="170"/>
        <v>0.12378116398724566</v>
      </c>
      <c r="Z282" s="1">
        <f t="shared" si="171"/>
        <v>5.3611407324466745E-2</v>
      </c>
      <c r="AA282" s="1">
        <f t="shared" si="172"/>
        <v>1.7414905281586558E-2</v>
      </c>
      <c r="AB282" s="1">
        <f t="shared" si="173"/>
        <v>4.5255879836338152E-3</v>
      </c>
      <c r="AC282" s="1">
        <f t="shared" si="174"/>
        <v>9.09820730707082E-2</v>
      </c>
      <c r="AD282" s="1">
        <f t="shared" si="175"/>
        <v>0.11821694403651092</v>
      </c>
      <c r="AE282" s="1">
        <f t="shared" si="176"/>
        <v>7.680219512293629E-2</v>
      </c>
      <c r="AF282" s="1">
        <f t="shared" si="177"/>
        <v>3.3264138367394676E-2</v>
      </c>
      <c r="AG282" s="1">
        <f t="shared" si="178"/>
        <v>1.080538355271631E-2</v>
      </c>
      <c r="AH282" s="1">
        <f t="shared" si="179"/>
        <v>2.8079804727064455E-3</v>
      </c>
      <c r="AI282" s="1">
        <f t="shared" si="180"/>
        <v>2.8225711827147542E-2</v>
      </c>
      <c r="AJ282" s="1">
        <f t="shared" si="181"/>
        <v>3.6674888610939545E-2</v>
      </c>
      <c r="AK282" s="1">
        <f t="shared" si="182"/>
        <v>2.3826634787136779E-2</v>
      </c>
      <c r="AL282" s="1">
        <f t="shared" si="183"/>
        <v>1.031965915974194E-2</v>
      </c>
      <c r="AM282" s="1">
        <f t="shared" si="184"/>
        <v>3.352194911010025E-3</v>
      </c>
      <c r="AN282" s="1">
        <f t="shared" si="185"/>
        <v>8.7113037726974638E-4</v>
      </c>
      <c r="AO282" s="1">
        <f t="shared" si="186"/>
        <v>5.8377127219338089E-3</v>
      </c>
      <c r="AP282" s="1">
        <f t="shared" si="187"/>
        <v>7.5851927182813434E-3</v>
      </c>
      <c r="AQ282" s="1">
        <f t="shared" si="188"/>
        <v>4.9278845426303499E-3</v>
      </c>
      <c r="AR282" s="1">
        <f t="shared" si="189"/>
        <v>2.1343378665442283E-3</v>
      </c>
      <c r="AS282" s="1">
        <f t="shared" si="190"/>
        <v>6.9330938394911797E-4</v>
      </c>
      <c r="AT282" s="1">
        <f t="shared" si="191"/>
        <v>1.801693759574007E-4</v>
      </c>
      <c r="AU282" s="1">
        <f t="shared" si="192"/>
        <v>9.0552782244761711E-4</v>
      </c>
      <c r="AV282" s="1">
        <f t="shared" si="193"/>
        <v>1.1765914789235335E-3</v>
      </c>
      <c r="AW282" s="1">
        <f t="shared" si="194"/>
        <v>7.6439810790879963E-4</v>
      </c>
      <c r="AX282" s="1">
        <f t="shared" si="195"/>
        <v>3.3107184486787461E-4</v>
      </c>
      <c r="AY282" s="1">
        <f t="shared" si="196"/>
        <v>1.0754399310728229E-4</v>
      </c>
      <c r="AZ282" s="1">
        <f t="shared" si="197"/>
        <v>2.7947312663992545E-5</v>
      </c>
      <c r="BA282" s="1">
        <f t="shared" si="198"/>
        <v>1.1237012525756433E-4</v>
      </c>
      <c r="BB282" s="1">
        <f t="shared" si="199"/>
        <v>1.4600736563372531E-4</v>
      </c>
      <c r="BC282" s="1">
        <f t="shared" si="200"/>
        <v>9.4856843713740082E-5</v>
      </c>
      <c r="BD282" s="1">
        <f t="shared" si="201"/>
        <v>4.1083867060537578E-5</v>
      </c>
      <c r="BE282" s="1">
        <f t="shared" si="202"/>
        <v>1.3345511508966389E-5</v>
      </c>
      <c r="BF282" s="1">
        <f t="shared" si="203"/>
        <v>3.4680801040178132E-6</v>
      </c>
    </row>
    <row r="283" spans="2:58" x14ac:dyDescent="0.35">
      <c r="B283" s="1" t="s">
        <v>18</v>
      </c>
      <c r="C283" s="1" t="s">
        <v>12</v>
      </c>
      <c r="E283" s="1">
        <f>'PL Table'!R285</f>
        <v>1.9199585604252061</v>
      </c>
      <c r="F283" s="1">
        <f>'PL Table'!S285</f>
        <v>0.4590071322646706</v>
      </c>
      <c r="H283" s="1">
        <f t="shared" si="166"/>
        <v>0.14661303758640393</v>
      </c>
      <c r="I283" s="1">
        <f t="shared" si="166"/>
        <v>0.28149095658395873</v>
      </c>
      <c r="J283" s="1">
        <f t="shared" si="166"/>
        <v>0.27022548588782586</v>
      </c>
      <c r="K283" s="1">
        <f t="shared" si="166"/>
        <v>0.17294057829179729</v>
      </c>
      <c r="L283" s="1">
        <f t="shared" si="166"/>
        <v>8.3009685934055472E-2</v>
      </c>
      <c r="M283" s="1">
        <f t="shared" si="166"/>
        <v>3.1875031421459532E-2</v>
      </c>
      <c r="O283" s="1">
        <f t="shared" si="167"/>
        <v>0.63191073792879238</v>
      </c>
      <c r="P283" s="1">
        <f t="shared" si="167"/>
        <v>0.29005153566394676</v>
      </c>
      <c r="Q283" s="1">
        <f t="shared" si="167"/>
        <v>6.6567861797036013E-2</v>
      </c>
      <c r="R283" s="1">
        <f t="shared" si="167"/>
        <v>1.0185041114816143E-2</v>
      </c>
      <c r="S283" s="1">
        <f t="shared" si="167"/>
        <v>1.1687516285273803E-3</v>
      </c>
      <c r="T283" s="1">
        <f t="shared" si="167"/>
        <v>1.0729306666800332E-4</v>
      </c>
      <c r="W283" s="1">
        <f t="shared" si="168"/>
        <v>9.2646352771206281E-2</v>
      </c>
      <c r="X283" s="1">
        <f t="shared" si="169"/>
        <v>4.2525336700292404E-2</v>
      </c>
      <c r="Y283" s="1">
        <f t="shared" si="170"/>
        <v>9.7597164236953825E-3</v>
      </c>
      <c r="Z283" s="1">
        <f t="shared" si="171"/>
        <v>1.4932598157856086E-3</v>
      </c>
      <c r="AA283" s="1">
        <f t="shared" si="172"/>
        <v>1.7135422644245561E-4</v>
      </c>
      <c r="AB283" s="1">
        <f t="shared" si="173"/>
        <v>1.5730562416156514E-5</v>
      </c>
      <c r="AC283" s="1">
        <f t="shared" si="174"/>
        <v>0.17787715809525101</v>
      </c>
      <c r="AD283" s="1">
        <f t="shared" si="175"/>
        <v>8.1646884232690592E-2</v>
      </c>
      <c r="AE283" s="1">
        <f t="shared" si="176"/>
        <v>1.8738251094996428E-2</v>
      </c>
      <c r="AF283" s="1">
        <f t="shared" si="177"/>
        <v>2.8669969662565454E-3</v>
      </c>
      <c r="AG283" s="1">
        <f t="shared" si="178"/>
        <v>3.289930139232319E-4</v>
      </c>
      <c r="AH283" s="1">
        <f t="shared" si="179"/>
        <v>3.0202027971202713E-5</v>
      </c>
      <c r="AI283" s="1">
        <f t="shared" si="180"/>
        <v>0.17075838619454251</v>
      </c>
      <c r="AJ283" s="1">
        <f t="shared" si="181"/>
        <v>7.8379317157300066E-2</v>
      </c>
      <c r="AK283" s="1">
        <f t="shared" si="182"/>
        <v>1.7988332798617696E-2</v>
      </c>
      <c r="AL283" s="1">
        <f t="shared" si="183"/>
        <v>2.7522576840386757E-3</v>
      </c>
      <c r="AM283" s="1">
        <f t="shared" si="184"/>
        <v>3.158264767009991E-4</v>
      </c>
      <c r="AN283" s="1">
        <f t="shared" si="185"/>
        <v>2.8993321072756088E-5</v>
      </c>
      <c r="AO283" s="1">
        <f t="shared" si="186"/>
        <v>0.10928300844620172</v>
      </c>
      <c r="AP283" s="1">
        <f t="shared" si="187"/>
        <v>5.0161680312146815E-2</v>
      </c>
      <c r="AQ283" s="1">
        <f t="shared" si="188"/>
        <v>1.1512284514827848E-2</v>
      </c>
      <c r="AR283" s="1">
        <f t="shared" si="189"/>
        <v>1.7614069003220355E-3</v>
      </c>
      <c r="AS283" s="1">
        <f t="shared" si="190"/>
        <v>2.0212458251700499E-4</v>
      </c>
      <c r="AT283" s="1">
        <f t="shared" si="191"/>
        <v>1.8555324996264852E-5</v>
      </c>
      <c r="AU283" s="1">
        <f t="shared" si="192"/>
        <v>5.2454711893826292E-2</v>
      </c>
      <c r="AV283" s="1">
        <f t="shared" si="193"/>
        <v>2.4077086880154711E-2</v>
      </c>
      <c r="AW283" s="1">
        <f t="shared" si="194"/>
        <v>5.5257773010735688E-3</v>
      </c>
      <c r="AX283" s="1">
        <f t="shared" si="195"/>
        <v>8.4545706416633021E-4</v>
      </c>
      <c r="AY283" s="1">
        <f t="shared" si="196"/>
        <v>9.7017705618973702E-5</v>
      </c>
      <c r="AZ283" s="1">
        <f t="shared" si="197"/>
        <v>8.9063637670126305E-6</v>
      </c>
      <c r="BA283" s="1">
        <f t="shared" si="198"/>
        <v>2.0142174627037938E-2</v>
      </c>
      <c r="BB283" s="1">
        <f t="shared" si="199"/>
        <v>9.2454018131308928E-3</v>
      </c>
      <c r="BC283" s="1">
        <f t="shared" si="200"/>
        <v>2.1218526864398984E-3</v>
      </c>
      <c r="BD283" s="1">
        <f t="shared" si="201"/>
        <v>3.2464850556362181E-4</v>
      </c>
      <c r="BE283" s="1">
        <f t="shared" si="202"/>
        <v>3.7253994883192245E-5</v>
      </c>
      <c r="BF283" s="1">
        <f t="shared" si="203"/>
        <v>3.419969871347358E-6</v>
      </c>
    </row>
    <row r="284" spans="2:58" x14ac:dyDescent="0.35">
      <c r="B284" s="1" t="s">
        <v>17</v>
      </c>
      <c r="C284" s="1" t="s">
        <v>19</v>
      </c>
      <c r="E284" s="1">
        <f>'PL Table'!R286</f>
        <v>1.7972163416062339</v>
      </c>
      <c r="F284" s="1">
        <f>'PL Table'!S286</f>
        <v>0.42369889132123439</v>
      </c>
      <c r="H284" s="1">
        <f t="shared" si="166"/>
        <v>0.1657596648841399</v>
      </c>
      <c r="I284" s="1">
        <f t="shared" si="166"/>
        <v>0.29790597850894923</v>
      </c>
      <c r="J284" s="1">
        <f t="shared" si="166"/>
        <v>0.26770074641923958</v>
      </c>
      <c r="K284" s="1">
        <f t="shared" si="166"/>
        <v>0.16037205204161467</v>
      </c>
      <c r="L284" s="1">
        <f t="shared" si="166"/>
        <v>7.2055818166528798E-2</v>
      </c>
      <c r="M284" s="1">
        <f t="shared" si="166"/>
        <v>2.5899978783338603E-2</v>
      </c>
      <c r="O284" s="1">
        <f t="shared" si="167"/>
        <v>0.6546209642894113</v>
      </c>
      <c r="P284" s="1">
        <f t="shared" si="167"/>
        <v>0.27736217680506098</v>
      </c>
      <c r="Q284" s="1">
        <f t="shared" si="167"/>
        <v>5.8759023403374251E-2</v>
      </c>
      <c r="R284" s="1">
        <f t="shared" si="167"/>
        <v>8.2987110237093785E-3</v>
      </c>
      <c r="S284" s="1">
        <f t="shared" si="167"/>
        <v>8.7903866503524232E-4</v>
      </c>
      <c r="T284" s="1">
        <f t="shared" si="167"/>
        <v>7.4489541560786055E-5</v>
      </c>
      <c r="W284" s="1">
        <f t="shared" si="168"/>
        <v>0.10850975166674533</v>
      </c>
      <c r="X284" s="1">
        <f t="shared" si="169"/>
        <v>4.5975461478742471E-2</v>
      </c>
      <c r="Y284" s="1">
        <f t="shared" si="170"/>
        <v>9.7398760282626489E-3</v>
      </c>
      <c r="Z284" s="1">
        <f t="shared" si="171"/>
        <v>1.3755915582603841E-3</v>
      </c>
      <c r="AA284" s="1">
        <f t="shared" si="172"/>
        <v>1.4570915453644348E-4</v>
      </c>
      <c r="AB284" s="1">
        <f t="shared" si="173"/>
        <v>1.2347361446489108E-5</v>
      </c>
      <c r="AC284" s="1">
        <f t="shared" si="174"/>
        <v>0.19501549891910899</v>
      </c>
      <c r="AD284" s="1">
        <f t="shared" si="175"/>
        <v>8.2627850682483878E-2</v>
      </c>
      <c r="AE284" s="1">
        <f t="shared" si="176"/>
        <v>1.7504664363212456E-2</v>
      </c>
      <c r="AF284" s="1">
        <f t="shared" si="177"/>
        <v>2.4722356278811461E-3</v>
      </c>
      <c r="AG284" s="1">
        <f t="shared" si="178"/>
        <v>2.6187087365452431E-4</v>
      </c>
      <c r="AH284" s="1">
        <f t="shared" si="179"/>
        <v>2.2190879767349011E-5</v>
      </c>
      <c r="AI284" s="1">
        <f t="shared" si="180"/>
        <v>0.17524252076195779</v>
      </c>
      <c r="AJ284" s="1">
        <f t="shared" si="181"/>
        <v>7.4250061759179919E-2</v>
      </c>
      <c r="AK284" s="1">
        <f t="shared" si="182"/>
        <v>1.5729834423948853E-2</v>
      </c>
      <c r="AL284" s="1">
        <f t="shared" si="183"/>
        <v>2.2215711353645723E-3</v>
      </c>
      <c r="AM284" s="1">
        <f t="shared" si="184"/>
        <v>2.3531930676130627E-4</v>
      </c>
      <c r="AN284" s="1">
        <f t="shared" si="185"/>
        <v>1.9940905876249395E-5</v>
      </c>
      <c r="AO284" s="1">
        <f t="shared" si="186"/>
        <v>0.10498290735255345</v>
      </c>
      <c r="AP284" s="1">
        <f t="shared" si="187"/>
        <v>4.4481141452956771E-2</v>
      </c>
      <c r="AQ284" s="1">
        <f t="shared" si="188"/>
        <v>9.4233051591603896E-3</v>
      </c>
      <c r="AR284" s="1">
        <f t="shared" si="189"/>
        <v>1.3308813161726418E-3</v>
      </c>
      <c r="AS284" s="1">
        <f t="shared" si="190"/>
        <v>1.4097323453562336E-4</v>
      </c>
      <c r="AT284" s="1">
        <f t="shared" si="191"/>
        <v>1.19460406357424E-5</v>
      </c>
      <c r="AU284" s="1">
        <f t="shared" si="192"/>
        <v>4.7169249170835564E-2</v>
      </c>
      <c r="AV284" s="1">
        <f t="shared" si="193"/>
        <v>1.9985558578138087E-2</v>
      </c>
      <c r="AW284" s="1">
        <f t="shared" si="194"/>
        <v>4.2339295059963455E-3</v>
      </c>
      <c r="AX284" s="1">
        <f t="shared" si="195"/>
        <v>5.9797041254097108E-4</v>
      </c>
      <c r="AY284" s="1">
        <f t="shared" si="196"/>
        <v>6.333985020912764E-5</v>
      </c>
      <c r="AZ284" s="1">
        <f t="shared" si="197"/>
        <v>5.3674048620120894E-6</v>
      </c>
      <c r="BA284" s="1">
        <f t="shared" si="198"/>
        <v>1.6954669086224412E-2</v>
      </c>
      <c r="BB284" s="1">
        <f t="shared" si="199"/>
        <v>7.1836744945516897E-3</v>
      </c>
      <c r="BC284" s="1">
        <f t="shared" si="200"/>
        <v>1.5218574594770896E-3</v>
      </c>
      <c r="BD284" s="1">
        <f t="shared" si="201"/>
        <v>2.1493643944313107E-4</v>
      </c>
      <c r="BE284" s="1">
        <f t="shared" si="202"/>
        <v>2.2767082774147065E-5</v>
      </c>
      <c r="BF284" s="1">
        <f t="shared" si="203"/>
        <v>1.929277546004978E-6</v>
      </c>
    </row>
    <row r="285" spans="2:58" x14ac:dyDescent="0.35">
      <c r="B285" s="1" t="s">
        <v>20</v>
      </c>
      <c r="C285" s="1" t="s">
        <v>6</v>
      </c>
      <c r="E285" s="1">
        <f>'PL Table'!R287</f>
        <v>1.368181613440836</v>
      </c>
      <c r="F285" s="1">
        <f>'PL Table'!S287</f>
        <v>0.63554833698185165</v>
      </c>
      <c r="H285" s="1">
        <f t="shared" si="166"/>
        <v>0.25456944459349701</v>
      </c>
      <c r="I285" s="1">
        <f t="shared" si="166"/>
        <v>0.3482972334366683</v>
      </c>
      <c r="J285" s="1">
        <f t="shared" si="166"/>
        <v>0.23826693540018018</v>
      </c>
      <c r="K285" s="1">
        <f t="shared" si="166"/>
        <v>0.10866414670180734</v>
      </c>
      <c r="L285" s="1">
        <f t="shared" si="166"/>
        <v>3.7168071889412638E-2</v>
      </c>
      <c r="M285" s="1">
        <f t="shared" si="166"/>
        <v>1.01705345132283E-2</v>
      </c>
      <c r="O285" s="1">
        <f t="shared" si="167"/>
        <v>0.52964498474553323</v>
      </c>
      <c r="P285" s="1">
        <f t="shared" si="167"/>
        <v>0.3366149892458018</v>
      </c>
      <c r="Q285" s="1">
        <f t="shared" si="167"/>
        <v>0.10696754830916659</v>
      </c>
      <c r="R285" s="1">
        <f t="shared" si="167"/>
        <v>2.2661015812972238E-2</v>
      </c>
      <c r="S285" s="1">
        <f t="shared" si="167"/>
        <v>3.6005427285634864E-3</v>
      </c>
      <c r="T285" s="1">
        <f t="shared" si="167"/>
        <v>4.5766378867412451E-4</v>
      </c>
      <c r="W285" s="1">
        <f t="shared" si="168"/>
        <v>0.13483142959840158</v>
      </c>
      <c r="X285" s="1">
        <f t="shared" si="169"/>
        <v>8.569189085414973E-2</v>
      </c>
      <c r="Y285" s="1">
        <f t="shared" si="170"/>
        <v>2.7230669362592597E-2</v>
      </c>
      <c r="Z285" s="1">
        <f t="shared" si="171"/>
        <v>5.7688022094327957E-3</v>
      </c>
      <c r="AA285" s="1">
        <f t="shared" si="172"/>
        <v>9.1658816264556095E-4</v>
      </c>
      <c r="AB285" s="1">
        <f t="shared" si="173"/>
        <v>1.1650721649332746E-4</v>
      </c>
      <c r="AC285" s="1">
        <f t="shared" si="174"/>
        <v>0.18447388289047562</v>
      </c>
      <c r="AD285" s="1">
        <f t="shared" si="175"/>
        <v>0.11724206948762662</v>
      </c>
      <c r="AE285" s="1">
        <f t="shared" si="176"/>
        <v>3.7256501143585891E-2</v>
      </c>
      <c r="AF285" s="1">
        <f t="shared" si="177"/>
        <v>7.8927691145228226E-3</v>
      </c>
      <c r="AG285" s="1">
        <f t="shared" si="178"/>
        <v>1.2540590712291752E-3</v>
      </c>
      <c r="AH285" s="1">
        <f t="shared" si="179"/>
        <v>1.5940303143934157E-4</v>
      </c>
      <c r="AI285" s="1">
        <f t="shared" si="180"/>
        <v>0.12619688736539339</v>
      </c>
      <c r="AJ285" s="1">
        <f t="shared" si="181"/>
        <v>8.0204221897361802E-2</v>
      </c>
      <c r="AK285" s="1">
        <f t="shared" si="182"/>
        <v>2.5486829922895849E-2</v>
      </c>
      <c r="AL285" s="1">
        <f t="shared" si="183"/>
        <v>5.3993707908119174E-3</v>
      </c>
      <c r="AM285" s="1">
        <f t="shared" si="184"/>
        <v>8.5789028171222466E-4</v>
      </c>
      <c r="AN285" s="1">
        <f t="shared" si="185"/>
        <v>1.0904614837101934E-4</v>
      </c>
      <c r="AO285" s="1">
        <f t="shared" si="186"/>
        <v>5.7553420322265132E-2</v>
      </c>
      <c r="AP285" s="1">
        <f t="shared" si="187"/>
        <v>3.6577980573433103E-2</v>
      </c>
      <c r="AQ285" s="1">
        <f t="shared" si="188"/>
        <v>1.1623537361799942E-2</v>
      </c>
      <c r="AR285" s="1">
        <f t="shared" si="189"/>
        <v>2.4624399467127909E-3</v>
      </c>
      <c r="AS285" s="1">
        <f t="shared" si="190"/>
        <v>3.9124990326274838E-4</v>
      </c>
      <c r="AT285" s="1">
        <f t="shared" si="191"/>
        <v>4.9731645072590019E-5</v>
      </c>
      <c r="AU285" s="1">
        <f t="shared" si="192"/>
        <v>1.9685882868888838E-2</v>
      </c>
      <c r="AV285" s="1">
        <f t="shared" si="193"/>
        <v>1.2511330119341824E-2</v>
      </c>
      <c r="AW285" s="1">
        <f t="shared" si="194"/>
        <v>3.975777525389323E-3</v>
      </c>
      <c r="AX285" s="1">
        <f t="shared" si="195"/>
        <v>8.4226626482366868E-4</v>
      </c>
      <c r="AY285" s="1">
        <f t="shared" si="196"/>
        <v>1.338252309761496E-4</v>
      </c>
      <c r="AZ285" s="1">
        <f t="shared" si="197"/>
        <v>1.7010480598620814E-5</v>
      </c>
      <c r="BA285" s="1">
        <f t="shared" si="198"/>
        <v>5.3867725971127227E-3</v>
      </c>
      <c r="BB285" s="1">
        <f t="shared" si="199"/>
        <v>3.4235543657944005E-3</v>
      </c>
      <c r="BC285" s="1">
        <f t="shared" si="200"/>
        <v>1.0879171418737943E-3</v>
      </c>
      <c r="BD285" s="1">
        <f t="shared" si="201"/>
        <v>2.3047464343064643E-4</v>
      </c>
      <c r="BE285" s="1">
        <f t="shared" si="202"/>
        <v>3.6619444087208138E-5</v>
      </c>
      <c r="BF285" s="1">
        <f t="shared" si="203"/>
        <v>4.6546853581650064E-6</v>
      </c>
    </row>
    <row r="286" spans="2:58" x14ac:dyDescent="0.35">
      <c r="B286" s="1" t="s">
        <v>4</v>
      </c>
      <c r="C286" s="1" t="s">
        <v>17</v>
      </c>
      <c r="E286" s="1">
        <f>'PL Table'!R288</f>
        <v>0.37160488266294317</v>
      </c>
      <c r="F286" s="1">
        <f>'PL Table'!S288</f>
        <v>1.67714144481322</v>
      </c>
      <c r="H286" s="1">
        <f t="shared" ref="H286:M317" si="204">_xlfn.POISSON.DIST(H$6,$E286,FALSE)</f>
        <v>0.68962667215410811</v>
      </c>
      <c r="I286" s="1">
        <f t="shared" si="204"/>
        <v>0.25626863858706328</v>
      </c>
      <c r="J286" s="1">
        <f t="shared" si="204"/>
        <v>4.761533868616892E-2</v>
      </c>
      <c r="K286" s="1">
        <f t="shared" si="204"/>
        <v>5.8980307818100354E-3</v>
      </c>
      <c r="L286" s="1">
        <f t="shared" si="204"/>
        <v>5.4793425915423608E-4</v>
      </c>
      <c r="M286" s="1">
        <f t="shared" si="204"/>
        <v>4.0723009216003323E-5</v>
      </c>
      <c r="O286" s="1">
        <f t="shared" ref="O286:T317" si="205">_xlfn.POISSON.DIST(O$6,$F286,FALSE)</f>
        <v>0.18690749852373131</v>
      </c>
      <c r="P286" s="1">
        <f t="shared" si="205"/>
        <v>0.31347031212051552</v>
      </c>
      <c r="Q286" s="1">
        <f t="shared" si="205"/>
        <v>0.26286702608792628</v>
      </c>
      <c r="R286" s="1">
        <f t="shared" si="205"/>
        <v>0.14695506130895303</v>
      </c>
      <c r="S286" s="1">
        <f t="shared" si="205"/>
        <v>6.1616105961578203E-2</v>
      </c>
      <c r="T286" s="1">
        <f t="shared" si="205"/>
        <v>2.0667784995233158E-2</v>
      </c>
      <c r="W286" s="1">
        <f t="shared" si="168"/>
        <v>0.12889639620756971</v>
      </c>
      <c r="X286" s="1">
        <f t="shared" si="169"/>
        <v>0.2161774881667807</v>
      </c>
      <c r="Y286" s="1">
        <f t="shared" si="170"/>
        <v>0.18128011242006373</v>
      </c>
      <c r="Z286" s="1">
        <f t="shared" si="171"/>
        <v>0.10134412988669621</v>
      </c>
      <c r="AA286" s="1">
        <f t="shared" si="172"/>
        <v>4.2492110105378081E-2</v>
      </c>
      <c r="AB286" s="1">
        <f t="shared" si="173"/>
        <v>1.4253055787059252E-2</v>
      </c>
      <c r="AC286" s="1">
        <f t="shared" si="174"/>
        <v>4.7898530188390166E-2</v>
      </c>
      <c r="AD286" s="1">
        <f t="shared" si="175"/>
        <v>8.0332610124586312E-2</v>
      </c>
      <c r="AE286" s="1">
        <f t="shared" si="176"/>
        <v>6.7364574904982918E-2</v>
      </c>
      <c r="AF286" s="1">
        <f t="shared" si="177"/>
        <v>3.7659973495123809E-2</v>
      </c>
      <c r="AG286" s="1">
        <f t="shared" si="178"/>
        <v>1.5790275589809881E-2</v>
      </c>
      <c r="AH286" s="1">
        <f t="shared" si="179"/>
        <v>5.2965051233385355E-3</v>
      </c>
      <c r="AI286" s="1">
        <f t="shared" si="180"/>
        <v>8.8996638451920834E-3</v>
      </c>
      <c r="AJ286" s="1">
        <f t="shared" si="181"/>
        <v>1.4925995079677429E-2</v>
      </c>
      <c r="AK286" s="1">
        <f t="shared" si="182"/>
        <v>1.251650247660261E-2</v>
      </c>
      <c r="AL286" s="1">
        <f t="shared" si="183"/>
        <v>6.9973150158725165E-3</v>
      </c>
      <c r="AM286" s="1">
        <f t="shared" si="184"/>
        <v>2.9338717538834182E-3</v>
      </c>
      <c r="AN286" s="1">
        <f t="shared" si="185"/>
        <v>9.8410358244094688E-4</v>
      </c>
      <c r="AO286" s="1">
        <f t="shared" si="186"/>
        <v>1.102386179644081E-3</v>
      </c>
      <c r="AP286" s="1">
        <f t="shared" si="187"/>
        <v>1.8488575500704E-3</v>
      </c>
      <c r="AQ286" s="1">
        <f t="shared" si="188"/>
        <v>1.5503978113894509E-3</v>
      </c>
      <c r="AR286" s="1">
        <f t="shared" si="189"/>
        <v>8.6674547514298587E-4</v>
      </c>
      <c r="AS286" s="1">
        <f t="shared" si="190"/>
        <v>3.6341368961665706E-4</v>
      </c>
      <c r="AT286" s="1">
        <f t="shared" si="191"/>
        <v>1.2189923209371674E-4</v>
      </c>
      <c r="AU286" s="1">
        <f t="shared" si="192"/>
        <v>1.0241302173397219E-4</v>
      </c>
      <c r="AV286" s="1">
        <f t="shared" si="193"/>
        <v>1.7176112323860182E-4</v>
      </c>
      <c r="AW286" s="1">
        <f t="shared" si="194"/>
        <v>1.4403384919556514E-4</v>
      </c>
      <c r="AX286" s="1">
        <f t="shared" si="195"/>
        <v>8.0521712647286517E-5</v>
      </c>
      <c r="AY286" s="1">
        <f t="shared" si="196"/>
        <v>3.3761575372026259E-5</v>
      </c>
      <c r="AZ286" s="1">
        <f t="shared" si="197"/>
        <v>1.1324587459722117E-5</v>
      </c>
      <c r="BA286" s="1">
        <f t="shared" si="198"/>
        <v>7.6114357849220376E-6</v>
      </c>
      <c r="BB286" s="1">
        <f t="shared" si="199"/>
        <v>1.2765454409427191E-5</v>
      </c>
      <c r="BC286" s="1">
        <f t="shared" si="200"/>
        <v>1.0704736325962008E-5</v>
      </c>
      <c r="BD286" s="1">
        <f t="shared" si="201"/>
        <v>5.9844523160228278E-6</v>
      </c>
      <c r="BE286" s="1">
        <f t="shared" si="202"/>
        <v>2.5091932509275865E-6</v>
      </c>
      <c r="BF286" s="1">
        <f t="shared" si="203"/>
        <v>8.4165439883525505E-7</v>
      </c>
    </row>
    <row r="287" spans="2:58" x14ac:dyDescent="0.35">
      <c r="B287" s="1" t="s">
        <v>13</v>
      </c>
      <c r="C287" s="1" t="s">
        <v>8</v>
      </c>
      <c r="E287" s="1">
        <f>'PL Table'!R289</f>
        <v>0.9627944687176252</v>
      </c>
      <c r="F287" s="1">
        <f>'PL Table'!S289</f>
        <v>0.59317844784972817</v>
      </c>
      <c r="H287" s="1">
        <f t="shared" si="204"/>
        <v>0.38182439740731605</v>
      </c>
      <c r="I287" s="1">
        <f t="shared" si="204"/>
        <v>0.36761841784520422</v>
      </c>
      <c r="J287" s="1">
        <f t="shared" si="204"/>
        <v>0.17697048965004367</v>
      </c>
      <c r="K287" s="1">
        <f t="shared" si="204"/>
        <v>5.6795402853770598E-2</v>
      </c>
      <c r="L287" s="1">
        <f t="shared" si="204"/>
        <v>1.3670574929049887E-2</v>
      </c>
      <c r="M287" s="1">
        <f t="shared" si="204"/>
        <v>2.6323907851758151E-3</v>
      </c>
      <c r="O287" s="1">
        <f t="shared" si="205"/>
        <v>0.55256818145825926</v>
      </c>
      <c r="P287" s="1">
        <f t="shared" si="205"/>
        <v>0.32777153620855709</v>
      </c>
      <c r="Q287" s="1">
        <f t="shared" si="205"/>
        <v>9.7213505548756435E-2</v>
      </c>
      <c r="R287" s="1">
        <f t="shared" si="205"/>
        <v>1.9221652110480762E-2</v>
      </c>
      <c r="S287" s="1">
        <f t="shared" si="205"/>
        <v>2.8504674410006069E-3</v>
      </c>
      <c r="T287" s="1">
        <f t="shared" si="205"/>
        <v>3.381671704597855E-4</v>
      </c>
      <c r="W287" s="1">
        <f t="shared" si="168"/>
        <v>0.21098401291175631</v>
      </c>
      <c r="X287" s="1">
        <f t="shared" si="169"/>
        <v>0.12515116930010259</v>
      </c>
      <c r="Y287" s="1">
        <f t="shared" si="170"/>
        <v>3.71184881760067E-2</v>
      </c>
      <c r="Z287" s="1">
        <f t="shared" si="171"/>
        <v>7.3392957342573815E-3</v>
      </c>
      <c r="AA287" s="1">
        <f t="shared" si="172"/>
        <v>1.0883780129892309E-3</v>
      </c>
      <c r="AB287" s="1">
        <f t="shared" si="173"/>
        <v>1.2912047608374473E-4</v>
      </c>
      <c r="AC287" s="1">
        <f t="shared" si="174"/>
        <v>0.20313424061928698</v>
      </c>
      <c r="AD287" s="1">
        <f t="shared" si="175"/>
        <v>0.12049485355568182</v>
      </c>
      <c r="AE287" s="1">
        <f t="shared" si="176"/>
        <v>3.573747510301982E-2</v>
      </c>
      <c r="AF287" s="1">
        <f t="shared" si="177"/>
        <v>7.0662333372258686E-3</v>
      </c>
      <c r="AG287" s="1">
        <f t="shared" si="178"/>
        <v>1.0478843307799111E-3</v>
      </c>
      <c r="AH287" s="1">
        <f t="shared" si="179"/>
        <v>1.2431648017161581E-4</v>
      </c>
      <c r="AI287" s="1">
        <f t="shared" si="180"/>
        <v>9.7788261637702323E-2</v>
      </c>
      <c r="AJ287" s="1">
        <f t="shared" si="181"/>
        <v>5.8005889256175364E-2</v>
      </c>
      <c r="AK287" s="1">
        <f t="shared" si="182"/>
        <v>1.7203921677560664E-2</v>
      </c>
      <c r="AL287" s="1">
        <f t="shared" si="183"/>
        <v>3.4016651858745756E-3</v>
      </c>
      <c r="AM287" s="1">
        <f t="shared" si="184"/>
        <v>5.0444861876538431E-4</v>
      </c>
      <c r="AN287" s="1">
        <f t="shared" si="185"/>
        <v>5.984560973983802E-5</v>
      </c>
      <c r="AO287" s="1">
        <f t="shared" si="186"/>
        <v>3.1383332470097246E-2</v>
      </c>
      <c r="AP287" s="1">
        <f t="shared" si="187"/>
        <v>1.8615916442964255E-2</v>
      </c>
      <c r="AQ287" s="1">
        <f t="shared" si="188"/>
        <v>5.5212802104688853E-3</v>
      </c>
      <c r="AR287" s="1">
        <f t="shared" si="189"/>
        <v>1.0917014751297847E-3</v>
      </c>
      <c r="AS287" s="1">
        <f t="shared" si="190"/>
        <v>1.6189344663318603E-4</v>
      </c>
      <c r="AT287" s="1">
        <f t="shared" si="191"/>
        <v>1.920634067818323E-5</v>
      </c>
      <c r="AU287" s="1">
        <f t="shared" si="192"/>
        <v>7.5539247280339674E-3</v>
      </c>
      <c r="AV287" s="1">
        <f t="shared" si="193"/>
        <v>4.4808253453488675E-3</v>
      </c>
      <c r="AW287" s="1">
        <f t="shared" si="194"/>
        <v>1.3289645117198817E-3</v>
      </c>
      <c r="AX287" s="1">
        <f t="shared" si="195"/>
        <v>2.6277103543645718E-4</v>
      </c>
      <c r="AY287" s="1">
        <f t="shared" si="196"/>
        <v>3.8967528735015882E-5</v>
      </c>
      <c r="AZ287" s="1">
        <f t="shared" si="197"/>
        <v>4.6229396423152833E-6</v>
      </c>
      <c r="BA287" s="1">
        <f t="shared" si="198"/>
        <v>1.4545753890520792E-3</v>
      </c>
      <c r="BB287" s="1">
        <f t="shared" si="199"/>
        <v>8.6282277155832674E-4</v>
      </c>
      <c r="BC287" s="1">
        <f t="shared" si="200"/>
        <v>2.5590393620118443E-4</v>
      </c>
      <c r="BD287" s="1">
        <f t="shared" si="201"/>
        <v>5.0598899891484814E-5</v>
      </c>
      <c r="BE287" s="1">
        <f t="shared" si="202"/>
        <v>7.5035442251336839E-6</v>
      </c>
      <c r="BF287" s="1">
        <f t="shared" si="203"/>
        <v>8.9018814336731842E-7</v>
      </c>
    </row>
    <row r="288" spans="2:58" x14ac:dyDescent="0.35">
      <c r="B288" s="1" t="s">
        <v>21</v>
      </c>
      <c r="C288" s="1" t="s">
        <v>7</v>
      </c>
      <c r="E288" s="1">
        <f>'PL Table'!R290</f>
        <v>0.81077428944642138</v>
      </c>
      <c r="F288" s="1">
        <f>'PL Table'!S290</f>
        <v>1.8077819363039336</v>
      </c>
      <c r="H288" s="1">
        <f t="shared" si="204"/>
        <v>0.44451375063427467</v>
      </c>
      <c r="I288" s="1">
        <f t="shared" si="204"/>
        <v>0.36040032031966779</v>
      </c>
      <c r="J288" s="1">
        <f t="shared" si="204"/>
        <v>0.14610165681172063</v>
      </c>
      <c r="K288" s="1">
        <f t="shared" si="204"/>
        <v>3.9485155662822582E-2</v>
      </c>
      <c r="L288" s="1">
        <f t="shared" si="204"/>
        <v>8.0033872565515776E-3</v>
      </c>
      <c r="M288" s="1">
        <f t="shared" si="204"/>
        <v>1.2977881232190303E-3</v>
      </c>
      <c r="O288" s="1">
        <f t="shared" si="205"/>
        <v>0.16401753497341467</v>
      </c>
      <c r="P288" s="1">
        <f t="shared" si="205"/>
        <v>0.2965079369620377</v>
      </c>
      <c r="Q288" s="1">
        <f t="shared" si="205"/>
        <v>0.2680108462053587</v>
      </c>
      <c r="R288" s="1">
        <f t="shared" si="205"/>
        <v>0.16150172216785968</v>
      </c>
      <c r="S288" s="1">
        <f t="shared" si="205"/>
        <v>7.2989974004258329E-2</v>
      </c>
      <c r="T288" s="1">
        <f t="shared" si="205"/>
        <v>2.6389991307238365E-2</v>
      </c>
      <c r="W288" s="1">
        <f t="shared" si="168"/>
        <v>7.2908049640820871E-2</v>
      </c>
      <c r="X288" s="1">
        <f t="shared" si="169"/>
        <v>0.13180185515182646</v>
      </c>
      <c r="Y288" s="1">
        <f t="shared" si="170"/>
        <v>0.11913450645740976</v>
      </c>
      <c r="Z288" s="1">
        <f t="shared" si="171"/>
        <v>7.1789736254729897E-2</v>
      </c>
      <c r="AA288" s="1">
        <f t="shared" si="172"/>
        <v>3.2445047103331077E-2</v>
      </c>
      <c r="AB288" s="1">
        <f t="shared" si="173"/>
        <v>1.173071401518643E-2</v>
      </c>
      <c r="AC288" s="1">
        <f t="shared" si="174"/>
        <v>5.9111972142460965E-2</v>
      </c>
      <c r="AD288" s="1">
        <f t="shared" si="175"/>
        <v>0.10686155545844225</v>
      </c>
      <c r="AE288" s="1">
        <f t="shared" si="176"/>
        <v>9.6591194821556495E-2</v>
      </c>
      <c r="AF288" s="1">
        <f t="shared" si="177"/>
        <v>5.820527240147462E-2</v>
      </c>
      <c r="AG288" s="1">
        <f t="shared" si="178"/>
        <v>2.6305610011258928E-2</v>
      </c>
      <c r="AH288" s="1">
        <f t="shared" si="179"/>
        <v>9.5109613203619558E-3</v>
      </c>
      <c r="AI288" s="1">
        <f t="shared" si="180"/>
        <v>2.3963233605790217E-2</v>
      </c>
      <c r="AJ288" s="1">
        <f t="shared" si="181"/>
        <v>4.3320300847978929E-2</v>
      </c>
      <c r="AK288" s="1">
        <f t="shared" si="182"/>
        <v>3.9156828674114158E-2</v>
      </c>
      <c r="AL288" s="1">
        <f t="shared" si="183"/>
        <v>2.3595669186670491E-2</v>
      </c>
      <c r="AM288" s="1">
        <f t="shared" si="184"/>
        <v>1.0663956132666561E-2</v>
      </c>
      <c r="AN288" s="1">
        <f t="shared" si="185"/>
        <v>3.8556214532344305E-3</v>
      </c>
      <c r="AO288" s="1">
        <f t="shared" si="186"/>
        <v>6.4762578998577257E-3</v>
      </c>
      <c r="AP288" s="1">
        <f t="shared" si="187"/>
        <v>1.1707662046208444E-2</v>
      </c>
      <c r="AQ288" s="1">
        <f t="shared" si="188"/>
        <v>1.058244998174339E-2</v>
      </c>
      <c r="AR288" s="1">
        <f t="shared" si="189"/>
        <v>6.3769206396118638E-3</v>
      </c>
      <c r="AS288" s="1">
        <f t="shared" si="190"/>
        <v>2.8820204853835137E-3</v>
      </c>
      <c r="AT288" s="1">
        <f t="shared" si="191"/>
        <v>1.0420129147068417E-3</v>
      </c>
      <c r="AU288" s="1">
        <f t="shared" si="192"/>
        <v>1.3126958492572297E-3</v>
      </c>
      <c r="AV288" s="1">
        <f t="shared" si="193"/>
        <v>2.373067844148371E-3</v>
      </c>
      <c r="AW288" s="1">
        <f t="shared" si="194"/>
        <v>2.1449945911375724E-3</v>
      </c>
      <c r="AX288" s="1">
        <f t="shared" si="195"/>
        <v>1.2925608251093815E-3</v>
      </c>
      <c r="AY288" s="1">
        <f t="shared" si="196"/>
        <v>5.8416702780171202E-4</v>
      </c>
      <c r="AZ288" s="1">
        <f t="shared" si="197"/>
        <v>2.1120932012885844E-4</v>
      </c>
      <c r="BA288" s="1">
        <f t="shared" si="198"/>
        <v>2.1286000888815949E-4</v>
      </c>
      <c r="BB288" s="1">
        <f t="shared" si="199"/>
        <v>3.8480447902950946E-4</v>
      </c>
      <c r="BC288" s="1">
        <f t="shared" si="200"/>
        <v>3.4782129309919661E-4</v>
      </c>
      <c r="BD288" s="1">
        <f t="shared" si="201"/>
        <v>2.0959501690886789E-4</v>
      </c>
      <c r="BE288" s="1">
        <f t="shared" si="202"/>
        <v>9.4725521376792229E-5</v>
      </c>
      <c r="BF288" s="1">
        <f t="shared" si="203"/>
        <v>3.42486172903874E-5</v>
      </c>
    </row>
    <row r="289" spans="2:58" x14ac:dyDescent="0.35">
      <c r="B289" s="1" t="s">
        <v>2</v>
      </c>
      <c r="C289" s="1" t="s">
        <v>20</v>
      </c>
      <c r="E289" s="1">
        <f>'PL Table'!R291</f>
        <v>1.3006170893203008</v>
      </c>
      <c r="F289" s="1">
        <f>'PL Table'!S291</f>
        <v>0.79443542122731459</v>
      </c>
      <c r="H289" s="1">
        <f t="shared" si="204"/>
        <v>0.27236366845436533</v>
      </c>
      <c r="I289" s="1">
        <f t="shared" si="204"/>
        <v>0.35424084170171605</v>
      </c>
      <c r="J289" s="1">
        <f t="shared" si="204"/>
        <v>0.23036584622622971</v>
      </c>
      <c r="K289" s="1">
        <f t="shared" si="204"/>
        <v>9.9872585465855632E-2</v>
      </c>
      <c r="L289" s="1">
        <f t="shared" si="204"/>
        <v>3.2473997852873547E-2</v>
      </c>
      <c r="M289" s="1">
        <f t="shared" si="204"/>
        <v>8.4472473131996153E-3</v>
      </c>
      <c r="O289" s="1">
        <f t="shared" si="205"/>
        <v>0.4518362600860954</v>
      </c>
      <c r="P289" s="1">
        <f t="shared" si="205"/>
        <v>0.35895472960727165</v>
      </c>
      <c r="Q289" s="1">
        <f t="shared" si="205"/>
        <v>0.14258317590854483</v>
      </c>
      <c r="R289" s="1">
        <f t="shared" si="205"/>
        <v>3.7757708470944375E-2</v>
      </c>
      <c r="S289" s="1">
        <f t="shared" si="205"/>
        <v>7.4990152584232077E-3</v>
      </c>
      <c r="T289" s="1">
        <f t="shared" si="205"/>
        <v>1.1914966691231002E-3</v>
      </c>
      <c r="W289" s="1">
        <f t="shared" si="168"/>
        <v>0.12306378133774967</v>
      </c>
      <c r="X289" s="1">
        <f t="shared" si="169"/>
        <v>9.7766226964881284E-2</v>
      </c>
      <c r="Y289" s="1">
        <f t="shared" si="170"/>
        <v>3.8834476850325352E-2</v>
      </c>
      <c r="Z289" s="1">
        <f t="shared" si="171"/>
        <v>1.0283827991576875E-2</v>
      </c>
      <c r="AA289" s="1">
        <f t="shared" si="172"/>
        <v>2.0424593055794055E-3</v>
      </c>
      <c r="AB289" s="1">
        <f t="shared" si="173"/>
        <v>3.2452040375352472E-4</v>
      </c>
      <c r="AC289" s="1">
        <f t="shared" si="174"/>
        <v>0.16005885708425391</v>
      </c>
      <c r="AD289" s="1">
        <f t="shared" si="175"/>
        <v>0.12715642554889181</v>
      </c>
      <c r="AE289" s="1">
        <f t="shared" si="176"/>
        <v>5.0508784246346763E-2</v>
      </c>
      <c r="AF289" s="1">
        <f t="shared" si="177"/>
        <v>1.337532242947535E-2</v>
      </c>
      <c r="AG289" s="1">
        <f t="shared" si="178"/>
        <v>2.6564574770778487E-3</v>
      </c>
      <c r="AH289" s="1">
        <f t="shared" si="179"/>
        <v>4.220767829549581E-4</v>
      </c>
      <c r="AI289" s="1">
        <f t="shared" si="180"/>
        <v>0.10408764241042819</v>
      </c>
      <c r="AJ289" s="1">
        <f t="shared" si="181"/>
        <v>8.2690910042886603E-2</v>
      </c>
      <c r="AK289" s="1">
        <f t="shared" si="182"/>
        <v>3.2846293975795297E-2</v>
      </c>
      <c r="AL289" s="1">
        <f t="shared" si="183"/>
        <v>8.6980864634723827E-3</v>
      </c>
      <c r="AM289" s="1">
        <f t="shared" si="184"/>
        <v>1.727516995870071E-3</v>
      </c>
      <c r="AN289" s="1">
        <f t="shared" si="185"/>
        <v>2.7448013845827703E-4</v>
      </c>
      <c r="AO289" s="1">
        <f t="shared" si="186"/>
        <v>4.5126055502021138E-2</v>
      </c>
      <c r="AP289" s="1">
        <f t="shared" si="187"/>
        <v>3.5849736911075333E-2</v>
      </c>
      <c r="AQ289" s="1">
        <f t="shared" si="188"/>
        <v>1.424015042191927E-2</v>
      </c>
      <c r="AR289" s="1">
        <f t="shared" si="189"/>
        <v>3.7709599662592531E-3</v>
      </c>
      <c r="AS289" s="1">
        <f t="shared" si="190"/>
        <v>7.4894604230662729E-4</v>
      </c>
      <c r="AT289" s="1">
        <f t="shared" si="191"/>
        <v>1.1899785291927914E-4</v>
      </c>
      <c r="AU289" s="1">
        <f t="shared" si="192"/>
        <v>1.4672929739886275E-2</v>
      </c>
      <c r="AV289" s="1">
        <f t="shared" si="193"/>
        <v>1.1656695118545344E-2</v>
      </c>
      <c r="AW289" s="1">
        <f t="shared" si="194"/>
        <v>4.6302457483099763E-3</v>
      </c>
      <c r="AX289" s="1">
        <f t="shared" si="195"/>
        <v>1.226143743814873E-3</v>
      </c>
      <c r="AY289" s="1">
        <f t="shared" si="196"/>
        <v>2.435230054007012E-4</v>
      </c>
      <c r="AZ289" s="1">
        <f t="shared" si="197"/>
        <v>3.869266027480954E-5</v>
      </c>
      <c r="BA289" s="1">
        <f t="shared" si="198"/>
        <v>3.8167726340184319E-3</v>
      </c>
      <c r="BB289" s="1">
        <f t="shared" si="199"/>
        <v>3.0321793752353197E-3</v>
      </c>
      <c r="BC289" s="1">
        <f t="shared" si="200"/>
        <v>1.2044353496009235E-3</v>
      </c>
      <c r="BD289" s="1">
        <f t="shared" si="201"/>
        <v>3.1894870143375922E-4</v>
      </c>
      <c r="BE289" s="1">
        <f t="shared" si="202"/>
        <v>6.3346036493358357E-5</v>
      </c>
      <c r="BF289" s="1">
        <f t="shared" si="203"/>
        <v>1.00648670369364E-5</v>
      </c>
    </row>
    <row r="290" spans="2:58" x14ac:dyDescent="0.35">
      <c r="B290" s="1" t="s">
        <v>11</v>
      </c>
      <c r="C290" s="1" t="s">
        <v>16</v>
      </c>
      <c r="E290" s="1">
        <f>'PL Table'!R292</f>
        <v>1.3400297283906129</v>
      </c>
      <c r="F290" s="1">
        <f>'PL Table'!S292</f>
        <v>0.87564437539721784</v>
      </c>
      <c r="H290" s="1">
        <f t="shared" si="204"/>
        <v>0.26183788444571565</v>
      </c>
      <c r="I290" s="1">
        <f t="shared" si="204"/>
        <v>0.350870549176165</v>
      </c>
      <c r="J290" s="1">
        <f t="shared" si="204"/>
        <v>0.23508848335640078</v>
      </c>
      <c r="K290" s="1">
        <f t="shared" si="204"/>
        <v>0.10500851883327962</v>
      </c>
      <c r="L290" s="1">
        <f t="shared" si="204"/>
        <v>3.5178634242715071E-2</v>
      </c>
      <c r="M290" s="1">
        <f t="shared" si="204"/>
        <v>9.4280831378836267E-3</v>
      </c>
      <c r="O290" s="1">
        <f t="shared" si="205"/>
        <v>0.4165934905750584</v>
      </c>
      <c r="P290" s="1">
        <f t="shared" si="205"/>
        <v>0.36478774684914378</v>
      </c>
      <c r="Q290" s="1">
        <f t="shared" si="205"/>
        <v>0.15971216937113847</v>
      </c>
      <c r="R290" s="1">
        <f t="shared" si="205"/>
        <v>4.6617020930775063E-2</v>
      </c>
      <c r="S290" s="1">
        <f t="shared" si="205"/>
        <v>1.020498304395189E-2</v>
      </c>
      <c r="T290" s="1">
        <f t="shared" si="205"/>
        <v>1.7871872006920907E-3</v>
      </c>
      <c r="W290" s="1">
        <f t="shared" si="168"/>
        <v>0.10907995824602948</v>
      </c>
      <c r="X290" s="1">
        <f t="shared" si="169"/>
        <v>9.5515251906699086E-2</v>
      </c>
      <c r="Y290" s="1">
        <f t="shared" si="170"/>
        <v>4.1818696548374723E-2</v>
      </c>
      <c r="Z290" s="1">
        <f t="shared" si="171"/>
        <v>1.2206102139675788E-2</v>
      </c>
      <c r="AA290" s="1">
        <f t="shared" si="172"/>
        <v>2.6720511710327625E-3</v>
      </c>
      <c r="AB290" s="1">
        <f t="shared" si="173"/>
        <v>4.6795331573767766E-4</v>
      </c>
      <c r="AC290" s="1">
        <f t="shared" si="174"/>
        <v>0.14617038682128625</v>
      </c>
      <c r="AD290" s="1">
        <f t="shared" si="175"/>
        <v>0.12799327706969493</v>
      </c>
      <c r="AE290" s="1">
        <f t="shared" si="176"/>
        <v>5.6038296577368037E-2</v>
      </c>
      <c r="AF290" s="1">
        <f t="shared" si="177"/>
        <v>1.6356539734937826E-2</v>
      </c>
      <c r="AG290" s="1">
        <f t="shared" si="178"/>
        <v>3.5806280049648516E-3</v>
      </c>
      <c r="AH290" s="1">
        <f t="shared" si="179"/>
        <v>6.2707135458744685E-4</v>
      </c>
      <c r="AI290" s="1">
        <f t="shared" si="180"/>
        <v>9.7936331875439528E-2</v>
      </c>
      <c r="AJ290" s="1">
        <f t="shared" si="181"/>
        <v>8.5757398153763875E-2</v>
      </c>
      <c r="AK290" s="1">
        <f t="shared" si="182"/>
        <v>3.7546491671021552E-2</v>
      </c>
      <c r="AL290" s="1">
        <f t="shared" si="183"/>
        <v>1.0959124749209501E-2</v>
      </c>
      <c r="AM290" s="1">
        <f t="shared" si="184"/>
        <v>2.3990739864804362E-3</v>
      </c>
      <c r="AN290" s="1">
        <f t="shared" si="185"/>
        <v>4.201471284846751E-4</v>
      </c>
      <c r="AO290" s="1">
        <f t="shared" si="186"/>
        <v>4.3745865400872719E-2</v>
      </c>
      <c r="AP290" s="1">
        <f t="shared" si="187"/>
        <v>3.8305820985157953E-2</v>
      </c>
      <c r="AQ290" s="1">
        <f t="shared" si="188"/>
        <v>1.6771138345313137E-2</v>
      </c>
      <c r="AR290" s="1">
        <f t="shared" si="189"/>
        <v>4.8951843203606836E-3</v>
      </c>
      <c r="AS290" s="1">
        <f t="shared" si="190"/>
        <v>1.0716101541641213E-3</v>
      </c>
      <c r="AT290" s="1">
        <f t="shared" si="191"/>
        <v>1.8766988082247169E-4</v>
      </c>
      <c r="AU290" s="1">
        <f t="shared" si="192"/>
        <v>1.4655190032835948E-2</v>
      </c>
      <c r="AV290" s="1">
        <f t="shared" si="193"/>
        <v>1.2832734722630166E-2</v>
      </c>
      <c r="AW290" s="1">
        <f t="shared" si="194"/>
        <v>5.6184559904178411E-3</v>
      </c>
      <c r="AX290" s="1">
        <f t="shared" si="195"/>
        <v>1.6399231288087288E-3</v>
      </c>
      <c r="AY290" s="1">
        <f t="shared" si="196"/>
        <v>3.5899736595629262E-4</v>
      </c>
      <c r="AZ290" s="1">
        <f t="shared" si="197"/>
        <v>6.2870804856408869E-5</v>
      </c>
      <c r="BA290" s="1">
        <f t="shared" si="198"/>
        <v>3.92767806384279E-3</v>
      </c>
      <c r="BB290" s="1">
        <f t="shared" si="199"/>
        <v>3.4392492049749738E-3</v>
      </c>
      <c r="BC290" s="1">
        <f t="shared" si="200"/>
        <v>1.5057796109628444E-3</v>
      </c>
      <c r="BD290" s="1">
        <f t="shared" si="201"/>
        <v>4.3950914897580845E-4</v>
      </c>
      <c r="BE290" s="1">
        <f t="shared" si="202"/>
        <v>9.6213428559071133E-5</v>
      </c>
      <c r="BF290" s="1">
        <f t="shared" si="203"/>
        <v>1.6849749511086541E-5</v>
      </c>
    </row>
    <row r="291" spans="2:58" x14ac:dyDescent="0.35">
      <c r="B291" s="1" t="s">
        <v>19</v>
      </c>
      <c r="C291" s="1" t="s">
        <v>10</v>
      </c>
      <c r="E291" s="1">
        <f>'PL Table'!R293</f>
        <v>0.82879149587856404</v>
      </c>
      <c r="F291" s="1">
        <f>'PL Table'!S293</f>
        <v>0.85799025492549952</v>
      </c>
      <c r="H291" s="1">
        <f t="shared" si="204"/>
        <v>0.43657657223062724</v>
      </c>
      <c r="I291" s="1">
        <f t="shared" si="204"/>
        <v>0.36183095036455748</v>
      </c>
      <c r="J291" s="1">
        <f t="shared" si="204"/>
        <v>0.14994120730390204</v>
      </c>
      <c r="K291" s="1">
        <f t="shared" si="204"/>
        <v>4.1423332498412943E-2</v>
      </c>
      <c r="L291" s="1">
        <f t="shared" si="204"/>
        <v>8.5828264264087E-3</v>
      </c>
      <c r="M291" s="1">
        <f t="shared" si="204"/>
        <v>1.4226747105618674E-3</v>
      </c>
      <c r="O291" s="1">
        <f t="shared" si="205"/>
        <v>0.4240133853929437</v>
      </c>
      <c r="P291" s="1">
        <f t="shared" si="205"/>
        <v>0.36379935262511576</v>
      </c>
      <c r="Q291" s="1">
        <f t="shared" si="205"/>
        <v>0.15606814965027738</v>
      </c>
      <c r="R291" s="1">
        <f t="shared" si="205"/>
        <v>4.4634983834730836E-2</v>
      </c>
      <c r="S291" s="1">
        <f t="shared" si="205"/>
        <v>9.5740952897390638E-3</v>
      </c>
      <c r="T291" s="1">
        <f t="shared" si="205"/>
        <v>1.6428960916648491E-3</v>
      </c>
      <c r="W291" s="1">
        <f t="shared" si="168"/>
        <v>0.18511431037475526</v>
      </c>
      <c r="X291" s="1">
        <f t="shared" si="169"/>
        <v>0.15882627434879429</v>
      </c>
      <c r="Y291" s="1">
        <f t="shared" si="170"/>
        <v>6.8135697808694662E-2</v>
      </c>
      <c r="Z291" s="1">
        <f t="shared" si="171"/>
        <v>1.9486588244136245E-2</v>
      </c>
      <c r="AA291" s="1">
        <f t="shared" si="172"/>
        <v>4.1798257038036741E-3</v>
      </c>
      <c r="AB291" s="1">
        <f t="shared" si="173"/>
        <v>7.1724994423013418E-4</v>
      </c>
      <c r="AC291" s="1">
        <f t="shared" si="174"/>
        <v>0.15342116620402219</v>
      </c>
      <c r="AD291" s="1">
        <f t="shared" si="175"/>
        <v>0.1316338655023564</v>
      </c>
      <c r="AE291" s="1">
        <f t="shared" si="176"/>
        <v>5.6470286909597843E-2</v>
      </c>
      <c r="AF291" s="1">
        <f t="shared" si="177"/>
        <v>1.6150318620427317E-2</v>
      </c>
      <c r="AG291" s="1">
        <f t="shared" si="178"/>
        <v>3.4642039975671187E-3</v>
      </c>
      <c r="AH291" s="1">
        <f t="shared" si="179"/>
        <v>5.9445065419730955E-4</v>
      </c>
      <c r="AI291" s="1">
        <f t="shared" si="180"/>
        <v>6.3577078918832672E-2</v>
      </c>
      <c r="AJ291" s="1">
        <f t="shared" si="181"/>
        <v>5.4548514148987842E-2</v>
      </c>
      <c r="AK291" s="1">
        <f t="shared" si="182"/>
        <v>2.3401046780248645E-2</v>
      </c>
      <c r="AL291" s="1">
        <f t="shared" si="183"/>
        <v>6.6926233641696926E-3</v>
      </c>
      <c r="AM291" s="1">
        <f t="shared" si="184"/>
        <v>1.4355514065860771E-3</v>
      </c>
      <c r="AN291" s="1">
        <f t="shared" si="185"/>
        <v>2.4633782345908961E-4</v>
      </c>
      <c r="AO291" s="1">
        <f t="shared" si="186"/>
        <v>1.7564047446909616E-2</v>
      </c>
      <c r="AP291" s="1">
        <f t="shared" si="187"/>
        <v>1.5069781546497548E-2</v>
      </c>
      <c r="AQ291" s="1">
        <f t="shared" si="188"/>
        <v>6.4648628553755092E-3</v>
      </c>
      <c r="AR291" s="1">
        <f t="shared" si="189"/>
        <v>1.8489297764473422E-3</v>
      </c>
      <c r="AS291" s="1">
        <f t="shared" si="190"/>
        <v>3.9659093255835047E-4</v>
      </c>
      <c r="AT291" s="1">
        <f t="shared" si="191"/>
        <v>6.8054231065376152E-5</v>
      </c>
      <c r="AU291" s="1">
        <f t="shared" si="192"/>
        <v>3.639233289301574E-3</v>
      </c>
      <c r="AV291" s="1">
        <f t="shared" si="193"/>
        <v>3.122426697621221E-3</v>
      </c>
      <c r="AW291" s="1">
        <f t="shared" si="194"/>
        <v>1.3395058391391084E-3</v>
      </c>
      <c r="AX291" s="1">
        <f t="shared" si="195"/>
        <v>3.8309431879905297E-4</v>
      </c>
      <c r="AY291" s="1">
        <f t="shared" si="196"/>
        <v>8.2172798061727501E-5</v>
      </c>
      <c r="AZ291" s="1">
        <f t="shared" si="197"/>
        <v>1.4100691991384637E-5</v>
      </c>
      <c r="BA291" s="1">
        <f t="shared" si="198"/>
        <v>6.0323312033826377E-4</v>
      </c>
      <c r="BB291" s="1">
        <f t="shared" si="199"/>
        <v>5.1756813869853133E-4</v>
      </c>
      <c r="BC291" s="1">
        <f t="shared" si="200"/>
        <v>2.2203420963163458E-4</v>
      </c>
      <c r="BD291" s="1">
        <f t="shared" si="201"/>
        <v>6.3501062708009318E-5</v>
      </c>
      <c r="BE291" s="1">
        <f t="shared" si="202"/>
        <v>1.3620823245221261E-5</v>
      </c>
      <c r="BF291" s="1">
        <f t="shared" si="203"/>
        <v>2.3373067216925123E-6</v>
      </c>
    </row>
    <row r="292" spans="2:58" x14ac:dyDescent="0.35">
      <c r="B292" s="1" t="s">
        <v>14</v>
      </c>
      <c r="C292" s="1" t="s">
        <v>5</v>
      </c>
      <c r="E292" s="1">
        <f>'PL Table'!R294</f>
        <v>0.97743344894374118</v>
      </c>
      <c r="F292" s="1">
        <f>'PL Table'!S294</f>
        <v>0.48195748887790424</v>
      </c>
      <c r="H292" s="1">
        <f t="shared" si="204"/>
        <v>0.37627559112847786</v>
      </c>
      <c r="I292" s="1">
        <f t="shared" si="204"/>
        <v>0.36778434879005312</v>
      </c>
      <c r="J292" s="1">
        <f t="shared" si="204"/>
        <v>0.17974236225269472</v>
      </c>
      <c r="K292" s="1">
        <f t="shared" si="204"/>
        <v>5.856206568598224E-2</v>
      </c>
      <c r="L292" s="1">
        <f t="shared" si="204"/>
        <v>1.4310130460179883E-2</v>
      </c>
      <c r="M292" s="1">
        <f t="shared" si="204"/>
        <v>2.7974400341057031E-3</v>
      </c>
      <c r="O292" s="1">
        <f t="shared" si="205"/>
        <v>0.61757331494124457</v>
      </c>
      <c r="P292" s="1">
        <f t="shared" si="205"/>
        <v>0.29764408406708531</v>
      </c>
      <c r="Q292" s="1">
        <f t="shared" si="205"/>
        <v>7.1725897668168129E-2</v>
      </c>
      <c r="R292" s="1">
        <f t="shared" si="205"/>
        <v>1.152294450922128E-2</v>
      </c>
      <c r="S292" s="1">
        <f t="shared" si="205"/>
        <v>1.3883923500359304E-3</v>
      </c>
      <c r="T292" s="1">
        <f t="shared" si="205"/>
        <v>1.3382921812012187E-4</v>
      </c>
      <c r="W292" s="1">
        <f t="shared" si="168"/>
        <v>0.23237776414469044</v>
      </c>
      <c r="X292" s="1">
        <f t="shared" si="169"/>
        <v>0.11199620367823689</v>
      </c>
      <c r="Y292" s="1">
        <f t="shared" si="170"/>
        <v>2.6988704544310675E-2</v>
      </c>
      <c r="Z292" s="1">
        <f t="shared" si="171"/>
        <v>4.3358027567478854E-3</v>
      </c>
      <c r="AA292" s="1">
        <f t="shared" si="172"/>
        <v>5.2241815222802627E-4</v>
      </c>
      <c r="AB292" s="1">
        <f t="shared" si="173"/>
        <v>5.0356668158410859E-5</v>
      </c>
      <c r="AC292" s="1">
        <f t="shared" si="174"/>
        <v>0.22713379946578002</v>
      </c>
      <c r="AD292" s="1">
        <f t="shared" si="175"/>
        <v>0.10946883562982479</v>
      </c>
      <c r="AE292" s="1">
        <f t="shared" si="176"/>
        <v>2.6379662565269205E-2</v>
      </c>
      <c r="AF292" s="1">
        <f t="shared" si="177"/>
        <v>4.2379586424678662E-3</v>
      </c>
      <c r="AG292" s="1">
        <f t="shared" si="178"/>
        <v>5.106289763230561E-4</v>
      </c>
      <c r="AH292" s="1">
        <f t="shared" si="179"/>
        <v>4.9220291835390997E-5</v>
      </c>
      <c r="AI292" s="1">
        <f t="shared" si="180"/>
        <v>0.1110040864917667</v>
      </c>
      <c r="AJ292" s="1">
        <f t="shared" si="181"/>
        <v>5.3499250780757568E-2</v>
      </c>
      <c r="AK292" s="1">
        <f t="shared" si="182"/>
        <v>1.2892182281571588E-2</v>
      </c>
      <c r="AL292" s="1">
        <f t="shared" si="183"/>
        <v>2.0711612661941507E-3</v>
      </c>
      <c r="AM292" s="1">
        <f t="shared" si="184"/>
        <v>2.4955292072902834E-4</v>
      </c>
      <c r="AN292" s="1">
        <f t="shared" si="185"/>
        <v>2.4054779803341841E-5</v>
      </c>
      <c r="AO292" s="1">
        <f t="shared" si="186"/>
        <v>3.6166369035498962E-2</v>
      </c>
      <c r="AP292" s="1">
        <f t="shared" si="187"/>
        <v>1.7430652402180669E-2</v>
      </c>
      <c r="AQ292" s="1">
        <f t="shared" si="188"/>
        <v>4.2004167306293021E-3</v>
      </c>
      <c r="AR292" s="1">
        <f t="shared" si="189"/>
        <v>6.7480743324494494E-4</v>
      </c>
      <c r="AS292" s="1">
        <f t="shared" si="190"/>
        <v>8.13071240007194E-5</v>
      </c>
      <c r="AT292" s="1">
        <f t="shared" si="191"/>
        <v>7.8373154622542207E-6</v>
      </c>
      <c r="AU292" s="1">
        <f t="shared" si="192"/>
        <v>8.8375547055349682E-3</v>
      </c>
      <c r="AV292" s="1">
        <f t="shared" si="193"/>
        <v>4.2593256737007389E-3</v>
      </c>
      <c r="AW292" s="1">
        <f t="shared" si="194"/>
        <v>1.0264069530049979E-3</v>
      </c>
      <c r="AX292" s="1">
        <f t="shared" si="195"/>
        <v>1.6489483921236996E-4</v>
      </c>
      <c r="AY292" s="1">
        <f t="shared" si="196"/>
        <v>1.9868075658929896E-5</v>
      </c>
      <c r="AZ292" s="1">
        <f t="shared" si="197"/>
        <v>1.9151135706828136E-6</v>
      </c>
      <c r="BA292" s="1">
        <f t="shared" si="198"/>
        <v>1.7276243152120074E-3</v>
      </c>
      <c r="BB292" s="1">
        <f t="shared" si="199"/>
        <v>8.3264147668398792E-4</v>
      </c>
      <c r="BC292" s="1">
        <f t="shared" si="200"/>
        <v>2.0064889761910241E-4</v>
      </c>
      <c r="BD292" s="1">
        <f t="shared" si="201"/>
        <v>3.2234746280874103E-5</v>
      </c>
      <c r="BE292" s="1">
        <f t="shared" si="202"/>
        <v>3.8839443430366103E-6</v>
      </c>
      <c r="BF292" s="1">
        <f t="shared" si="203"/>
        <v>3.7437921250229329E-7</v>
      </c>
    </row>
    <row r="293" spans="2:58" x14ac:dyDescent="0.35">
      <c r="B293" s="1" t="s">
        <v>15</v>
      </c>
      <c r="C293" s="1" t="s">
        <v>18</v>
      </c>
      <c r="E293" s="1">
        <f>'PL Table'!R295</f>
        <v>0.40538714472321069</v>
      </c>
      <c r="F293" s="1">
        <f>'PL Table'!S295</f>
        <v>1.2605042016806727</v>
      </c>
      <c r="H293" s="1">
        <f t="shared" si="204"/>
        <v>0.66671864428278493</v>
      </c>
      <c r="I293" s="1">
        <f t="shared" si="204"/>
        <v>0.27027916753952813</v>
      </c>
      <c r="J293" s="1">
        <f t="shared" si="204"/>
        <v>5.47838500035078E-2</v>
      </c>
      <c r="K293" s="1">
        <f t="shared" si="204"/>
        <v>7.4028895099555606E-3</v>
      </c>
      <c r="L293" s="1">
        <f t="shared" si="204"/>
        <v>7.5025906028557327E-4</v>
      </c>
      <c r="M293" s="1">
        <f t="shared" si="204"/>
        <v>6.0829075650377581E-5</v>
      </c>
      <c r="O293" s="1">
        <f t="shared" si="205"/>
        <v>0.28351104371198965</v>
      </c>
      <c r="P293" s="1">
        <f t="shared" si="205"/>
        <v>0.3573668618218358</v>
      </c>
      <c r="Q293" s="1">
        <f t="shared" si="205"/>
        <v>0.22523121543393021</v>
      </c>
      <c r="R293" s="1">
        <f t="shared" si="205"/>
        <v>9.463496446803793E-2</v>
      </c>
      <c r="S293" s="1">
        <f t="shared" si="205"/>
        <v>2.982194258446574E-2</v>
      </c>
      <c r="T293" s="1">
        <f t="shared" si="205"/>
        <v>7.5181367859997687E-3</v>
      </c>
      <c r="W293" s="1">
        <f t="shared" si="168"/>
        <v>0.18902209870285511</v>
      </c>
      <c r="X293" s="1">
        <f t="shared" si="169"/>
        <v>0.2382631496254477</v>
      </c>
      <c r="Y293" s="1">
        <f t="shared" si="170"/>
        <v>0.15016585060427382</v>
      </c>
      <c r="Z293" s="1">
        <f t="shared" si="171"/>
        <v>6.3094895211879776E-2</v>
      </c>
      <c r="AA293" s="1">
        <f t="shared" si="172"/>
        <v>1.988284512979405E-2</v>
      </c>
      <c r="AB293" s="1">
        <f t="shared" si="173"/>
        <v>5.0124819654943E-3</v>
      </c>
      <c r="AC293" s="1">
        <f t="shared" si="174"/>
        <v>7.6627128882739329E-2</v>
      </c>
      <c r="AD293" s="1">
        <f t="shared" si="175"/>
        <v>9.6588817919419354E-2</v>
      </c>
      <c r="AE293" s="1">
        <f t="shared" si="176"/>
        <v>6.0875305411398781E-2</v>
      </c>
      <c r="AF293" s="1">
        <f t="shared" si="177"/>
        <v>2.5577859416554116E-2</v>
      </c>
      <c r="AG293" s="1">
        <f t="shared" si="178"/>
        <v>8.060249816141004E-3</v>
      </c>
      <c r="AH293" s="1">
        <f t="shared" si="179"/>
        <v>2.0319957519683209E-3</v>
      </c>
      <c r="AI293" s="1">
        <f t="shared" si="180"/>
        <v>1.5531826493055585E-2</v>
      </c>
      <c r="AJ293" s="1">
        <f t="shared" si="181"/>
        <v>1.9577932554271749E-2</v>
      </c>
      <c r="AK293" s="1">
        <f t="shared" si="182"/>
        <v>1.2339033122440184E-2</v>
      </c>
      <c r="AL293" s="1">
        <f t="shared" si="183"/>
        <v>5.1844676985042804E-3</v>
      </c>
      <c r="AM293" s="1">
        <f t="shared" si="184"/>
        <v>1.6337608293605929E-3</v>
      </c>
      <c r="AN293" s="1">
        <f t="shared" si="185"/>
        <v>4.1187247799006553E-4</v>
      </c>
      <c r="AO293" s="1">
        <f t="shared" si="186"/>
        <v>2.0988009314520406E-3</v>
      </c>
      <c r="AP293" s="1">
        <f t="shared" si="187"/>
        <v>2.6455473925866067E-3</v>
      </c>
      <c r="AQ293" s="1">
        <f t="shared" si="188"/>
        <v>1.6673618020503829E-3</v>
      </c>
      <c r="AR293" s="1">
        <f t="shared" si="189"/>
        <v>7.0057218573545523E-4</v>
      </c>
      <c r="AS293" s="1">
        <f t="shared" si="190"/>
        <v>2.2076854592503845E-4</v>
      </c>
      <c r="AT293" s="1">
        <f t="shared" si="191"/>
        <v>5.5655935947488703E-5</v>
      </c>
      <c r="AU293" s="1">
        <f t="shared" si="192"/>
        <v>2.1270672923593944E-4</v>
      </c>
      <c r="AV293" s="1">
        <f t="shared" si="193"/>
        <v>2.6811772592765486E-4</v>
      </c>
      <c r="AW293" s="1">
        <f t="shared" si="194"/>
        <v>1.6898176003843799E-4</v>
      </c>
      <c r="AX293" s="1">
        <f t="shared" si="195"/>
        <v>7.1000739511948752E-5</v>
      </c>
      <c r="AY293" s="1">
        <f t="shared" si="196"/>
        <v>2.2374182619311586E-5</v>
      </c>
      <c r="AZ293" s="1">
        <f t="shared" si="197"/>
        <v>5.6405502401625869E-6</v>
      </c>
      <c r="BA293" s="1">
        <f t="shared" si="198"/>
        <v>1.7245714725674124E-5</v>
      </c>
      <c r="BB293" s="1">
        <f t="shared" si="199"/>
        <v>2.173829587269848E-5</v>
      </c>
      <c r="BC293" s="1">
        <f t="shared" si="200"/>
        <v>1.3700606642457032E-5</v>
      </c>
      <c r="BD293" s="1">
        <f t="shared" si="201"/>
        <v>5.7565574127970734E-6</v>
      </c>
      <c r="BE293" s="1">
        <f t="shared" si="202"/>
        <v>1.8140412015116833E-6</v>
      </c>
      <c r="BF293" s="1">
        <f t="shared" si="203"/>
        <v>4.5732131130546651E-7</v>
      </c>
    </row>
    <row r="294" spans="2:58" x14ac:dyDescent="0.35">
      <c r="B294" s="1" t="s">
        <v>6</v>
      </c>
      <c r="C294" s="1" t="s">
        <v>9</v>
      </c>
      <c r="E294" s="1">
        <f>'PL Table'!R296</f>
        <v>0.66888878879329761</v>
      </c>
      <c r="F294" s="1">
        <f>'PL Table'!S296</f>
        <v>1.5253160087564437</v>
      </c>
      <c r="H294" s="1">
        <f t="shared" si="204"/>
        <v>0.51227751013620337</v>
      </c>
      <c r="I294" s="1">
        <f t="shared" si="204"/>
        <v>0.34265668328105131</v>
      </c>
      <c r="J294" s="1">
        <f t="shared" si="204"/>
        <v>0.11459960692589549</v>
      </c>
      <c r="K294" s="1">
        <f t="shared" si="204"/>
        <v>2.5551464090950084E-2</v>
      </c>
      <c r="L294" s="1">
        <f t="shared" si="204"/>
        <v>4.2727719669227579E-3</v>
      </c>
      <c r="M294" s="1">
        <f t="shared" si="204"/>
        <v>5.7160185314898422E-4</v>
      </c>
      <c r="O294" s="1">
        <f t="shared" si="205"/>
        <v>0.21755229757051875</v>
      </c>
      <c r="P294" s="1">
        <f t="shared" si="205"/>
        <v>0.33183600222605775</v>
      </c>
      <c r="Q294" s="1">
        <f t="shared" si="205"/>
        <v>0.25307738323857248</v>
      </c>
      <c r="R294" s="1">
        <f t="shared" si="205"/>
        <v>0.12867432803599477</v>
      </c>
      <c r="S294" s="1">
        <f t="shared" si="205"/>
        <v>4.9067253117320207E-2</v>
      </c>
      <c r="T294" s="1">
        <f t="shared" si="205"/>
        <v>1.4968613337110607E-2</v>
      </c>
      <c r="W294" s="1">
        <f t="shared" si="168"/>
        <v>0.11144714932383575</v>
      </c>
      <c r="X294" s="1">
        <f t="shared" si="169"/>
        <v>0.1699921209939165</v>
      </c>
      <c r="Y294" s="1">
        <f t="shared" si="170"/>
        <v>0.12964585175724164</v>
      </c>
      <c r="Z294" s="1">
        <f t="shared" si="171"/>
        <v>6.5916964384728466E-2</v>
      </c>
      <c r="AA294" s="1">
        <f t="shared" si="172"/>
        <v>2.513605025616366E-2</v>
      </c>
      <c r="AB294" s="1">
        <f t="shared" si="173"/>
        <v>7.6680839705265879E-3</v>
      </c>
      <c r="AC294" s="1">
        <f t="shared" si="174"/>
        <v>7.454574872568627E-2</v>
      </c>
      <c r="AD294" s="1">
        <f t="shared" si="175"/>
        <v>0.1137058239160245</v>
      </c>
      <c r="AE294" s="1">
        <f t="shared" si="176"/>
        <v>8.6718656753976775E-2</v>
      </c>
      <c r="AF294" s="1">
        <f t="shared" si="177"/>
        <v>4.4091118468231959E-2</v>
      </c>
      <c r="AG294" s="1">
        <f t="shared" si="178"/>
        <v>1.6813222210892768E-2</v>
      </c>
      <c r="AH294" s="1">
        <f t="shared" si="179"/>
        <v>5.1290953994108301E-3</v>
      </c>
      <c r="AI294" s="1">
        <f t="shared" si="180"/>
        <v>2.4931407787406896E-2</v>
      </c>
      <c r="AJ294" s="1">
        <f t="shared" si="181"/>
        <v>3.8028275418966799E-2</v>
      </c>
      <c r="AK294" s="1">
        <f t="shared" si="182"/>
        <v>2.900256864097462E-2</v>
      </c>
      <c r="AL294" s="1">
        <f t="shared" si="183"/>
        <v>1.4746027414378735E-2</v>
      </c>
      <c r="AM294" s="1">
        <f t="shared" si="184"/>
        <v>5.6230879201783161E-3</v>
      </c>
      <c r="AN294" s="1">
        <f t="shared" si="185"/>
        <v>1.7153972046585924E-3</v>
      </c>
      <c r="AO294" s="1">
        <f t="shared" si="186"/>
        <v>5.5587797192767968E-3</v>
      </c>
      <c r="AP294" s="1">
        <f t="shared" si="187"/>
        <v>8.478895694963547E-3</v>
      </c>
      <c r="AQ294" s="1">
        <f t="shared" si="188"/>
        <v>6.4664976700519973E-3</v>
      </c>
      <c r="AR294" s="1">
        <f t="shared" si="189"/>
        <v>3.2878174722388519E-3</v>
      </c>
      <c r="AS294" s="1">
        <f t="shared" si="190"/>
        <v>1.2537401560687659E-3</v>
      </c>
      <c r="AT294" s="1">
        <f t="shared" si="191"/>
        <v>3.8246998617449816E-4</v>
      </c>
      <c r="AU294" s="1">
        <f t="shared" si="192"/>
        <v>9.2955135839895052E-4</v>
      </c>
      <c r="AV294" s="1">
        <f t="shared" si="193"/>
        <v>1.4178595679272175E-3</v>
      </c>
      <c r="AW294" s="1">
        <f t="shared" si="194"/>
        <v>1.0813419485639401E-3</v>
      </c>
      <c r="AX294" s="1">
        <f t="shared" si="195"/>
        <v>5.4979606169482153E-4</v>
      </c>
      <c r="AY294" s="1">
        <f t="shared" si="196"/>
        <v>2.0965318361358909E-4</v>
      </c>
      <c r="AZ294" s="1">
        <f t="shared" si="197"/>
        <v>6.3957471450512321E-5</v>
      </c>
      <c r="BA294" s="1">
        <f t="shared" si="198"/>
        <v>1.2435329644812777E-4</v>
      </c>
      <c r="BB294" s="1">
        <f t="shared" si="199"/>
        <v>1.8967807381396507E-4</v>
      </c>
      <c r="BC294" s="1">
        <f t="shared" si="200"/>
        <v>1.4465950124926372E-4</v>
      </c>
      <c r="BD294" s="1">
        <f t="shared" si="201"/>
        <v>7.3550484358074901E-5</v>
      </c>
      <c r="BE294" s="1">
        <f t="shared" si="202"/>
        <v>2.8046932810790503E-5</v>
      </c>
      <c r="BF294" s="1">
        <f t="shared" si="203"/>
        <v>8.5560871225630234E-6</v>
      </c>
    </row>
    <row r="295" spans="2:58" x14ac:dyDescent="0.35">
      <c r="B295" s="1" t="s">
        <v>12</v>
      </c>
      <c r="C295" s="1" t="s">
        <v>3</v>
      </c>
      <c r="E295" s="1">
        <f>'PL Table'!R297</f>
        <v>0.81978289266249271</v>
      </c>
      <c r="F295" s="1">
        <f>'PL Table'!S297</f>
        <v>1.3346515076618883</v>
      </c>
      <c r="H295" s="1">
        <f t="shared" si="204"/>
        <v>0.44052728583061851</v>
      </c>
      <c r="I295" s="1">
        <f t="shared" si="204"/>
        <v>0.36113673267498114</v>
      </c>
      <c r="J295" s="1">
        <f t="shared" si="204"/>
        <v>0.1480268576794887</v>
      </c>
      <c r="K295" s="1">
        <f t="shared" si="204"/>
        <v>4.0449961860076794E-2</v>
      </c>
      <c r="L295" s="1">
        <f t="shared" si="204"/>
        <v>8.2900466854353132E-3</v>
      </c>
      <c r="M295" s="1">
        <f t="shared" si="204"/>
        <v>1.3592076904186544E-3</v>
      </c>
      <c r="O295" s="1">
        <f t="shared" si="205"/>
        <v>0.2632499000456166</v>
      </c>
      <c r="P295" s="1">
        <f t="shared" si="205"/>
        <v>0.35134687598772357</v>
      </c>
      <c r="Q295" s="1">
        <f t="shared" si="205"/>
        <v>0.23446281887465495</v>
      </c>
      <c r="R295" s="1">
        <f t="shared" si="205"/>
        <v>0.10430871823390482</v>
      </c>
      <c r="S295" s="1">
        <f t="shared" si="205"/>
        <v>3.4803947013290065E-2</v>
      </c>
      <c r="T295" s="1">
        <f t="shared" si="205"/>
        <v>9.2902280707744013E-3</v>
      </c>
      <c r="W295" s="1">
        <f t="shared" si="168"/>
        <v>0.11596876396227709</v>
      </c>
      <c r="X295" s="1">
        <f t="shared" si="169"/>
        <v>0.15477788566393877</v>
      </c>
      <c r="Y295" s="1">
        <f t="shared" si="170"/>
        <v>0.10328726922704766</v>
      </c>
      <c r="Z295" s="1">
        <f t="shared" si="171"/>
        <v>4.5950836532052841E-2</v>
      </c>
      <c r="AA295" s="1">
        <f t="shared" si="172"/>
        <v>1.5332088313957335E-2</v>
      </c>
      <c r="AB295" s="1">
        <f t="shared" si="173"/>
        <v>4.0925989567656704E-3</v>
      </c>
      <c r="AC295" s="1">
        <f t="shared" si="174"/>
        <v>9.506920877948935E-2</v>
      </c>
      <c r="AD295" s="1">
        <f t="shared" si="175"/>
        <v>0.12688426282976828</v>
      </c>
      <c r="AE295" s="1">
        <f t="shared" si="176"/>
        <v>8.4673136342158783E-2</v>
      </c>
      <c r="AF295" s="1">
        <f t="shared" si="177"/>
        <v>3.7669709692507616E-2</v>
      </c>
      <c r="AG295" s="1">
        <f t="shared" si="178"/>
        <v>1.2568983708572743E-2</v>
      </c>
      <c r="AH295" s="1">
        <f t="shared" si="179"/>
        <v>3.3550426112848608E-3</v>
      </c>
      <c r="AI295" s="1">
        <f t="shared" si="180"/>
        <v>3.8968055488192113E-2</v>
      </c>
      <c r="AJ295" s="1">
        <f t="shared" si="181"/>
        <v>5.2008774007967724E-2</v>
      </c>
      <c r="AK295" s="1">
        <f t="shared" si="182"/>
        <v>3.4706794320690286E-2</v>
      </c>
      <c r="AL295" s="1">
        <f t="shared" si="183"/>
        <v>1.5440491788740117E-2</v>
      </c>
      <c r="AM295" s="1">
        <f t="shared" si="184"/>
        <v>5.1519189112207544E-3</v>
      </c>
      <c r="AN295" s="1">
        <f t="shared" si="185"/>
        <v>1.3752032684425132E-3</v>
      </c>
      <c r="AO295" s="1">
        <f t="shared" si="186"/>
        <v>1.064844841651422E-2</v>
      </c>
      <c r="AP295" s="1">
        <f t="shared" si="187"/>
        <v>1.421196773336055E-2</v>
      </c>
      <c r="AQ295" s="1">
        <f t="shared" si="188"/>
        <v>9.4840120810858863E-3</v>
      </c>
      <c r="AR295" s="1">
        <f t="shared" si="189"/>
        <v>4.2192836742349473E-3</v>
      </c>
      <c r="AS295" s="1">
        <f t="shared" si="190"/>
        <v>1.4078183292677167E-3</v>
      </c>
      <c r="AT295" s="1">
        <f t="shared" si="191"/>
        <v>3.7578937113423935E-4</v>
      </c>
      <c r="AU295" s="1">
        <f t="shared" si="192"/>
        <v>2.1823539613143412E-3</v>
      </c>
      <c r="AV295" s="1">
        <f t="shared" si="193"/>
        <v>2.91268200472008E-3</v>
      </c>
      <c r="AW295" s="1">
        <f t="shared" si="194"/>
        <v>1.9437077144696534E-3</v>
      </c>
      <c r="AX295" s="1">
        <f t="shared" si="195"/>
        <v>8.647241438569887E-4</v>
      </c>
      <c r="AY295" s="1">
        <f t="shared" si="196"/>
        <v>2.8852634557759155E-4</v>
      </c>
      <c r="AZ295" s="1">
        <f t="shared" si="197"/>
        <v>7.701642442506143E-5</v>
      </c>
      <c r="BA295" s="1">
        <f t="shared" si="198"/>
        <v>3.5781128864394418E-4</v>
      </c>
      <c r="BB295" s="1">
        <f t="shared" si="199"/>
        <v>4.7755337584708314E-4</v>
      </c>
      <c r="BC295" s="1">
        <f t="shared" si="200"/>
        <v>3.1868366653166704E-4</v>
      </c>
      <c r="BD295" s="1">
        <f t="shared" si="201"/>
        <v>1.4177721200123595E-4</v>
      </c>
      <c r="BE295" s="1">
        <f t="shared" si="202"/>
        <v>4.7305792437387216E-5</v>
      </c>
      <c r="BF295" s="1">
        <f t="shared" si="203"/>
        <v>1.2627349439539826E-5</v>
      </c>
    </row>
    <row r="296" spans="2:58" x14ac:dyDescent="0.35">
      <c r="B296" s="1" t="s">
        <v>5</v>
      </c>
      <c r="C296" s="1" t="s">
        <v>19</v>
      </c>
      <c r="E296" s="1">
        <f>'PL Table'!R298</f>
        <v>0.66213233638124414</v>
      </c>
      <c r="F296" s="1">
        <f>'PL Table'!S298</f>
        <v>1.3417131558505757</v>
      </c>
      <c r="H296" s="1">
        <f t="shared" si="204"/>
        <v>0.51575040777765724</v>
      </c>
      <c r="I296" s="1">
        <f t="shared" si="204"/>
        <v>0.34149502249139951</v>
      </c>
      <c r="J296" s="1">
        <f t="shared" si="204"/>
        <v>0.11305744855239794</v>
      </c>
      <c r="K296" s="1">
        <f t="shared" si="204"/>
        <v>2.4952997518433852E-2</v>
      </c>
      <c r="L296" s="1">
        <f t="shared" si="204"/>
        <v>4.130546636648998E-3</v>
      </c>
      <c r="M296" s="1">
        <f t="shared" si="204"/>
        <v>5.4699369901121833E-4</v>
      </c>
      <c r="O296" s="1">
        <f t="shared" si="205"/>
        <v>0.26139747016773429</v>
      </c>
      <c r="P296" s="1">
        <f t="shared" si="205"/>
        <v>0.35072042463010755</v>
      </c>
      <c r="Q296" s="1">
        <f t="shared" si="205"/>
        <v>0.23528310387585782</v>
      </c>
      <c r="R296" s="1">
        <f t="shared" si="205"/>
        <v>0.10522747860653205</v>
      </c>
      <c r="S296" s="1">
        <f t="shared" si="205"/>
        <v>3.5296273100842247E-2</v>
      </c>
      <c r="T296" s="1">
        <f t="shared" si="205"/>
        <v>9.4714947943789624E-3</v>
      </c>
      <c r="W296" s="1">
        <f t="shared" si="168"/>
        <v>0.13481585183105696</v>
      </c>
      <c r="X296" s="1">
        <f t="shared" si="169"/>
        <v>0.18088420201893107</v>
      </c>
      <c r="Y296" s="1">
        <f t="shared" si="170"/>
        <v>0.12134735676716656</v>
      </c>
      <c r="Z296" s="1">
        <f t="shared" si="171"/>
        <v>5.4271115000733609E-2</v>
      </c>
      <c r="AA296" s="1">
        <f t="shared" si="172"/>
        <v>1.8204067244790942E-2</v>
      </c>
      <c r="AB296" s="1">
        <f t="shared" si="173"/>
        <v>4.884927302464908E-3</v>
      </c>
      <c r="AC296" s="1">
        <f t="shared" si="174"/>
        <v>8.9265934954125353E-2</v>
      </c>
      <c r="AD296" s="1">
        <f t="shared" si="175"/>
        <v>0.11976927929725177</v>
      </c>
      <c r="AE296" s="1">
        <f t="shared" si="176"/>
        <v>8.0348008849932359E-2</v>
      </c>
      <c r="AF296" s="1">
        <f t="shared" si="177"/>
        <v>3.5934660173450921E-2</v>
      </c>
      <c r="AG296" s="1">
        <f t="shared" si="178"/>
        <v>1.2053501576434703E-2</v>
      </c>
      <c r="AH296" s="1">
        <f t="shared" si="179"/>
        <v>3.2344683278336173E-3</v>
      </c>
      <c r="AI296" s="1">
        <f t="shared" si="180"/>
        <v>2.9552931035215595E-2</v>
      </c>
      <c r="AJ296" s="1">
        <f t="shared" si="181"/>
        <v>3.9651556363893545E-2</v>
      </c>
      <c r="AK296" s="1">
        <f t="shared" si="182"/>
        <v>2.6600507411693296E-2</v>
      </c>
      <c r="AL296" s="1">
        <f t="shared" si="183"/>
        <v>1.1896750248856551E-2</v>
      </c>
      <c r="AM296" s="1">
        <f t="shared" si="184"/>
        <v>3.9905065801898593E-3</v>
      </c>
      <c r="AN296" s="1">
        <f t="shared" si="185"/>
        <v>1.0708230354298043E-3</v>
      </c>
      <c r="AO296" s="1">
        <f t="shared" si="186"/>
        <v>6.5226504244203605E-3</v>
      </c>
      <c r="AP296" s="1">
        <f t="shared" si="187"/>
        <v>8.7515258854591414E-3</v>
      </c>
      <c r="AQ296" s="1">
        <f t="shared" si="188"/>
        <v>5.8710187071436947E-3</v>
      </c>
      <c r="AR296" s="1">
        <f t="shared" si="189"/>
        <v>2.6257410125398455E-3</v>
      </c>
      <c r="AS296" s="1">
        <f t="shared" si="190"/>
        <v>8.8074781509528009E-4</v>
      </c>
      <c r="AT296" s="1">
        <f t="shared" si="191"/>
        <v>2.363421860999974E-4</v>
      </c>
      <c r="AU296" s="1">
        <f t="shared" si="192"/>
        <v>1.0797144412298917E-3</v>
      </c>
      <c r="AV296" s="1">
        <f t="shared" si="193"/>
        <v>1.4486670703599991E-3</v>
      </c>
      <c r="AW296" s="1">
        <f t="shared" si="194"/>
        <v>9.7184783337476131E-4</v>
      </c>
      <c r="AX296" s="1">
        <f t="shared" si="195"/>
        <v>4.3464700784126532E-4</v>
      </c>
      <c r="AY296" s="1">
        <f t="shared" si="196"/>
        <v>1.4579290214292845E-4</v>
      </c>
      <c r="AZ296" s="1">
        <f t="shared" si="197"/>
        <v>3.9122450966960514E-5</v>
      </c>
      <c r="BA296" s="1">
        <f t="shared" si="198"/>
        <v>1.4298276911922357E-4</v>
      </c>
      <c r="BB296" s="1">
        <f t="shared" si="199"/>
        <v>1.9184186238720773E-4</v>
      </c>
      <c r="BC296" s="1">
        <f t="shared" si="200"/>
        <v>1.286983753038962E-4</v>
      </c>
      <c r="BD296" s="1">
        <f t="shared" si="201"/>
        <v>5.7558767760610804E-5</v>
      </c>
      <c r="BE296" s="1">
        <f t="shared" si="202"/>
        <v>1.9306838984739868E-5</v>
      </c>
      <c r="BF296" s="1">
        <f t="shared" si="203"/>
        <v>5.1808479727428474E-6</v>
      </c>
    </row>
    <row r="297" spans="2:58" x14ac:dyDescent="0.35">
      <c r="B297" s="1" t="s">
        <v>7</v>
      </c>
      <c r="C297" s="1" t="s">
        <v>13</v>
      </c>
      <c r="E297" s="1">
        <f>'PL Table'!R299</f>
        <v>0.68465384442142241</v>
      </c>
      <c r="F297" s="1">
        <f>'PL Table'!S299</f>
        <v>0.64967163335922617</v>
      </c>
      <c r="H297" s="1">
        <f t="shared" si="204"/>
        <v>0.50426475342435872</v>
      </c>
      <c r="I297" s="1">
        <f t="shared" si="204"/>
        <v>0.34524680203820779</v>
      </c>
      <c r="J297" s="1">
        <f t="shared" si="204"/>
        <v>0.11818727514483035</v>
      </c>
      <c r="K297" s="1">
        <f t="shared" si="204"/>
        <v>2.6972457429866845E-2</v>
      </c>
      <c r="L297" s="1">
        <f t="shared" si="204"/>
        <v>4.6166991682128735E-3</v>
      </c>
      <c r="M297" s="1">
        <f t="shared" si="204"/>
        <v>6.3216816681082558E-4</v>
      </c>
      <c r="O297" s="1">
        <f t="shared" si="205"/>
        <v>0.52221722732684384</v>
      </c>
      <c r="P297" s="1">
        <f t="shared" si="205"/>
        <v>0.33926971904575698</v>
      </c>
      <c r="Q297" s="1">
        <f t="shared" si="205"/>
        <v>0.11020695626089133</v>
      </c>
      <c r="R297" s="1">
        <f t="shared" si="205"/>
        <v>2.3866111093854024E-2</v>
      </c>
      <c r="S297" s="1">
        <f t="shared" si="205"/>
        <v>3.876283844069222E-3</v>
      </c>
      <c r="T297" s="1">
        <f t="shared" si="205"/>
        <v>5.0366233126808652E-4</v>
      </c>
      <c r="W297" s="1">
        <f t="shared" si="168"/>
        <v>0.26333574137192317</v>
      </c>
      <c r="X297" s="1">
        <f t="shared" si="169"/>
        <v>0.1710817612189601</v>
      </c>
      <c r="Y297" s="1">
        <f t="shared" si="170"/>
        <v>5.5573483624547455E-2</v>
      </c>
      <c r="Z297" s="1">
        <f t="shared" si="171"/>
        <v>1.2034838625940653E-2</v>
      </c>
      <c r="AA297" s="1">
        <f t="shared" si="172"/>
        <v>1.9546733168323916E-3</v>
      </c>
      <c r="AB297" s="1">
        <f t="shared" si="173"/>
        <v>2.5397916128603931E-4</v>
      </c>
      <c r="AC297" s="1">
        <f t="shared" si="174"/>
        <v>0.1802938277038526</v>
      </c>
      <c r="AD297" s="1">
        <f t="shared" si="175"/>
        <v>0.11713178552894883</v>
      </c>
      <c r="AE297" s="1">
        <f t="shared" si="176"/>
        <v>3.8048599211437377E-2</v>
      </c>
      <c r="AF297" s="1">
        <f t="shared" si="177"/>
        <v>8.2396985322416953E-3</v>
      </c>
      <c r="AG297" s="1">
        <f t="shared" si="178"/>
        <v>1.3382746009572698E-3</v>
      </c>
      <c r="AH297" s="1">
        <f t="shared" si="179"/>
        <v>1.738878091774153E-4</v>
      </c>
      <c r="AI297" s="1">
        <f t="shared" si="180"/>
        <v>6.1719431131448114E-2</v>
      </c>
      <c r="AJ297" s="1">
        <f t="shared" si="181"/>
        <v>4.0097363633170173E-2</v>
      </c>
      <c r="AK297" s="1">
        <f t="shared" si="182"/>
        <v>1.3025059862480247E-2</v>
      </c>
      <c r="AL297" s="1">
        <f t="shared" si="183"/>
        <v>2.8206706384864134E-3</v>
      </c>
      <c r="AM297" s="1">
        <f t="shared" si="184"/>
        <v>4.5812742521846982E-4</v>
      </c>
      <c r="AN297" s="1">
        <f t="shared" si="185"/>
        <v>5.952647852566803E-5</v>
      </c>
      <c r="AO297" s="1">
        <f t="shared" si="186"/>
        <v>1.4085481933216392E-2</v>
      </c>
      <c r="AP297" s="1">
        <f t="shared" si="187"/>
        <v>9.1509380542045653E-3</v>
      </c>
      <c r="AQ297" s="1">
        <f t="shared" si="188"/>
        <v>2.9725524362220887E-3</v>
      </c>
      <c r="AR297" s="1">
        <f t="shared" si="189"/>
        <v>6.4372766549545049E-4</v>
      </c>
      <c r="AS297" s="1">
        <f t="shared" si="190"/>
        <v>1.045529009702377E-4</v>
      </c>
      <c r="AT297" s="1">
        <f t="shared" si="191"/>
        <v>1.3585010789155957E-5</v>
      </c>
      <c r="AU297" s="1">
        <f t="shared" si="192"/>
        <v>2.410919839026273E-3</v>
      </c>
      <c r="AV297" s="1">
        <f t="shared" si="193"/>
        <v>1.5663062297183615E-3</v>
      </c>
      <c r="AW297" s="1">
        <f t="shared" si="194"/>
        <v>5.0879236330092959E-4</v>
      </c>
      <c r="AX297" s="1">
        <f t="shared" si="195"/>
        <v>1.101826552354719E-4</v>
      </c>
      <c r="AY297" s="1">
        <f t="shared" si="196"/>
        <v>1.7895636398671378E-5</v>
      </c>
      <c r="AZ297" s="1">
        <f t="shared" si="197"/>
        <v>2.3252574658255316E-6</v>
      </c>
      <c r="BA297" s="1">
        <f t="shared" si="198"/>
        <v>3.3012910727624303E-4</v>
      </c>
      <c r="BB297" s="1">
        <f t="shared" si="199"/>
        <v>2.1447551634358003E-4</v>
      </c>
      <c r="BC297" s="1">
        <f t="shared" si="200"/>
        <v>6.9669329509248513E-5</v>
      </c>
      <c r="BD297" s="1">
        <f t="shared" si="201"/>
        <v>1.5087395699105206E-5</v>
      </c>
      <c r="BE297" s="1">
        <f t="shared" si="202"/>
        <v>2.4504632517436601E-6</v>
      </c>
      <c r="BF297" s="1">
        <f t="shared" si="203"/>
        <v>3.1839929264941303E-7</v>
      </c>
    </row>
    <row r="298" spans="2:58" x14ac:dyDescent="0.35">
      <c r="B298" s="1" t="s">
        <v>8</v>
      </c>
      <c r="C298" s="1" t="s">
        <v>4</v>
      </c>
      <c r="E298" s="1">
        <f>'PL Table'!R300</f>
        <v>0.5067339309040132</v>
      </c>
      <c r="F298" s="1">
        <f>'PL Table'!S300</f>
        <v>1.422922110020479</v>
      </c>
      <c r="H298" s="1">
        <f t="shared" si="204"/>
        <v>0.60246004515963447</v>
      </c>
      <c r="I298" s="1">
        <f t="shared" si="204"/>
        <v>0.30528694689635089</v>
      </c>
      <c r="J298" s="1">
        <f t="shared" si="204"/>
        <v>7.7349627327236284E-2</v>
      </c>
      <c r="K298" s="1">
        <f t="shared" si="204"/>
        <v>1.3065226903163642E-2</v>
      </c>
      <c r="L298" s="1">
        <f t="shared" si="204"/>
        <v>1.6551484466982447E-3</v>
      </c>
      <c r="M298" s="1">
        <f t="shared" si="204"/>
        <v>1.6774397572501468E-4</v>
      </c>
      <c r="O298" s="1">
        <f t="shared" si="205"/>
        <v>0.24100873290673128</v>
      </c>
      <c r="P298" s="1">
        <f t="shared" si="205"/>
        <v>0.3429366547610081</v>
      </c>
      <c r="Q298" s="1">
        <f t="shared" si="205"/>
        <v>0.24398607419794915</v>
      </c>
      <c r="R298" s="1">
        <f t="shared" si="205"/>
        <v>0.1157243931711196</v>
      </c>
      <c r="S298" s="1">
        <f t="shared" si="205"/>
        <v>4.1166699427972291E-2</v>
      </c>
      <c r="T298" s="1">
        <f t="shared" si="205"/>
        <v>1.1715401362525834E-2</v>
      </c>
      <c r="W298" s="1">
        <f t="shared" si="168"/>
        <v>0.14519813211085561</v>
      </c>
      <c r="X298" s="1">
        <f t="shared" si="169"/>
        <v>0.20660563251421091</v>
      </c>
      <c r="Y298" s="1">
        <f t="shared" si="170"/>
        <v>0.14699186127961839</v>
      </c>
      <c r="Z298" s="1">
        <f t="shared" si="171"/>
        <v>6.9719323135944006E-2</v>
      </c>
      <c r="AA298" s="1">
        <f t="shared" si="172"/>
        <v>2.4801291596449285E-2</v>
      </c>
      <c r="AB298" s="1">
        <f t="shared" si="173"/>
        <v>7.0580612339305572E-3</v>
      </c>
      <c r="AC298" s="1">
        <f t="shared" si="174"/>
        <v>7.3576820244454083E-2</v>
      </c>
      <c r="AD298" s="1">
        <f t="shared" si="175"/>
        <v>0.1046940843108361</v>
      </c>
      <c r="AE298" s="1">
        <f t="shared" si="176"/>
        <v>7.4485763677118427E-2</v>
      </c>
      <c r="AF298" s="1">
        <f t="shared" si="177"/>
        <v>3.5329146672644023E-2</v>
      </c>
      <c r="AG298" s="1">
        <f t="shared" si="178"/>
        <v>1.2567655982165415E-2</v>
      </c>
      <c r="AH298" s="1">
        <f t="shared" si="179"/>
        <v>3.5765591136308612E-3</v>
      </c>
      <c r="AI298" s="1">
        <f t="shared" si="180"/>
        <v>1.8641935672945094E-2</v>
      </c>
      <c r="AJ298" s="1">
        <f t="shared" si="181"/>
        <v>2.6526022442613068E-2</v>
      </c>
      <c r="AK298" s="1">
        <f t="shared" si="182"/>
        <v>1.8872231912246788E-2</v>
      </c>
      <c r="AL298" s="1">
        <f t="shared" si="183"/>
        <v>8.9512386844566687E-3</v>
      </c>
      <c r="AM298" s="1">
        <f t="shared" si="184"/>
        <v>3.1842288590460078E-3</v>
      </c>
      <c r="AN298" s="1">
        <f t="shared" si="185"/>
        <v>9.0618192938036947E-4</v>
      </c>
      <c r="AO298" s="1">
        <f t="shared" si="186"/>
        <v>3.148833781070406E-3</v>
      </c>
      <c r="AP298" s="1">
        <f t="shared" si="187"/>
        <v>4.4805452078644651E-3</v>
      </c>
      <c r="AQ298" s="1">
        <f t="shared" si="188"/>
        <v>3.1877334206083258E-3</v>
      </c>
      <c r="AR298" s="1">
        <f t="shared" si="189"/>
        <v>1.5119654550115986E-3</v>
      </c>
      <c r="AS298" s="1">
        <f t="shared" si="190"/>
        <v>5.3785226888079492E-4</v>
      </c>
      <c r="AT298" s="1">
        <f t="shared" si="191"/>
        <v>1.5306437706303253E-4</v>
      </c>
      <c r="AU298" s="1">
        <f t="shared" si="192"/>
        <v>3.9890522991128843E-4</v>
      </c>
      <c r="AV298" s="1">
        <f t="shared" si="193"/>
        <v>5.6761107144357478E-4</v>
      </c>
      <c r="AW298" s="1">
        <f t="shared" si="194"/>
        <v>4.0383317172473825E-4</v>
      </c>
      <c r="AX298" s="1">
        <f t="shared" si="195"/>
        <v>1.9154104960227556E-4</v>
      </c>
      <c r="AY298" s="1">
        <f t="shared" si="196"/>
        <v>6.8136998613901856E-5</v>
      </c>
      <c r="AZ298" s="1">
        <f t="shared" si="197"/>
        <v>1.9390728367631134E-5</v>
      </c>
      <c r="BA298" s="1">
        <f t="shared" si="198"/>
        <v>4.0427763042223276E-5</v>
      </c>
      <c r="BB298" s="1">
        <f t="shared" si="199"/>
        <v>5.7525557891448285E-5</v>
      </c>
      <c r="BC298" s="1">
        <f t="shared" si="200"/>
        <v>4.0927194107502413E-5</v>
      </c>
      <c r="BD298" s="1">
        <f t="shared" si="201"/>
        <v>1.9412069798888342E-5</v>
      </c>
      <c r="BE298" s="1">
        <f t="shared" si="202"/>
        <v>6.9054658295247596E-6</v>
      </c>
      <c r="BF298" s="1">
        <f t="shared" si="203"/>
        <v>1.9651880017643374E-6</v>
      </c>
    </row>
    <row r="299" spans="2:58" x14ac:dyDescent="0.35">
      <c r="B299" s="1" t="s">
        <v>3</v>
      </c>
      <c r="C299" s="1" t="s">
        <v>6</v>
      </c>
      <c r="E299" s="1">
        <f>'PL Table'!R301</f>
        <v>1.2161614341696318</v>
      </c>
      <c r="F299" s="1">
        <f>'PL Table'!S301</f>
        <v>0.42369889132123439</v>
      </c>
      <c r="H299" s="1">
        <f t="shared" si="204"/>
        <v>0.29636560518793958</v>
      </c>
      <c r="I299" s="1">
        <f t="shared" si="204"/>
        <v>0.36042841944391552</v>
      </c>
      <c r="J299" s="1">
        <f t="shared" si="204"/>
        <v>0.21916957175320301</v>
      </c>
      <c r="K299" s="1">
        <f t="shared" si="204"/>
        <v>8.8848526903239786E-2</v>
      </c>
      <c r="L299" s="1">
        <f t="shared" si="204"/>
        <v>2.701353797562582E-2</v>
      </c>
      <c r="M299" s="1">
        <f t="shared" si="204"/>
        <v>6.5705646172865735E-3</v>
      </c>
      <c r="O299" s="1">
        <f t="shared" si="205"/>
        <v>0.6546209642894113</v>
      </c>
      <c r="P299" s="1">
        <f t="shared" si="205"/>
        <v>0.27736217680506098</v>
      </c>
      <c r="Q299" s="1">
        <f t="shared" si="205"/>
        <v>5.8759023403374251E-2</v>
      </c>
      <c r="R299" s="1">
        <f t="shared" si="205"/>
        <v>8.2987110237093785E-3</v>
      </c>
      <c r="S299" s="1">
        <f t="shared" si="205"/>
        <v>8.7903866503524232E-4</v>
      </c>
      <c r="T299" s="1">
        <f t="shared" si="205"/>
        <v>7.4489541560786055E-5</v>
      </c>
      <c r="W299" s="1">
        <f t="shared" si="168"/>
        <v>0.19400713825034396</v>
      </c>
      <c r="X299" s="1">
        <f t="shared" si="169"/>
        <v>8.2200609385076201E-2</v>
      </c>
      <c r="Y299" s="1">
        <f t="shared" si="170"/>
        <v>1.7414153531193317E-2</v>
      </c>
      <c r="Z299" s="1">
        <f t="shared" si="171"/>
        <v>2.4594525148214554E-3</v>
      </c>
      <c r="AA299" s="1">
        <f t="shared" si="172"/>
        <v>2.6051682594676809E-4</v>
      </c>
      <c r="AB299" s="1">
        <f t="shared" si="173"/>
        <v>2.2076138064834535E-5</v>
      </c>
      <c r="AC299" s="1">
        <f t="shared" si="174"/>
        <v>0.23594399949368439</v>
      </c>
      <c r="AD299" s="1">
        <f t="shared" si="175"/>
        <v>9.9969210999371977E-2</v>
      </c>
      <c r="AE299" s="1">
        <f t="shared" si="176"/>
        <v>2.1178421933346223E-2</v>
      </c>
      <c r="AF299" s="1">
        <f t="shared" si="177"/>
        <v>2.9910912976973693E-3</v>
      </c>
      <c r="AG299" s="1">
        <f t="shared" si="178"/>
        <v>3.1683051666874185E-4</v>
      </c>
      <c r="AH299" s="1">
        <f t="shared" si="179"/>
        <v>2.6848147729855975E-5</v>
      </c>
      <c r="AI299" s="1">
        <f t="shared" si="180"/>
        <v>0.14347299640397906</v>
      </c>
      <c r="AJ299" s="1">
        <f t="shared" si="181"/>
        <v>6.078934951090139E-2</v>
      </c>
      <c r="AK299" s="1">
        <f t="shared" si="182"/>
        <v>1.2878189995953969E-2</v>
      </c>
      <c r="AL299" s="1">
        <f t="shared" si="183"/>
        <v>1.8188249411699694E-3</v>
      </c>
      <c r="AM299" s="1">
        <f t="shared" si="184"/>
        <v>1.9265852777028132E-4</v>
      </c>
      <c r="AN299" s="1">
        <f t="shared" si="185"/>
        <v>1.6325840923969897E-5</v>
      </c>
      <c r="AO299" s="1">
        <f t="shared" si="186"/>
        <v>5.8162108357092533E-2</v>
      </c>
      <c r="AP299" s="1">
        <f t="shared" si="187"/>
        <v>2.4643220827805609E-2</v>
      </c>
      <c r="AQ299" s="1">
        <f t="shared" si="188"/>
        <v>5.2206526716627932E-3</v>
      </c>
      <c r="AR299" s="1">
        <f t="shared" si="189"/>
        <v>7.3732824965225534E-4</v>
      </c>
      <c r="AS299" s="1">
        <f t="shared" si="190"/>
        <v>7.810129047937172E-5</v>
      </c>
      <c r="AT299" s="1">
        <f t="shared" si="191"/>
        <v>6.6182860373734982E-6</v>
      </c>
      <c r="AU299" s="1">
        <f t="shared" si="192"/>
        <v>1.7683628278472807E-2</v>
      </c>
      <c r="AV299" s="1">
        <f t="shared" si="193"/>
        <v>7.4925336961257577E-3</v>
      </c>
      <c r="AW299" s="1">
        <f t="shared" si="194"/>
        <v>1.5872891101177367E-3</v>
      </c>
      <c r="AX299" s="1">
        <f t="shared" si="195"/>
        <v>2.2417754538771792E-4</v>
      </c>
      <c r="AY299" s="1">
        <f t="shared" si="196"/>
        <v>2.3745944359972942E-5</v>
      </c>
      <c r="AZ299" s="1">
        <f t="shared" si="197"/>
        <v>2.012226059739252E-6</v>
      </c>
      <c r="BA299" s="1">
        <f t="shared" si="198"/>
        <v>4.301229345694023E-3</v>
      </c>
      <c r="BB299" s="1">
        <f t="shared" si="199"/>
        <v>1.8224261050889163E-3</v>
      </c>
      <c r="BC299" s="1">
        <f t="shared" si="200"/>
        <v>3.8607996012052454E-4</v>
      </c>
      <c r="BD299" s="1">
        <f t="shared" si="201"/>
        <v>5.4527217021470884E-5</v>
      </c>
      <c r="BE299" s="1">
        <f t="shared" si="202"/>
        <v>5.7757803497073873E-6</v>
      </c>
      <c r="BF299" s="1">
        <f t="shared" si="203"/>
        <v>4.8943834613719859E-7</v>
      </c>
    </row>
    <row r="300" spans="2:58" x14ac:dyDescent="0.35">
      <c r="B300" s="1" t="s">
        <v>17</v>
      </c>
      <c r="C300" s="1" t="s">
        <v>12</v>
      </c>
      <c r="E300" s="1">
        <f>'PL Table'!R302</f>
        <v>1.9897752353497589</v>
      </c>
      <c r="F300" s="1">
        <f>'PL Table'!S302</f>
        <v>0.5508085587176047</v>
      </c>
      <c r="H300" s="1">
        <f t="shared" si="204"/>
        <v>0.1367261531981406</v>
      </c>
      <c r="I300" s="1">
        <f t="shared" si="204"/>
        <v>0.27205431365829741</v>
      </c>
      <c r="J300" s="1">
        <f t="shared" si="204"/>
        <v>0.27066346799367796</v>
      </c>
      <c r="K300" s="1">
        <f t="shared" si="204"/>
        <v>0.17951982190923421</v>
      </c>
      <c r="L300" s="1">
        <f t="shared" si="204"/>
        <v>8.9301023972348278E-2</v>
      </c>
      <c r="M300" s="1">
        <f t="shared" si="204"/>
        <v>3.5537793198310727E-2</v>
      </c>
      <c r="O300" s="1">
        <f t="shared" si="205"/>
        <v>0.57648350112629432</v>
      </c>
      <c r="P300" s="1">
        <f t="shared" si="205"/>
        <v>0.31753204637985277</v>
      </c>
      <c r="Q300" s="1">
        <f t="shared" si="205"/>
        <v>8.7449684406569153E-2</v>
      </c>
      <c r="R300" s="1">
        <f t="shared" si="205"/>
        <v>1.6056011542763919E-2</v>
      </c>
      <c r="S300" s="1">
        <f t="shared" si="205"/>
        <v>2.2109471441557542E-3</v>
      </c>
      <c r="T300" s="1">
        <f t="shared" si="205"/>
        <v>2.4356172197464711E-4</v>
      </c>
      <c r="W300" s="1">
        <f t="shared" si="168"/>
        <v>7.8820371491194183E-2</v>
      </c>
      <c r="X300" s="1">
        <f t="shared" si="169"/>
        <v>4.3414935218650835E-2</v>
      </c>
      <c r="Y300" s="1">
        <f t="shared" si="170"/>
        <v>1.1956658947301621E-2</v>
      </c>
      <c r="Z300" s="1">
        <f t="shared" si="171"/>
        <v>2.1952766939470534E-3</v>
      </c>
      <c r="AA300" s="1">
        <f t="shared" si="172"/>
        <v>3.0229429794483112E-4</v>
      </c>
      <c r="AB300" s="1">
        <f t="shared" si="173"/>
        <v>3.3301257311908527E-5</v>
      </c>
      <c r="AC300" s="1">
        <f t="shared" si="174"/>
        <v>0.15683482323424633</v>
      </c>
      <c r="AD300" s="1">
        <f t="shared" si="175"/>
        <v>8.63859629423855E-2</v>
      </c>
      <c r="AE300" s="1">
        <f t="shared" si="176"/>
        <v>2.3791063870863886E-2</v>
      </c>
      <c r="AF300" s="1">
        <f t="shared" si="177"/>
        <v>4.3681072003563387E-3</v>
      </c>
      <c r="AG300" s="1">
        <f t="shared" si="178"/>
        <v>6.0149770783806647E-4</v>
      </c>
      <c r="AH300" s="1">
        <f t="shared" si="179"/>
        <v>6.626201710524567E-5</v>
      </c>
      <c r="AI300" s="1">
        <f t="shared" si="180"/>
        <v>0.15603302365598018</v>
      </c>
      <c r="AJ300" s="1">
        <f t="shared" si="181"/>
        <v>8.5944324872300346E-2</v>
      </c>
      <c r="AK300" s="1">
        <f t="shared" si="182"/>
        <v>2.3669434856434669E-2</v>
      </c>
      <c r="AL300" s="1">
        <f t="shared" si="183"/>
        <v>4.3457757663110056E-3</v>
      </c>
      <c r="AM300" s="1">
        <f t="shared" si="184"/>
        <v>5.9842262158791464E-4</v>
      </c>
      <c r="AN300" s="1">
        <f t="shared" si="185"/>
        <v>6.5923260340169994E-5</v>
      </c>
      <c r="AO300" s="1">
        <f t="shared" si="186"/>
        <v>0.10349021545580418</v>
      </c>
      <c r="AP300" s="1">
        <f t="shared" si="187"/>
        <v>5.7003296416585865E-2</v>
      </c>
      <c r="AQ300" s="1">
        <f t="shared" si="188"/>
        <v>1.5698951770686032E-2</v>
      </c>
      <c r="AR300" s="1">
        <f t="shared" si="189"/>
        <v>2.8823723327295876E-3</v>
      </c>
      <c r="AS300" s="1">
        <f t="shared" si="190"/>
        <v>3.9690883756957095E-4</v>
      </c>
      <c r="AT300" s="1">
        <f t="shared" si="191"/>
        <v>4.3724156952795064E-5</v>
      </c>
      <c r="AU300" s="1">
        <f t="shared" si="192"/>
        <v>5.1480566953742472E-2</v>
      </c>
      <c r="AV300" s="1">
        <f t="shared" si="193"/>
        <v>2.8355936885756036E-2</v>
      </c>
      <c r="AW300" s="1">
        <f t="shared" si="194"/>
        <v>7.8093463635653237E-3</v>
      </c>
      <c r="AX300" s="1">
        <f t="shared" si="195"/>
        <v>1.4338182716806614E-3</v>
      </c>
      <c r="AY300" s="1">
        <f t="shared" si="196"/>
        <v>1.9743984392184798E-4</v>
      </c>
      <c r="AZ300" s="1">
        <f t="shared" si="197"/>
        <v>2.1750311172804388E-5</v>
      </c>
      <c r="BA300" s="1">
        <f t="shared" si="198"/>
        <v>2.0486951445264377E-2</v>
      </c>
      <c r="BB300" s="1">
        <f t="shared" si="199"/>
        <v>1.1284388198083618E-2</v>
      </c>
      <c r="BC300" s="1">
        <f t="shared" si="200"/>
        <v>3.107768799698193E-3</v>
      </c>
      <c r="BD300" s="1">
        <f t="shared" si="201"/>
        <v>5.7059521779643412E-4</v>
      </c>
      <c r="BE300" s="1">
        <f t="shared" si="202"/>
        <v>7.8572182381402887E-5</v>
      </c>
      <c r="BF300" s="1">
        <f t="shared" si="203"/>
        <v>8.6556461065594618E-6</v>
      </c>
    </row>
    <row r="301" spans="2:58" x14ac:dyDescent="0.35">
      <c r="B301" s="1" t="s">
        <v>10</v>
      </c>
      <c r="C301" s="1" t="s">
        <v>15</v>
      </c>
      <c r="E301" s="1">
        <f>'PL Table'!R303</f>
        <v>0.67564524120535108</v>
      </c>
      <c r="F301" s="1">
        <f>'PL Table'!S303</f>
        <v>1.0592472283030863</v>
      </c>
      <c r="H301" s="1">
        <f t="shared" si="204"/>
        <v>0.50882799787233934</v>
      </c>
      <c r="I301" s="1">
        <f t="shared" si="204"/>
        <v>0.34378721535449258</v>
      </c>
      <c r="J301" s="1">
        <f t="shared" si="204"/>
        <v>0.11613909802075104</v>
      </c>
      <c r="K301" s="1">
        <f t="shared" si="204"/>
        <v>2.6156276298534089E-2</v>
      </c>
      <c r="L301" s="1">
        <f t="shared" si="204"/>
        <v>4.4180909021892169E-3</v>
      </c>
      <c r="M301" s="1">
        <f t="shared" si="204"/>
        <v>5.9701241865536033E-4</v>
      </c>
      <c r="O301" s="1">
        <f t="shared" si="205"/>
        <v>0.3467167106451714</v>
      </c>
      <c r="P301" s="1">
        <f t="shared" si="205"/>
        <v>0.36725871475726096</v>
      </c>
      <c r="Q301" s="1">
        <f t="shared" si="205"/>
        <v>0.19450888783839121</v>
      </c>
      <c r="R301" s="1">
        <f t="shared" si="205"/>
        <v>6.8677666774377269E-2</v>
      </c>
      <c r="S301" s="1">
        <f t="shared" si="205"/>
        <v>1.8186657044270516E-2</v>
      </c>
      <c r="T301" s="1">
        <f t="shared" si="205"/>
        <v>3.8528332132484705E-3</v>
      </c>
      <c r="W301" s="1">
        <f t="shared" si="168"/>
        <v>0.17641916970646576</v>
      </c>
      <c r="X301" s="1">
        <f t="shared" si="169"/>
        <v>0.18687151653110567</v>
      </c>
      <c r="Y301" s="1">
        <f t="shared" si="170"/>
        <v>9.897156796718401E-2</v>
      </c>
      <c r="Z301" s="1">
        <f t="shared" si="171"/>
        <v>3.4945119683350068E-2</v>
      </c>
      <c r="AA301" s="1">
        <f t="shared" si="172"/>
        <v>9.2538802918270442E-3</v>
      </c>
      <c r="AB301" s="1">
        <f t="shared" si="173"/>
        <v>1.9604294100332713E-3</v>
      </c>
      <c r="AC301" s="1">
        <f t="shared" si="174"/>
        <v>0.11919677246957283</v>
      </c>
      <c r="AD301" s="1">
        <f t="shared" si="175"/>
        <v>0.12625885086106864</v>
      </c>
      <c r="AE301" s="1">
        <f t="shared" si="176"/>
        <v>6.6869668911659838E-2</v>
      </c>
      <c r="AF301" s="1">
        <f t="shared" si="177"/>
        <v>2.3610503817406918E-2</v>
      </c>
      <c r="AG301" s="1">
        <f t="shared" si="178"/>
        <v>6.2523401818569274E-3</v>
      </c>
      <c r="AH301" s="1">
        <f t="shared" si="179"/>
        <v>1.3245548016079937E-3</v>
      </c>
      <c r="AI301" s="1">
        <f t="shared" si="180"/>
        <v>4.0267366043051936E-2</v>
      </c>
      <c r="AJ301" s="1">
        <f t="shared" si="181"/>
        <v>4.2653095872168575E-2</v>
      </c>
      <c r="AK301" s="1">
        <f t="shared" si="182"/>
        <v>2.2590086790570185E-2</v>
      </c>
      <c r="AL301" s="1">
        <f t="shared" si="183"/>
        <v>7.9761622733458791E-3</v>
      </c>
      <c r="AM301" s="1">
        <f t="shared" si="184"/>
        <v>2.1121819451343157E-3</v>
      </c>
      <c r="AN301" s="1">
        <f t="shared" si="185"/>
        <v>4.4746457421106927E-4</v>
      </c>
      <c r="AO301" s="1">
        <f t="shared" si="186"/>
        <v>9.068818080953998E-3</v>
      </c>
      <c r="AP301" s="1">
        <f t="shared" si="187"/>
        <v>9.606120416235436E-3</v>
      </c>
      <c r="AQ301" s="1">
        <f t="shared" si="188"/>
        <v>5.0876282128215376E-3</v>
      </c>
      <c r="AR301" s="1">
        <f t="shared" si="189"/>
        <v>1.7963520276892662E-3</v>
      </c>
      <c r="AS301" s="1">
        <f t="shared" si="190"/>
        <v>4.7569522659662091E-4</v>
      </c>
      <c r="AT301" s="1">
        <f t="shared" si="191"/>
        <v>1.007757700578959E-4</v>
      </c>
      <c r="AU301" s="1">
        <f t="shared" si="192"/>
        <v>1.531825944938403E-3</v>
      </c>
      <c r="AV301" s="1">
        <f t="shared" si="193"/>
        <v>1.6225823864187594E-3</v>
      </c>
      <c r="AW301" s="1">
        <f t="shared" si="194"/>
        <v>8.5935794775373903E-4</v>
      </c>
      <c r="AX301" s="1">
        <f t="shared" si="195"/>
        <v>3.0342417475945886E-4</v>
      </c>
      <c r="AY301" s="1">
        <f t="shared" si="196"/>
        <v>8.0350304028527006E-5</v>
      </c>
      <c r="AZ301" s="1">
        <f t="shared" si="197"/>
        <v>1.7022167367105513E-5</v>
      </c>
      <c r="BA301" s="1">
        <f t="shared" si="198"/>
        <v>2.0699418201050449E-4</v>
      </c>
      <c r="BB301" s="1">
        <f t="shared" si="199"/>
        <v>2.1925801356949143E-4</v>
      </c>
      <c r="BC301" s="1">
        <f t="shared" si="200"/>
        <v>1.1612422157836213E-4</v>
      </c>
      <c r="BD301" s="1">
        <f t="shared" si="201"/>
        <v>4.1001419948577854E-5</v>
      </c>
      <c r="BE301" s="1">
        <f t="shared" si="202"/>
        <v>1.0857660109255488E-5</v>
      </c>
      <c r="BF301" s="1">
        <f t="shared" si="203"/>
        <v>2.3001892753171729E-6</v>
      </c>
    </row>
    <row r="302" spans="2:58" x14ac:dyDescent="0.35">
      <c r="B302" s="1" t="s">
        <v>20</v>
      </c>
      <c r="C302" s="1" t="s">
        <v>11</v>
      </c>
      <c r="E302" s="1">
        <f>'PL Table'!R304</f>
        <v>0.69929282464753839</v>
      </c>
      <c r="F302" s="1">
        <f>'PL Table'!S304</f>
        <v>1.7477579267000922</v>
      </c>
      <c r="H302" s="1">
        <f t="shared" si="204"/>
        <v>0.49693660087832586</v>
      </c>
      <c r="I302" s="1">
        <f t="shared" si="204"/>
        <v>0.34750419929895088</v>
      </c>
      <c r="J302" s="1">
        <f t="shared" si="204"/>
        <v>0.12150359655232222</v>
      </c>
      <c r="K302" s="1">
        <f t="shared" si="204"/>
        <v>2.8322197745969443E-2</v>
      </c>
      <c r="L302" s="1">
        <f t="shared" si="204"/>
        <v>4.9513774155012773E-3</v>
      </c>
      <c r="M302" s="1">
        <f t="shared" si="204"/>
        <v>6.9249253975638364E-4</v>
      </c>
      <c r="O302" s="1">
        <f t="shared" si="205"/>
        <v>0.174163994467365</v>
      </c>
      <c r="P302" s="1">
        <f t="shared" si="205"/>
        <v>0.30439650187608813</v>
      </c>
      <c r="Q302" s="1">
        <f t="shared" si="205"/>
        <v>0.26600569950685637</v>
      </c>
      <c r="R302" s="1">
        <f t="shared" si="205"/>
        <v>0.15497118995350367</v>
      </c>
      <c r="S302" s="1">
        <f t="shared" si="205"/>
        <v>6.7713031412845473E-2</v>
      </c>
      <c r="T302" s="1">
        <f t="shared" si="205"/>
        <v>2.3669197478538587E-2</v>
      </c>
      <c r="W302" s="1">
        <f t="shared" si="168"/>
        <v>8.6548463406003917E-2</v>
      </c>
      <c r="X302" s="1">
        <f t="shared" si="169"/>
        <v>0.15126576296155617</v>
      </c>
      <c r="Y302" s="1">
        <f t="shared" si="170"/>
        <v>0.13218796812719857</v>
      </c>
      <c r="Z302" s="1">
        <f t="shared" si="171"/>
        <v>7.701085636956348E-2</v>
      </c>
      <c r="AA302" s="1">
        <f t="shared" si="172"/>
        <v>3.3649083665466734E-2</v>
      </c>
      <c r="AB302" s="1">
        <f t="shared" si="173"/>
        <v>1.1762090540502807E-2</v>
      </c>
      <c r="AC302" s="1">
        <f t="shared" si="174"/>
        <v>6.0522719444088581E-2</v>
      </c>
      <c r="AD302" s="1">
        <f t="shared" si="175"/>
        <v>0.1057790626538516</v>
      </c>
      <c r="AE302" s="1">
        <f t="shared" si="176"/>
        <v>9.2438097616087456E-2</v>
      </c>
      <c r="AF302" s="1">
        <f t="shared" si="177"/>
        <v>5.3853139279197916E-2</v>
      </c>
      <c r="AG302" s="1">
        <f t="shared" si="178"/>
        <v>2.3530562763225574E-2</v>
      </c>
      <c r="AH302" s="1">
        <f t="shared" si="179"/>
        <v>8.225145517828299E-3</v>
      </c>
      <c r="AI302" s="1">
        <f t="shared" si="180"/>
        <v>2.1161551717703595E-2</v>
      </c>
      <c r="AJ302" s="1">
        <f t="shared" si="181"/>
        <v>3.6985269755890407E-2</v>
      </c>
      <c r="AK302" s="1">
        <f t="shared" si="182"/>
        <v>3.2320649193499335E-2</v>
      </c>
      <c r="AL302" s="1">
        <f t="shared" si="183"/>
        <v>1.8829556941343802E-2</v>
      </c>
      <c r="AM302" s="1">
        <f t="shared" si="184"/>
        <v>8.2273768501210983E-3</v>
      </c>
      <c r="AN302" s="1">
        <f t="shared" si="185"/>
        <v>2.875892621149595E-3</v>
      </c>
      <c r="AO302" s="1">
        <f t="shared" si="186"/>
        <v>4.9327070915326397E-3</v>
      </c>
      <c r="AP302" s="1">
        <f t="shared" si="187"/>
        <v>8.6211779193159262E-3</v>
      </c>
      <c r="AQ302" s="1">
        <f t="shared" si="188"/>
        <v>7.5338660229881125E-3</v>
      </c>
      <c r="AR302" s="1">
        <f t="shared" si="189"/>
        <v>4.3891246867913238E-3</v>
      </c>
      <c r="AS302" s="1">
        <f t="shared" si="190"/>
        <v>1.9177818656536502E-3</v>
      </c>
      <c r="AT302" s="1">
        <f t="shared" si="191"/>
        <v>6.7036369147557113E-4</v>
      </c>
      <c r="AU302" s="1">
        <f t="shared" si="192"/>
        <v>8.6235166879920051E-4</v>
      </c>
      <c r="AV302" s="1">
        <f t="shared" si="193"/>
        <v>1.5071819647468549E-3</v>
      </c>
      <c r="AW302" s="1">
        <f t="shared" si="194"/>
        <v>1.3170946129328679E-3</v>
      </c>
      <c r="AX302" s="1">
        <f t="shared" si="195"/>
        <v>7.6732084998913652E-4</v>
      </c>
      <c r="AY302" s="1">
        <f t="shared" si="196"/>
        <v>3.3527277447269161E-4</v>
      </c>
      <c r="AZ302" s="1">
        <f t="shared" si="197"/>
        <v>1.1719512983827574E-4</v>
      </c>
      <c r="BA302" s="1">
        <f t="shared" si="198"/>
        <v>1.2060726686282233E-4</v>
      </c>
      <c r="BB302" s="1">
        <f t="shared" si="199"/>
        <v>2.1079230667713107E-4</v>
      </c>
      <c r="BC302" s="1">
        <f t="shared" si="200"/>
        <v>1.8420696244117639E-4</v>
      </c>
      <c r="BD302" s="1">
        <f t="shared" si="201"/>
        <v>1.0731639291997073E-4</v>
      </c>
      <c r="BE302" s="1">
        <f t="shared" si="202"/>
        <v>4.6890769097685149E-5</v>
      </c>
      <c r="BF302" s="1">
        <f t="shared" si="203"/>
        <v>1.6390742675908579E-5</v>
      </c>
    </row>
    <row r="303" spans="2:58" x14ac:dyDescent="0.35">
      <c r="B303" s="1" t="s">
        <v>16</v>
      </c>
      <c r="C303" s="1" t="s">
        <v>2</v>
      </c>
      <c r="E303" s="1">
        <f>'PL Table'!R305</f>
        <v>1.3715598396468629</v>
      </c>
      <c r="F303" s="1">
        <f>'PL Table'!S305</f>
        <v>0.90389096815196679</v>
      </c>
      <c r="H303" s="1">
        <f t="shared" si="204"/>
        <v>0.25371090241586225</v>
      </c>
      <c r="I303" s="1">
        <f t="shared" si="204"/>
        <v>0.3479796846341609</v>
      </c>
      <c r="J303" s="1">
        <f t="shared" si="204"/>
        <v>0.23863748022859788</v>
      </c>
      <c r="K303" s="1">
        <f t="shared" si="204"/>
        <v>0.10910186137202239</v>
      </c>
      <c r="L303" s="1">
        <f t="shared" si="204"/>
        <v>3.7409932872146306E-2</v>
      </c>
      <c r="M303" s="1">
        <f t="shared" si="204"/>
        <v>1.0261992306264178E-2</v>
      </c>
      <c r="O303" s="1">
        <f t="shared" si="205"/>
        <v>0.40499078381293407</v>
      </c>
      <c r="P303" s="1">
        <f t="shared" si="205"/>
        <v>0.36606751167329682</v>
      </c>
      <c r="Q303" s="1">
        <f t="shared" si="205"/>
        <v>0.16544255876767883</v>
      </c>
      <c r="R303" s="1">
        <f t="shared" si="205"/>
        <v>4.9847344872685301E-2</v>
      </c>
      <c r="S303" s="1">
        <f t="shared" si="205"/>
        <v>1.126414120419412E-2</v>
      </c>
      <c r="T303" s="1">
        <f t="shared" si="205"/>
        <v>2.0363110996918974E-3</v>
      </c>
      <c r="W303" s="1">
        <f t="shared" si="168"/>
        <v>0.10275057723128689</v>
      </c>
      <c r="X303" s="1">
        <f t="shared" si="169"/>
        <v>9.287531873176133E-2</v>
      </c>
      <c r="Y303" s="1">
        <f t="shared" si="170"/>
        <v>4.1974580882937117E-2</v>
      </c>
      <c r="Z303" s="1">
        <f t="shared" si="171"/>
        <v>1.2646814850683691E-2</v>
      </c>
      <c r="AA303" s="1">
        <f t="shared" si="172"/>
        <v>2.8578354298557877E-3</v>
      </c>
      <c r="AB303" s="1">
        <f t="shared" si="173"/>
        <v>5.1663432670226808E-4</v>
      </c>
      <c r="AC303" s="1">
        <f t="shared" si="174"/>
        <v>0.14092856523096645</v>
      </c>
      <c r="AD303" s="1">
        <f t="shared" si="175"/>
        <v>0.12738405726688584</v>
      </c>
      <c r="AE303" s="1">
        <f t="shared" si="176"/>
        <v>5.7570649425045507E-2</v>
      </c>
      <c r="AF303" s="1">
        <f t="shared" si="177"/>
        <v>1.7345863348647288E-2</v>
      </c>
      <c r="AG303" s="1">
        <f t="shared" si="178"/>
        <v>3.9196923039101269E-3</v>
      </c>
      <c r="AH303" s="1">
        <f t="shared" si="179"/>
        <v>7.0859489428782782E-4</v>
      </c>
      <c r="AI303" s="1">
        <f t="shared" si="180"/>
        <v>9.6645980164923415E-2</v>
      </c>
      <c r="AJ303" s="1">
        <f t="shared" si="181"/>
        <v>8.7357428579268398E-2</v>
      </c>
      <c r="AK303" s="1">
        <f t="shared" si="182"/>
        <v>3.9480795346890599E-2</v>
      </c>
      <c r="AL303" s="1">
        <f t="shared" si="183"/>
        <v>1.1895444776503538E-2</v>
      </c>
      <c r="AM303" s="1">
        <f t="shared" si="184"/>
        <v>2.688046273908009E-3</v>
      </c>
      <c r="AN303" s="1">
        <f t="shared" si="185"/>
        <v>4.8594014979199958E-4</v>
      </c>
      <c r="AO303" s="1">
        <f t="shared" si="186"/>
        <v>4.4185248352505424E-2</v>
      </c>
      <c r="AP303" s="1">
        <f t="shared" si="187"/>
        <v>3.9938646911381222E-2</v>
      </c>
      <c r="AQ303" s="1">
        <f t="shared" si="188"/>
        <v>1.8050091111703963E-2</v>
      </c>
      <c r="AR303" s="1">
        <f t="shared" si="189"/>
        <v>5.438438110063103E-3</v>
      </c>
      <c r="AS303" s="1">
        <f t="shared" si="190"/>
        <v>1.2289387721348723E-3</v>
      </c>
      <c r="AT303" s="1">
        <f t="shared" si="191"/>
        <v>2.2216533130889587E-4</v>
      </c>
      <c r="AU303" s="1">
        <f t="shared" si="192"/>
        <v>1.515067803627978E-2</v>
      </c>
      <c r="AV303" s="1">
        <f t="shared" si="193"/>
        <v>1.3694561038371668E-2</v>
      </c>
      <c r="AW303" s="1">
        <f t="shared" si="194"/>
        <v>6.189195017694985E-3</v>
      </c>
      <c r="AX303" s="1">
        <f t="shared" si="195"/>
        <v>1.8647858255418834E-3</v>
      </c>
      <c r="AY303" s="1">
        <f t="shared" si="196"/>
        <v>4.213907663112793E-4</v>
      </c>
      <c r="AZ303" s="1">
        <f t="shared" si="197"/>
        <v>7.6178261546280308E-5</v>
      </c>
      <c r="BA303" s="1">
        <f t="shared" si="198"/>
        <v>4.1560123075962286E-3</v>
      </c>
      <c r="BB303" s="1">
        <f t="shared" si="199"/>
        <v>3.7565819883646442E-3</v>
      </c>
      <c r="BC303" s="1">
        <f t="shared" si="200"/>
        <v>1.6977702652025792E-3</v>
      </c>
      <c r="BD303" s="1">
        <f t="shared" si="201"/>
        <v>5.1153306957119364E-4</v>
      </c>
      <c r="BE303" s="1">
        <f t="shared" si="202"/>
        <v>1.1559253037411338E-4</v>
      </c>
      <c r="BF303" s="1">
        <f t="shared" si="203"/>
        <v>2.0896608838198598E-5</v>
      </c>
    </row>
    <row r="304" spans="2:58" x14ac:dyDescent="0.35">
      <c r="B304" s="1" t="s">
        <v>9</v>
      </c>
      <c r="C304" s="1" t="s">
        <v>14</v>
      </c>
      <c r="E304" s="1">
        <f>'PL Table'!R306</f>
        <v>1.0979235169586958</v>
      </c>
      <c r="F304" s="1">
        <f>'PL Table'!S306</f>
        <v>0.40251394675517266</v>
      </c>
      <c r="H304" s="1">
        <f t="shared" si="204"/>
        <v>0.3335630029890389</v>
      </c>
      <c r="I304" s="1">
        <f t="shared" si="204"/>
        <v>0.36622666536902959</v>
      </c>
      <c r="J304" s="1">
        <f t="shared" si="204"/>
        <v>0.20104443422301016</v>
      </c>
      <c r="K304" s="1">
        <f t="shared" si="204"/>
        <v>7.3577137429032838E-2</v>
      </c>
      <c r="L304" s="1">
        <f t="shared" si="204"/>
        <v>2.0195517373459253E-2</v>
      </c>
      <c r="M304" s="1">
        <f t="shared" si="204"/>
        <v>4.4346266922937671E-3</v>
      </c>
      <c r="O304" s="1">
        <f t="shared" si="205"/>
        <v>0.66863701354440286</v>
      </c>
      <c r="P304" s="1">
        <f t="shared" si="205"/>
        <v>0.26913572326834939</v>
      </c>
      <c r="Q304" s="1">
        <f t="shared" si="205"/>
        <v>5.4165441092775636E-2</v>
      </c>
      <c r="R304" s="1">
        <f t="shared" si="205"/>
        <v>7.2674484906626452E-3</v>
      </c>
      <c r="S304" s="1">
        <f t="shared" si="205"/>
        <v>7.3131234370413592E-4</v>
      </c>
      <c r="T304" s="1">
        <f t="shared" si="205"/>
        <v>5.8872683555025416E-5</v>
      </c>
      <c r="W304" s="1">
        <f t="shared" si="168"/>
        <v>0.2230325701474937</v>
      </c>
      <c r="X304" s="1">
        <f t="shared" si="169"/>
        <v>8.9773720065017576E-2</v>
      </c>
      <c r="Y304" s="1">
        <f t="shared" si="170"/>
        <v>1.806758718913213E-2</v>
      </c>
      <c r="Z304" s="1">
        <f t="shared" si="171"/>
        <v>2.4241519426135903E-3</v>
      </c>
      <c r="AA304" s="1">
        <f t="shared" si="172"/>
        <v>2.4393874148890375E-4</v>
      </c>
      <c r="AB304" s="1">
        <f t="shared" si="173"/>
        <v>1.9637749120637686E-5</v>
      </c>
      <c r="AC304" s="1">
        <f t="shared" si="174"/>
        <v>0.24487270381267334</v>
      </c>
      <c r="AD304" s="1">
        <f t="shared" si="175"/>
        <v>9.8564678464249544E-2</v>
      </c>
      <c r="AE304" s="1">
        <f t="shared" si="176"/>
        <v>1.9836828869649829E-2</v>
      </c>
      <c r="AF304" s="1">
        <f t="shared" si="177"/>
        <v>2.6615334264765678E-3</v>
      </c>
      <c r="AG304" s="1">
        <f t="shared" si="178"/>
        <v>2.6782608097797534E-4</v>
      </c>
      <c r="AH304" s="1">
        <f t="shared" si="179"/>
        <v>2.1560746579683065E-5</v>
      </c>
      <c r="AI304" s="1">
        <f t="shared" si="180"/>
        <v>0.13442575008859767</v>
      </c>
      <c r="AJ304" s="1">
        <f t="shared" si="181"/>
        <v>5.4108239213685932E-2</v>
      </c>
      <c r="AK304" s="1">
        <f t="shared" si="182"/>
        <v>1.0889660458936863E-2</v>
      </c>
      <c r="AL304" s="1">
        <f t="shared" si="183"/>
        <v>1.4610800700501406E-3</v>
      </c>
      <c r="AM304" s="1">
        <f t="shared" si="184"/>
        <v>1.4702627638030156E-4</v>
      </c>
      <c r="AN304" s="1">
        <f t="shared" si="185"/>
        <v>1.1836025356510399E-5</v>
      </c>
      <c r="AO304" s="1">
        <f t="shared" si="186"/>
        <v>4.9196397435694622E-2</v>
      </c>
      <c r="AP304" s="1">
        <f t="shared" si="187"/>
        <v>1.9802236097977495E-2</v>
      </c>
      <c r="AQ304" s="1">
        <f t="shared" si="188"/>
        <v>3.985338103187336E-3</v>
      </c>
      <c r="AR304" s="1">
        <f t="shared" si="189"/>
        <v>5.3471805635590269E-4</v>
      </c>
      <c r="AS304" s="1">
        <f t="shared" si="190"/>
        <v>5.3807868816267304E-5</v>
      </c>
      <c r="AT304" s="1">
        <f t="shared" si="191"/>
        <v>4.3316835287440667E-6</v>
      </c>
      <c r="AU304" s="1">
        <f t="shared" si="192"/>
        <v>1.3503470423573898E-2</v>
      </c>
      <c r="AV304" s="1">
        <f t="shared" si="193"/>
        <v>5.4353351750844716E-3</v>
      </c>
      <c r="AW304" s="1">
        <f t="shared" si="194"/>
        <v>1.0938991066302341E-3</v>
      </c>
      <c r="AX304" s="1">
        <f t="shared" si="195"/>
        <v>1.4676988225389767E-4</v>
      </c>
      <c r="AY304" s="1">
        <f t="shared" si="196"/>
        <v>1.4769231142702081E-5</v>
      </c>
      <c r="AZ304" s="1">
        <f t="shared" si="197"/>
        <v>1.1889643035576846E-6</v>
      </c>
      <c r="BA304" s="1">
        <f t="shared" si="198"/>
        <v>2.9651555477195981E-3</v>
      </c>
      <c r="BB304" s="1">
        <f t="shared" si="199"/>
        <v>1.1935164622556109E-3</v>
      </c>
      <c r="BC304" s="1">
        <f t="shared" si="200"/>
        <v>2.402035108698885E-4</v>
      </c>
      <c r="BD304" s="1">
        <f t="shared" si="201"/>
        <v>3.2228421061562614E-5</v>
      </c>
      <c r="BE304" s="1">
        <f t="shared" si="202"/>
        <v>3.2430972397942748E-6</v>
      </c>
      <c r="BF304" s="1">
        <f t="shared" si="203"/>
        <v>2.6107837394008003E-7</v>
      </c>
    </row>
    <row r="305" spans="2:58" x14ac:dyDescent="0.35">
      <c r="B305" s="1" t="s">
        <v>18</v>
      </c>
      <c r="C305" s="1" t="s">
        <v>21</v>
      </c>
      <c r="E305" s="1">
        <f>'PL Table'!R307</f>
        <v>2.2296292959776589</v>
      </c>
      <c r="F305" s="1">
        <f>'PL Table'!S307</f>
        <v>0.37073652990608019</v>
      </c>
      <c r="H305" s="1">
        <f t="shared" si="204"/>
        <v>0.10756829874663294</v>
      </c>
      <c r="I305" s="1">
        <f t="shared" si="204"/>
        <v>0.23983743020396969</v>
      </c>
      <c r="J305" s="1">
        <f t="shared" si="204"/>
        <v>0.26737428032738397</v>
      </c>
      <c r="K305" s="1">
        <f t="shared" si="204"/>
        <v>0.19871517613629278</v>
      </c>
      <c r="L305" s="1">
        <f t="shared" si="204"/>
        <v>0.11076529456720977</v>
      </c>
      <c r="M305" s="1">
        <f t="shared" si="204"/>
        <v>4.9393109148929144E-2</v>
      </c>
      <c r="O305" s="1">
        <f t="shared" si="205"/>
        <v>0.69022577145319819</v>
      </c>
      <c r="P305" s="1">
        <f t="shared" si="205"/>
        <v>0.25589190736030587</v>
      </c>
      <c r="Q305" s="1">
        <f t="shared" si="205"/>
        <v>4.7434238882903969E-2</v>
      </c>
      <c r="R305" s="1">
        <f t="shared" si="205"/>
        <v>5.8618683740612933E-3</v>
      </c>
      <c r="S305" s="1">
        <f t="shared" si="205"/>
        <v>5.433021849414201E-4</v>
      </c>
      <c r="T305" s="1">
        <f t="shared" si="205"/>
        <v>4.0284393347114702E-5</v>
      </c>
      <c r="W305" s="1">
        <f t="shared" si="168"/>
        <v>7.4246411986302815E-2</v>
      </c>
      <c r="X305" s="1">
        <f t="shared" si="169"/>
        <v>2.7525857137779101E-2</v>
      </c>
      <c r="Y305" s="1">
        <f t="shared" si="170"/>
        <v>5.1024203789753666E-3</v>
      </c>
      <c r="Z305" s="1">
        <f t="shared" si="171"/>
        <v>6.3055120847446472E-4</v>
      </c>
      <c r="AA305" s="1">
        <f t="shared" si="172"/>
        <v>5.8442091739477099E-5</v>
      </c>
      <c r="AB305" s="1">
        <f t="shared" si="173"/>
        <v>4.3333236583893071E-6</v>
      </c>
      <c r="AC305" s="1">
        <f t="shared" si="174"/>
        <v>0.16554197528588754</v>
      </c>
      <c r="AD305" s="1">
        <f t="shared" si="175"/>
        <v>6.1372457471288035E-2</v>
      </c>
      <c r="AE305" s="1">
        <f t="shared" si="176"/>
        <v>1.1376505957356906E-2</v>
      </c>
      <c r="AF305" s="1">
        <f t="shared" si="177"/>
        <v>1.4058954470287828E-3</v>
      </c>
      <c r="AG305" s="1">
        <f t="shared" si="178"/>
        <v>1.3030419986055208E-4</v>
      </c>
      <c r="AH305" s="1">
        <f t="shared" si="179"/>
        <v>9.6617053776978828E-6</v>
      </c>
      <c r="AI305" s="1">
        <f t="shared" si="180"/>
        <v>0.18454861890571228</v>
      </c>
      <c r="AJ305" s="1">
        <f t="shared" si="181"/>
        <v>6.8418914572063394E-2</v>
      </c>
      <c r="AK305" s="1">
        <f t="shared" si="182"/>
        <v>1.2682695484193663E-2</v>
      </c>
      <c r="AL305" s="1">
        <f t="shared" si="183"/>
        <v>1.5673128378884908E-3</v>
      </c>
      <c r="AM305" s="1">
        <f t="shared" si="184"/>
        <v>1.4526503069900746E-4</v>
      </c>
      <c r="AN305" s="1">
        <f t="shared" si="185"/>
        <v>1.0771010679610048E-5</v>
      </c>
      <c r="AO305" s="1">
        <f t="shared" si="186"/>
        <v>0.13715833574813083</v>
      </c>
      <c r="AP305" s="1">
        <f t="shared" si="187"/>
        <v>5.0849605442955095E-2</v>
      </c>
      <c r="AQ305" s="1">
        <f t="shared" si="188"/>
        <v>9.4259031345072502E-3</v>
      </c>
      <c r="AR305" s="1">
        <f t="shared" si="189"/>
        <v>1.164842206439354E-3</v>
      </c>
      <c r="AS305" s="1">
        <f t="shared" si="190"/>
        <v>1.0796238937586701E-4</v>
      </c>
      <c r="AT305" s="1">
        <f t="shared" si="191"/>
        <v>8.0051203195155986E-6</v>
      </c>
      <c r="AU305" s="1">
        <f t="shared" si="192"/>
        <v>7.6453060892893096E-2</v>
      </c>
      <c r="AV305" s="1">
        <f t="shared" si="193"/>
        <v>2.8343942496129433E-2</v>
      </c>
      <c r="AW305" s="1">
        <f t="shared" si="194"/>
        <v>5.2540674424362529E-3</v>
      </c>
      <c r="AX305" s="1">
        <f t="shared" si="195"/>
        <v>6.4929157716711009E-4</v>
      </c>
      <c r="AY305" s="1">
        <f t="shared" si="196"/>
        <v>6.0179026554045076E-5</v>
      </c>
      <c r="AZ305" s="1">
        <f t="shared" si="197"/>
        <v>4.462112695554505E-6</v>
      </c>
      <c r="BA305" s="1">
        <f t="shared" si="198"/>
        <v>3.4092396866791642E-2</v>
      </c>
      <c r="BB305" s="1">
        <f t="shared" si="199"/>
        <v>1.2639296910575254E-2</v>
      </c>
      <c r="BC305" s="1">
        <f t="shared" si="200"/>
        <v>2.3429245385396544E-3</v>
      </c>
      <c r="BD305" s="1">
        <f t="shared" si="201"/>
        <v>2.8953590441666526E-4</v>
      </c>
      <c r="BE305" s="1">
        <f t="shared" si="202"/>
        <v>2.6835384121663252E-5</v>
      </c>
      <c r="BF305" s="1">
        <f t="shared" si="203"/>
        <v>1.9897714375924314E-6</v>
      </c>
    </row>
    <row r="306" spans="2:58" x14ac:dyDescent="0.35">
      <c r="B306" s="1" t="s">
        <v>4</v>
      </c>
      <c r="C306" s="1" t="s">
        <v>10</v>
      </c>
      <c r="E306" s="1">
        <f>'PL Table'!R308</f>
        <v>0.77699202738615381</v>
      </c>
      <c r="F306" s="1">
        <f>'PL Table'!S308</f>
        <v>0.79443542122731459</v>
      </c>
      <c r="H306" s="1">
        <f t="shared" si="204"/>
        <v>0.45978695991983559</v>
      </c>
      <c r="I306" s="1">
        <f t="shared" si="204"/>
        <v>0.35725080215382932</v>
      </c>
      <c r="J306" s="1">
        <f t="shared" si="204"/>
        <v>0.13879051252541677</v>
      </c>
      <c r="K306" s="1">
        <f t="shared" si="204"/>
        <v>3.5946373903028982E-2</v>
      </c>
      <c r="L306" s="1">
        <f t="shared" si="204"/>
        <v>6.9825114840238039E-3</v>
      </c>
      <c r="M306" s="1">
        <f t="shared" si="204"/>
        <v>1.0850711508437517E-3</v>
      </c>
      <c r="O306" s="1">
        <f t="shared" si="205"/>
        <v>0.4518362600860954</v>
      </c>
      <c r="P306" s="1">
        <f t="shared" si="205"/>
        <v>0.35895472960727165</v>
      </c>
      <c r="Q306" s="1">
        <f t="shared" si="205"/>
        <v>0.14258317590854483</v>
      </c>
      <c r="R306" s="1">
        <f t="shared" si="205"/>
        <v>3.7757708470944375E-2</v>
      </c>
      <c r="S306" s="1">
        <f t="shared" si="205"/>
        <v>7.4990152584232077E-3</v>
      </c>
      <c r="T306" s="1">
        <f t="shared" si="205"/>
        <v>1.1914966691231002E-3</v>
      </c>
      <c r="W306" s="1">
        <f t="shared" si="168"/>
        <v>0.20774842040653396</v>
      </c>
      <c r="X306" s="1">
        <f t="shared" si="169"/>
        <v>0.16504270387497402</v>
      </c>
      <c r="Y306" s="1">
        <f t="shared" si="170"/>
        <v>6.5557884986704965E-2</v>
      </c>
      <c r="Z306" s="1">
        <f t="shared" si="171"/>
        <v>1.7360501991394939E-2</v>
      </c>
      <c r="AA306" s="1">
        <f t="shared" si="172"/>
        <v>3.4479494280628669E-3</v>
      </c>
      <c r="AB306" s="1">
        <f t="shared" si="173"/>
        <v>5.478346312507205E-4</v>
      </c>
      <c r="AC306" s="1">
        <f t="shared" si="174"/>
        <v>0.16141886635794384</v>
      </c>
      <c r="AD306" s="1">
        <f t="shared" si="175"/>
        <v>0.1282368650891087</v>
      </c>
      <c r="AE306" s="1">
        <f t="shared" si="176"/>
        <v>5.0937953966968194E-2</v>
      </c>
      <c r="AF306" s="1">
        <f t="shared" si="177"/>
        <v>1.3488971638735314E-2</v>
      </c>
      <c r="AG306" s="1">
        <f t="shared" si="178"/>
        <v>2.6790292164354966E-3</v>
      </c>
      <c r="AH306" s="1">
        <f t="shared" si="179"/>
        <v>4.2566314080784331E-4</v>
      </c>
      <c r="AI306" s="1">
        <f t="shared" si="180"/>
        <v>6.2710586114916686E-2</v>
      </c>
      <c r="AJ306" s="1">
        <f t="shared" si="181"/>
        <v>4.9819510895615628E-2</v>
      </c>
      <c r="AK306" s="1">
        <f t="shared" si="182"/>
        <v>1.9789192061848593E-2</v>
      </c>
      <c r="AL306" s="1">
        <f t="shared" si="183"/>
        <v>5.24041171046764E-3</v>
      </c>
      <c r="AM306" s="1">
        <f t="shared" si="184"/>
        <v>1.0407921711524776E-3</v>
      </c>
      <c r="AN306" s="1">
        <f t="shared" si="185"/>
        <v>1.65368433379922E-4</v>
      </c>
      <c r="AO306" s="1">
        <f t="shared" si="186"/>
        <v>1.6241875148001034E-2</v>
      </c>
      <c r="AP306" s="1">
        <f t="shared" si="187"/>
        <v>1.2903120924723654E-2</v>
      </c>
      <c r="AQ306" s="1">
        <f t="shared" si="188"/>
        <v>5.1253481534899066E-3</v>
      </c>
      <c r="AR306" s="1">
        <f t="shared" si="189"/>
        <v>1.3572527064181312E-3</v>
      </c>
      <c r="AS306" s="1">
        <f t="shared" si="190"/>
        <v>2.6956240638380014E-4</v>
      </c>
      <c r="AT306" s="1">
        <f t="shared" si="191"/>
        <v>4.2829984772512565E-5</v>
      </c>
      <c r="AU306" s="1">
        <f t="shared" si="192"/>
        <v>3.1549518749495273E-3</v>
      </c>
      <c r="AV306" s="1">
        <f t="shared" si="193"/>
        <v>2.5064055217274336E-3</v>
      </c>
      <c r="AW306" s="1">
        <f t="shared" si="194"/>
        <v>9.9558866321000053E-4</v>
      </c>
      <c r="AX306" s="1">
        <f t="shared" si="195"/>
        <v>2.6364363300879196E-4</v>
      </c>
      <c r="AY306" s="1">
        <f t="shared" si="196"/>
        <v>5.2361960160809783E-5</v>
      </c>
      <c r="AZ306" s="1">
        <f t="shared" si="197"/>
        <v>8.3196391753281586E-6</v>
      </c>
      <c r="BA306" s="1">
        <f t="shared" si="198"/>
        <v>4.9027449072455622E-4</v>
      </c>
      <c r="BB306" s="1">
        <f t="shared" si="199"/>
        <v>3.8949142155576995E-4</v>
      </c>
      <c r="BC306" s="1">
        <f t="shared" si="200"/>
        <v>1.5471289077404184E-4</v>
      </c>
      <c r="BD306" s="1">
        <f t="shared" si="201"/>
        <v>4.0969800183790485E-5</v>
      </c>
      <c r="BE306" s="1">
        <f t="shared" si="202"/>
        <v>8.136965116652125E-6</v>
      </c>
      <c r="BF306" s="1">
        <f t="shared" si="203"/>
        <v>1.2928586619918993E-6</v>
      </c>
    </row>
    <row r="307" spans="2:58" x14ac:dyDescent="0.35">
      <c r="B307" s="1" t="s">
        <v>21</v>
      </c>
      <c r="C307" s="1" t="s">
        <v>3</v>
      </c>
      <c r="E307" s="1">
        <f>'PL Table'!R309</f>
        <v>0.75672267014999317</v>
      </c>
      <c r="F307" s="1">
        <f>'PL Table'!S309</f>
        <v>1.5253160087564439</v>
      </c>
      <c r="H307" s="1">
        <f t="shared" si="204"/>
        <v>0.46920163847404561</v>
      </c>
      <c r="I307" s="1">
        <f t="shared" si="204"/>
        <v>0.35505551670483154</v>
      </c>
      <c r="J307" s="1">
        <f t="shared" si="204"/>
        <v>0.13433927932618278</v>
      </c>
      <c r="K307" s="1">
        <f t="shared" si="204"/>
        <v>3.3885859385911613E-2</v>
      </c>
      <c r="L307" s="1">
        <f t="shared" si="204"/>
        <v>6.4105494987085595E-3</v>
      </c>
      <c r="M307" s="1">
        <f t="shared" si="204"/>
        <v>9.7020162675828857E-4</v>
      </c>
      <c r="O307" s="1">
        <f t="shared" si="205"/>
        <v>0.21755229757051869</v>
      </c>
      <c r="P307" s="1">
        <f t="shared" si="205"/>
        <v>0.33183600222605775</v>
      </c>
      <c r="Q307" s="1">
        <f t="shared" si="205"/>
        <v>0.25307738323857248</v>
      </c>
      <c r="R307" s="1">
        <f t="shared" si="205"/>
        <v>0.12867432803599485</v>
      </c>
      <c r="S307" s="1">
        <f t="shared" si="205"/>
        <v>4.9067253117320228E-2</v>
      </c>
      <c r="T307" s="1">
        <f t="shared" si="205"/>
        <v>1.4968613337110619E-2</v>
      </c>
      <c r="W307" s="1">
        <f t="shared" si="168"/>
        <v>0.1020758944738805</v>
      </c>
      <c r="X307" s="1">
        <f t="shared" si="169"/>
        <v>0.15569799594914335</v>
      </c>
      <c r="Y307" s="1">
        <f t="shared" si="170"/>
        <v>0.11874432287626217</v>
      </c>
      <c r="Z307" s="1">
        <f t="shared" si="171"/>
        <v>6.0374205544035608E-2</v>
      </c>
      <c r="AA307" s="1">
        <f t="shared" si="172"/>
        <v>2.3022435558067374E-2</v>
      </c>
      <c r="AB307" s="1">
        <f t="shared" si="173"/>
        <v>7.0232979034567542E-3</v>
      </c>
      <c r="AC307" s="1">
        <f t="shared" si="174"/>
        <v>7.7243143424223781E-2</v>
      </c>
      <c r="AD307" s="1">
        <f t="shared" si="175"/>
        <v>0.11782020323163857</v>
      </c>
      <c r="AE307" s="1">
        <f t="shared" si="176"/>
        <v>8.9856521072078033E-2</v>
      </c>
      <c r="AF307" s="1">
        <f t="shared" si="177"/>
        <v>4.5686530027467143E-2</v>
      </c>
      <c r="AG307" s="1">
        <f t="shared" si="178"/>
        <v>1.7421598908856889E-2</v>
      </c>
      <c r="AH307" s="1">
        <f t="shared" si="179"/>
        <v>5.3146887427626436E-3</v>
      </c>
      <c r="AI307" s="1">
        <f t="shared" si="180"/>
        <v>2.9225818871378748E-2</v>
      </c>
      <c r="AJ307" s="1">
        <f t="shared" si="181"/>
        <v>4.4578609393530186E-2</v>
      </c>
      <c r="AK307" s="1">
        <f t="shared" si="182"/>
        <v>3.3998233278025994E-2</v>
      </c>
      <c r="AL307" s="1">
        <f t="shared" si="183"/>
        <v>1.7286016496136383E-2</v>
      </c>
      <c r="AM307" s="1">
        <f t="shared" si="184"/>
        <v>6.5916594222961951E-3</v>
      </c>
      <c r="AN307" s="1">
        <f t="shared" si="185"/>
        <v>2.0108727282197284E-3</v>
      </c>
      <c r="AO307" s="1">
        <f t="shared" si="186"/>
        <v>7.3719465645565967E-3</v>
      </c>
      <c r="AP307" s="1">
        <f t="shared" si="187"/>
        <v>1.1244548110615246E-2</v>
      </c>
      <c r="AQ307" s="1">
        <f t="shared" si="188"/>
        <v>8.5757446221767317E-3</v>
      </c>
      <c r="AR307" s="1">
        <f t="shared" si="189"/>
        <v>4.3602401864043855E-3</v>
      </c>
      <c r="AS307" s="1">
        <f t="shared" si="190"/>
        <v>1.6626860395864466E-3</v>
      </c>
      <c r="AT307" s="1">
        <f t="shared" si="191"/>
        <v>5.0722432674341165E-4</v>
      </c>
      <c r="AU307" s="1">
        <f t="shared" si="192"/>
        <v>1.3946297721335839E-3</v>
      </c>
      <c r="AV307" s="1">
        <f t="shared" si="193"/>
        <v>2.1272511177237068E-3</v>
      </c>
      <c r="AW307" s="1">
        <f t="shared" si="194"/>
        <v>1.6223650922545048E-3</v>
      </c>
      <c r="AX307" s="1">
        <f t="shared" si="195"/>
        <v>8.2487314908780748E-4</v>
      </c>
      <c r="AY307" s="1">
        <f t="shared" si="196"/>
        <v>3.1454805487424317E-4</v>
      </c>
      <c r="AZ307" s="1">
        <f t="shared" si="197"/>
        <v>9.5957036724576738E-5</v>
      </c>
      <c r="BA307" s="1">
        <f t="shared" si="198"/>
        <v>2.110695930079205E-4</v>
      </c>
      <c r="BB307" s="1">
        <f t="shared" si="199"/>
        <v>3.219478291766883E-4</v>
      </c>
      <c r="BC307" s="1">
        <f t="shared" si="200"/>
        <v>2.4553608891379384E-4</v>
      </c>
      <c r="BD307" s="1">
        <f t="shared" si="201"/>
        <v>1.2484004238255187E-4</v>
      </c>
      <c r="BE307" s="1">
        <f t="shared" si="202"/>
        <v>4.7605128794984791E-5</v>
      </c>
      <c r="BF307" s="1">
        <f t="shared" si="203"/>
        <v>1.4522573009980537E-5</v>
      </c>
    </row>
    <row r="308" spans="2:58" x14ac:dyDescent="0.35">
      <c r="B308" s="1" t="s">
        <v>19</v>
      </c>
      <c r="C308" s="1" t="s">
        <v>8</v>
      </c>
      <c r="E308" s="1">
        <f>'PL Table'!R310</f>
        <v>1.6215485788928425</v>
      </c>
      <c r="F308" s="1">
        <f>'PL Table'!S310</f>
        <v>0.57199350328366638</v>
      </c>
      <c r="H308" s="1">
        <f t="shared" si="204"/>
        <v>0.19759247450295017</v>
      </c>
      <c r="I308" s="1">
        <f t="shared" si="204"/>
        <v>0.32040579623017906</v>
      </c>
      <c r="J308" s="1">
        <f t="shared" si="204"/>
        <v>0.25977678177303837</v>
      </c>
      <c r="K308" s="1">
        <f t="shared" si="204"/>
        <v>0.14041355710447548</v>
      </c>
      <c r="L308" s="1">
        <f t="shared" si="204"/>
        <v>5.6921850995012763E-2</v>
      </c>
      <c r="M308" s="1">
        <f t="shared" si="204"/>
        <v>1.8460309317782603E-2</v>
      </c>
      <c r="O308" s="1">
        <f t="shared" si="205"/>
        <v>0.56439918484885043</v>
      </c>
      <c r="P308" s="1">
        <f t="shared" si="205"/>
        <v>0.32283266699213953</v>
      </c>
      <c r="Q308" s="1">
        <f t="shared" si="205"/>
        <v>9.2329094083621555E-2</v>
      </c>
      <c r="R308" s="1">
        <f t="shared" si="205"/>
        <v>1.7603880659965983E-2</v>
      </c>
      <c r="S308" s="1">
        <f t="shared" si="205"/>
        <v>2.5173263425203804E-3</v>
      </c>
      <c r="T308" s="1">
        <f t="shared" si="205"/>
        <v>2.8797886271329825E-4</v>
      </c>
      <c r="W308" s="1">
        <f t="shared" si="168"/>
        <v>0.11152103154173235</v>
      </c>
      <c r="X308" s="1">
        <f t="shared" si="169"/>
        <v>6.3789305521363734E-2</v>
      </c>
      <c r="Y308" s="1">
        <f t="shared" si="170"/>
        <v>1.8243534168598481E-2</v>
      </c>
      <c r="Z308" s="1">
        <f t="shared" si="171"/>
        <v>3.4783943404573061E-3</v>
      </c>
      <c r="AA308" s="1">
        <f t="shared" si="172"/>
        <v>4.974047411500631E-4</v>
      </c>
      <c r="AB308" s="1">
        <f t="shared" si="173"/>
        <v>5.6902456088065974E-5</v>
      </c>
      <c r="AC308" s="1">
        <f t="shared" si="174"/>
        <v>0.18083677021315994</v>
      </c>
      <c r="AD308" s="1">
        <f t="shared" si="175"/>
        <v>0.10343745771672871</v>
      </c>
      <c r="AE308" s="1">
        <f t="shared" si="176"/>
        <v>2.9582776905073879E-2</v>
      </c>
      <c r="AF308" s="1">
        <f t="shared" si="177"/>
        <v>5.640385399597451E-3</v>
      </c>
      <c r="AG308" s="1">
        <f t="shared" si="178"/>
        <v>8.0656595114644695E-4</v>
      </c>
      <c r="AH308" s="1">
        <f t="shared" si="179"/>
        <v>9.2270096805115745E-5</v>
      </c>
      <c r="AI308" s="1">
        <f t="shared" si="180"/>
        <v>0.14661780387536055</v>
      </c>
      <c r="AJ308" s="1">
        <f t="shared" si="181"/>
        <v>8.3864431282425003E-2</v>
      </c>
      <c r="AK308" s="1">
        <f t="shared" si="182"/>
        <v>2.3984954925063286E-2</v>
      </c>
      <c r="AL308" s="1">
        <f t="shared" si="183"/>
        <v>4.573079464562594E-3</v>
      </c>
      <c r="AM308" s="1">
        <f t="shared" si="184"/>
        <v>6.5394293593243769E-4</v>
      </c>
      <c r="AN308" s="1">
        <f t="shared" si="185"/>
        <v>7.4810222174320252E-5</v>
      </c>
      <c r="AO308" s="1">
        <f t="shared" si="186"/>
        <v>7.9249297171493469E-2</v>
      </c>
      <c r="AP308" s="1">
        <f t="shared" si="187"/>
        <v>4.53300831218909E-2</v>
      </c>
      <c r="AQ308" s="1">
        <f t="shared" si="188"/>
        <v>1.2964256524515085E-2</v>
      </c>
      <c r="AR308" s="1">
        <f t="shared" si="189"/>
        <v>2.4718235023085053E-3</v>
      </c>
      <c r="AS308" s="1">
        <f t="shared" si="190"/>
        <v>3.5346674614608581E-4</v>
      </c>
      <c r="AT308" s="1">
        <f t="shared" si="191"/>
        <v>4.0436136484475608E-5</v>
      </c>
      <c r="AU308" s="1">
        <f t="shared" si="192"/>
        <v>3.2126646301672931E-2</v>
      </c>
      <c r="AV308" s="1">
        <f t="shared" si="193"/>
        <v>1.8376232966849142E-2</v>
      </c>
      <c r="AW308" s="1">
        <f t="shared" si="194"/>
        <v>5.2555429359324203E-3</v>
      </c>
      <c r="AX308" s="1">
        <f t="shared" si="195"/>
        <v>1.0020454718605706E-3</v>
      </c>
      <c r="AY308" s="1">
        <f t="shared" si="196"/>
        <v>1.4329087497476557E-4</v>
      </c>
      <c r="AZ308" s="1">
        <f t="shared" si="197"/>
        <v>1.6392289913079598E-5</v>
      </c>
      <c r="BA308" s="1">
        <f t="shared" si="198"/>
        <v>1.041898353101414E-2</v>
      </c>
      <c r="BB308" s="1">
        <f t="shared" si="199"/>
        <v>5.9595908905596016E-3</v>
      </c>
      <c r="BC308" s="1">
        <f t="shared" si="200"/>
        <v>1.7044236358143056E-3</v>
      </c>
      <c r="BD308" s="1">
        <f t="shared" si="201"/>
        <v>3.2497308217630303E-4</v>
      </c>
      <c r="BE308" s="1">
        <f t="shared" si="202"/>
        <v>4.6470622936728582E-5</v>
      </c>
      <c r="BF308" s="1">
        <f t="shared" si="203"/>
        <v>5.3161788826707369E-6</v>
      </c>
    </row>
    <row r="309" spans="2:58" x14ac:dyDescent="0.35">
      <c r="B309" s="1" t="s">
        <v>15</v>
      </c>
      <c r="C309" s="1" t="s">
        <v>9</v>
      </c>
      <c r="E309" s="1">
        <f>'PL Table'!R311</f>
        <v>0.91212107562722411</v>
      </c>
      <c r="F309" s="1">
        <f>'PL Table'!S311</f>
        <v>0.88976767177459237</v>
      </c>
      <c r="H309" s="1">
        <f t="shared" si="204"/>
        <v>0.40167134454337683</v>
      </c>
      <c r="I309" s="1">
        <f t="shared" si="204"/>
        <v>0.36637289883353819</v>
      </c>
      <c r="J309" s="1">
        <f t="shared" si="204"/>
        <v>0.16708822128235548</v>
      </c>
      <c r="K309" s="1">
        <f t="shared" si="204"/>
        <v>5.0801562706900581E-2</v>
      </c>
      <c r="L309" s="1">
        <f t="shared" si="204"/>
        <v>1.1584294004940505E-2</v>
      </c>
      <c r="M309" s="1">
        <f t="shared" si="204"/>
        <v>2.1132557416336686E-3</v>
      </c>
      <c r="O309" s="1">
        <f t="shared" si="205"/>
        <v>0.41075117075835471</v>
      </c>
      <c r="P309" s="1">
        <f t="shared" si="205"/>
        <v>0.36547311288434925</v>
      </c>
      <c r="Q309" s="1">
        <f t="shared" si="205"/>
        <v>0.16259308037366008</v>
      </c>
      <c r="R309" s="1">
        <f t="shared" si="205"/>
        <v>4.8223355523576913E-2</v>
      </c>
      <c r="S309" s="1">
        <f t="shared" si="205"/>
        <v>1.0726895692342864E-2</v>
      </c>
      <c r="T309" s="1">
        <f t="shared" si="205"/>
        <v>1.9088890011089632E-3</v>
      </c>
      <c r="W309" s="1">
        <f t="shared" si="168"/>
        <v>0.16498697503127452</v>
      </c>
      <c r="X309" s="1">
        <f t="shared" si="169"/>
        <v>0.14680007664670991</v>
      </c>
      <c r="Y309" s="1">
        <f t="shared" si="170"/>
        <v>6.5308981207137379E-2</v>
      </c>
      <c r="Z309" s="1">
        <f t="shared" si="171"/>
        <v>1.9369940051548417E-2</v>
      </c>
      <c r="AA309" s="1">
        <f t="shared" si="172"/>
        <v>4.3086866155199154E-3</v>
      </c>
      <c r="AB309" s="1">
        <f t="shared" si="173"/>
        <v>7.6674601165950074E-4</v>
      </c>
      <c r="AC309" s="1">
        <f t="shared" si="174"/>
        <v>0.15048809713000805</v>
      </c>
      <c r="AD309" s="1">
        <f t="shared" si="175"/>
        <v>0.13389944381315597</v>
      </c>
      <c r="AE309" s="1">
        <f t="shared" si="176"/>
        <v>5.9569698186772303E-2</v>
      </c>
      <c r="AF309" s="1">
        <f t="shared" si="177"/>
        <v>1.7667730554653191E-2</v>
      </c>
      <c r="AG309" s="1">
        <f t="shared" si="178"/>
        <v>3.9300438702886487E-3</v>
      </c>
      <c r="AH309" s="1">
        <f t="shared" si="179"/>
        <v>6.9936519688774794E-4</v>
      </c>
      <c r="AI309" s="1">
        <f t="shared" si="180"/>
        <v>6.8631682511658548E-2</v>
      </c>
      <c r="AJ309" s="1">
        <f t="shared" si="181"/>
        <v>6.1066252358371431E-2</v>
      </c>
      <c r="AK309" s="1">
        <f t="shared" si="182"/>
        <v>2.7167388592453923E-2</v>
      </c>
      <c r="AL309" s="1">
        <f t="shared" si="183"/>
        <v>8.0575546987011193E-3</v>
      </c>
      <c r="AM309" s="1">
        <f t="shared" si="184"/>
        <v>1.7923379211149302E-3</v>
      </c>
      <c r="AN309" s="1">
        <f t="shared" si="185"/>
        <v>3.1895286782074897E-4</v>
      </c>
      <c r="AO309" s="1">
        <f t="shared" si="186"/>
        <v>2.0866801358213387E-2</v>
      </c>
      <c r="AP309" s="1">
        <f t="shared" si="187"/>
        <v>1.8566605261880424E-2</v>
      </c>
      <c r="AQ309" s="1">
        <f t="shared" si="188"/>
        <v>8.2599825683106181E-3</v>
      </c>
      <c r="AR309" s="1">
        <f t="shared" si="189"/>
        <v>2.449821819568153E-3</v>
      </c>
      <c r="AS309" s="1">
        <f t="shared" si="190"/>
        <v>5.4494306416493768E-4</v>
      </c>
      <c r="AT309" s="1">
        <f t="shared" si="191"/>
        <v>9.6974544290349808E-5</v>
      </c>
      <c r="AU309" s="1">
        <f t="shared" si="192"/>
        <v>4.758262324938302E-3</v>
      </c>
      <c r="AV309" s="1">
        <f t="shared" si="193"/>
        <v>4.2337479905531113E-3</v>
      </c>
      <c r="AW309" s="1">
        <f t="shared" si="194"/>
        <v>1.8835260462174001E-3</v>
      </c>
      <c r="AX309" s="1">
        <f t="shared" si="195"/>
        <v>5.5863352828988667E-4</v>
      </c>
      <c r="AY309" s="1">
        <f t="shared" si="196"/>
        <v>1.2426351346042956E-4</v>
      </c>
      <c r="AZ309" s="1">
        <f t="shared" si="197"/>
        <v>2.2113131411643431E-5</v>
      </c>
      <c r="BA309" s="1">
        <f t="shared" si="198"/>
        <v>8.6802226998784456E-4</v>
      </c>
      <c r="BB309" s="1">
        <f t="shared" si="199"/>
        <v>7.7233815421558097E-4</v>
      </c>
      <c r="BC309" s="1">
        <f t="shared" si="200"/>
        <v>3.4360076064954173E-4</v>
      </c>
      <c r="BD309" s="1">
        <f t="shared" si="201"/>
        <v>1.0190828294104061E-4</v>
      </c>
      <c r="BE309" s="1">
        <f t="shared" si="202"/>
        <v>2.2668673911749024E-5</v>
      </c>
      <c r="BF309" s="1">
        <f t="shared" si="203"/>
        <v>4.0339706417348752E-6</v>
      </c>
    </row>
    <row r="310" spans="2:58" x14ac:dyDescent="0.35">
      <c r="B310" s="1" t="s">
        <v>6</v>
      </c>
      <c r="C310" s="1" t="s">
        <v>18</v>
      </c>
      <c r="E310" s="1">
        <f>'PL Table'!R312</f>
        <v>0.29728390613035449</v>
      </c>
      <c r="F310" s="1">
        <f>'PL Table'!S312</f>
        <v>2.1608643457382954</v>
      </c>
      <c r="H310" s="1">
        <f t="shared" si="204"/>
        <v>0.7428330875545468</v>
      </c>
      <c r="I310" s="1">
        <f t="shared" si="204"/>
        <v>0.22083232187108728</v>
      </c>
      <c r="J310" s="1">
        <f t="shared" si="204"/>
        <v>3.2824947622836262E-2</v>
      </c>
      <c r="K310" s="1">
        <f t="shared" si="204"/>
        <v>3.25277621594702E-3</v>
      </c>
      <c r="L310" s="1">
        <f t="shared" si="204"/>
        <v>2.4174950481116084E-4</v>
      </c>
      <c r="M310" s="1">
        <f t="shared" si="204"/>
        <v>1.4373647419068168E-5</v>
      </c>
      <c r="O310" s="1">
        <f t="shared" si="205"/>
        <v>0.11522548332809308</v>
      </c>
      <c r="P310" s="1">
        <f t="shared" si="205"/>
        <v>0.24898663864413875</v>
      </c>
      <c r="Q310" s="1">
        <f t="shared" si="205"/>
        <v>0.26901317500567218</v>
      </c>
      <c r="R310" s="1">
        <f t="shared" si="205"/>
        <v>0.19376699280120444</v>
      </c>
      <c r="S310" s="1">
        <f t="shared" si="205"/>
        <v>0.10467604653126297</v>
      </c>
      <c r="T310" s="1">
        <f t="shared" si="205"/>
        <v>4.5238147360449767E-2</v>
      </c>
      <c r="W310" s="1">
        <f t="shared" si="168"/>
        <v>8.5593301545572348E-2</v>
      </c>
      <c r="X310" s="1">
        <f t="shared" si="169"/>
        <v>0.18495551354385384</v>
      </c>
      <c r="Y310" s="1">
        <f t="shared" si="170"/>
        <v>0.19983188738231511</v>
      </c>
      <c r="Z310" s="1">
        <f t="shared" si="171"/>
        <v>0.14393653352867833</v>
      </c>
      <c r="AA310" s="1">
        <f t="shared" si="172"/>
        <v>7.7756830837821478E-2</v>
      </c>
      <c r="AB310" s="1">
        <f t="shared" si="173"/>
        <v>3.360439267901047E-2</v>
      </c>
      <c r="AC310" s="1">
        <f t="shared" si="174"/>
        <v>2.5445511022061055E-2</v>
      </c>
      <c r="AD310" s="1">
        <f t="shared" si="175"/>
        <v>5.4984297526662548E-2</v>
      </c>
      <c r="AE310" s="1">
        <f t="shared" si="176"/>
        <v>5.9406804050415735E-2</v>
      </c>
      <c r="AF310" s="1">
        <f t="shared" si="177"/>
        <v>4.2790014922268228E-2</v>
      </c>
      <c r="AG310" s="1">
        <f t="shared" si="178"/>
        <v>2.3115854399784773E-2</v>
      </c>
      <c r="AH310" s="1">
        <f t="shared" si="179"/>
        <v>9.9900451187545213E-3</v>
      </c>
      <c r="AI310" s="1">
        <f t="shared" si="180"/>
        <v>3.7822704550606484E-3</v>
      </c>
      <c r="AJ310" s="1">
        <f t="shared" si="181"/>
        <v>8.1729733722799135E-3</v>
      </c>
      <c r="AK310" s="1">
        <f t="shared" si="182"/>
        <v>8.830343379414074E-3</v>
      </c>
      <c r="AL310" s="1">
        <f t="shared" si="183"/>
        <v>6.3603913897340263E-3</v>
      </c>
      <c r="AM310" s="1">
        <f t="shared" si="184"/>
        <v>3.4359857447542786E-3</v>
      </c>
      <c r="AN310" s="1">
        <f t="shared" si="185"/>
        <v>1.4849398176609121E-3</v>
      </c>
      <c r="AO310" s="1">
        <f t="shared" si="186"/>
        <v>3.7480271164062109E-4</v>
      </c>
      <c r="AP310" s="1">
        <f t="shared" si="187"/>
        <v>8.098978162702497E-4</v>
      </c>
      <c r="AQ310" s="1">
        <f t="shared" si="188"/>
        <v>8.7503965743484385E-4</v>
      </c>
      <c r="AR310" s="1">
        <f t="shared" si="189"/>
        <v>6.3028066561933525E-4</v>
      </c>
      <c r="AS310" s="1">
        <f t="shared" si="190"/>
        <v>3.4048775453625574E-4</v>
      </c>
      <c r="AT310" s="1">
        <f t="shared" si="191"/>
        <v>1.4714956978757745E-4</v>
      </c>
      <c r="AU310" s="1">
        <f t="shared" si="192"/>
        <v>2.7855703536193174E-5</v>
      </c>
      <c r="AV310" s="1">
        <f t="shared" si="193"/>
        <v>6.0192396596815985E-5</v>
      </c>
      <c r="AW310" s="1">
        <f t="shared" si="194"/>
        <v>6.50338018452994E-5</v>
      </c>
      <c r="AX310" s="1">
        <f t="shared" si="195"/>
        <v>4.6843074558438937E-5</v>
      </c>
      <c r="AY310" s="1">
        <f t="shared" si="196"/>
        <v>2.5305382414522855E-5</v>
      </c>
      <c r="AZ310" s="1">
        <f t="shared" si="197"/>
        <v>1.0936299722963054E-5</v>
      </c>
      <c r="BA310" s="1">
        <f t="shared" si="198"/>
        <v>1.6562104710497273E-6</v>
      </c>
      <c r="BB310" s="1">
        <f t="shared" si="199"/>
        <v>3.5788461559297836E-6</v>
      </c>
      <c r="BC310" s="1">
        <f t="shared" si="200"/>
        <v>3.8667005286156134E-6</v>
      </c>
      <c r="BD310" s="1">
        <f t="shared" si="201"/>
        <v>2.7851384359776323E-6</v>
      </c>
      <c r="BE310" s="1">
        <f t="shared" si="202"/>
        <v>1.5045765860623475E-6</v>
      </c>
      <c r="BF310" s="1">
        <f t="shared" si="203"/>
        <v>6.5023718005095424E-7</v>
      </c>
    </row>
    <row r="311" spans="2:58" x14ac:dyDescent="0.35">
      <c r="B311" s="1" t="s">
        <v>13</v>
      </c>
      <c r="C311" s="1" t="s">
        <v>20</v>
      </c>
      <c r="E311" s="1">
        <f>'PL Table'!R313</f>
        <v>0.74884014233593077</v>
      </c>
      <c r="F311" s="1">
        <f>'PL Table'!S313</f>
        <v>0.88976767177459215</v>
      </c>
      <c r="H311" s="1">
        <f t="shared" si="204"/>
        <v>0.47291474856056676</v>
      </c>
      <c r="I311" s="1">
        <f t="shared" si="204"/>
        <v>0.35413754762485572</v>
      </c>
      <c r="J311" s="1">
        <f t="shared" si="204"/>
        <v>0.13259620578494719</v>
      </c>
      <c r="K311" s="1">
        <f t="shared" si="204"/>
        <v>3.3097787204401416E-2</v>
      </c>
      <c r="L311" s="1">
        <f t="shared" si="204"/>
        <v>6.1962379202870751E-3</v>
      </c>
      <c r="M311" s="1">
        <f t="shared" si="204"/>
        <v>9.2799833723501333E-4</v>
      </c>
      <c r="O311" s="1">
        <f t="shared" si="205"/>
        <v>0.41075117075835477</v>
      </c>
      <c r="P311" s="1">
        <f t="shared" si="205"/>
        <v>0.36547311288434925</v>
      </c>
      <c r="Q311" s="1">
        <f t="shared" si="205"/>
        <v>0.16259308037366005</v>
      </c>
      <c r="R311" s="1">
        <f t="shared" si="205"/>
        <v>4.8223355523576879E-2</v>
      </c>
      <c r="S311" s="1">
        <f t="shared" si="205"/>
        <v>1.0726895692342855E-2</v>
      </c>
      <c r="T311" s="1">
        <f t="shared" si="205"/>
        <v>1.9088890011089614E-3</v>
      </c>
      <c r="W311" s="1">
        <f t="shared" si="168"/>
        <v>0.19425028664014576</v>
      </c>
      <c r="X311" s="1">
        <f t="shared" si="169"/>
        <v>0.17283762528534966</v>
      </c>
      <c r="Y311" s="1">
        <f t="shared" si="170"/>
        <v>7.6892665722597467E-2</v>
      </c>
      <c r="Z311" s="1">
        <f t="shared" si="171"/>
        <v>2.2805536052179179E-2</v>
      </c>
      <c r="AA311" s="1">
        <f t="shared" si="172"/>
        <v>5.0729071791797481E-3</v>
      </c>
      <c r="AB311" s="1">
        <f t="shared" si="173"/>
        <v>9.0274176198947595E-4</v>
      </c>
      <c r="AC311" s="1">
        <f t="shared" si="174"/>
        <v>0.14546241229640211</v>
      </c>
      <c r="AD311" s="1">
        <f t="shared" si="175"/>
        <v>0.1294277519196855</v>
      </c>
      <c r="AE311" s="1">
        <f t="shared" si="176"/>
        <v>5.7580314744299033E-2</v>
      </c>
      <c r="AF311" s="1">
        <f t="shared" si="177"/>
        <v>1.7077700863361057E-2</v>
      </c>
      <c r="AG311" s="1">
        <f t="shared" si="178"/>
        <v>3.7987965341139277E-3</v>
      </c>
      <c r="AH311" s="1">
        <f t="shared" si="179"/>
        <v>6.7600926954078811E-4</v>
      </c>
      <c r="AI311" s="1">
        <f t="shared" si="180"/>
        <v>5.4464046764282792E-2</v>
      </c>
      <c r="AJ311" s="1">
        <f t="shared" si="181"/>
        <v>4.8460348084878403E-2</v>
      </c>
      <c r="AK311" s="1">
        <f t="shared" si="182"/>
        <v>2.1559225544434284E-2</v>
      </c>
      <c r="AL311" s="1">
        <f t="shared" si="183"/>
        <v>6.3942339726448692E-3</v>
      </c>
      <c r="AM311" s="1">
        <f t="shared" si="184"/>
        <v>1.4223456686555567E-3</v>
      </c>
      <c r="AN311" s="1">
        <f t="shared" si="185"/>
        <v>2.5311143881166613E-4</v>
      </c>
      <c r="AO311" s="1">
        <f t="shared" si="186"/>
        <v>1.3594954843718775E-2</v>
      </c>
      <c r="AP311" s="1">
        <f t="shared" si="187"/>
        <v>1.2096351319176369E-2</v>
      </c>
      <c r="AQ311" s="1">
        <f t="shared" si="188"/>
        <v>5.3814711751155363E-3</v>
      </c>
      <c r="AR311" s="1">
        <f t="shared" si="189"/>
        <v>1.5960863594015431E-3</v>
      </c>
      <c r="AS311" s="1">
        <f t="shared" si="190"/>
        <v>3.5503651098897404E-4</v>
      </c>
      <c r="AT311" s="1">
        <f t="shared" si="191"/>
        <v>6.3180001955526779E-5</v>
      </c>
      <c r="AU311" s="1">
        <f t="shared" si="192"/>
        <v>2.5451119800552293E-3</v>
      </c>
      <c r="AV311" s="1">
        <f t="shared" si="193"/>
        <v>2.2645583608993636E-3</v>
      </c>
      <c r="AW311" s="1">
        <f t="shared" si="194"/>
        <v>1.0074654101875566E-3</v>
      </c>
      <c r="AX311" s="1">
        <f t="shared" si="195"/>
        <v>2.9880338413867225E-4</v>
      </c>
      <c r="AY311" s="1">
        <f t="shared" si="196"/>
        <v>6.6466397855858878E-5</v>
      </c>
      <c r="AZ311" s="1">
        <f t="shared" si="197"/>
        <v>1.1827930414290263E-5</v>
      </c>
      <c r="BA311" s="1">
        <f t="shared" si="198"/>
        <v>3.8117640348108827E-4</v>
      </c>
      <c r="BB311" s="1">
        <f t="shared" si="199"/>
        <v>3.3915844106078045E-4</v>
      </c>
      <c r="BC311" s="1">
        <f t="shared" si="200"/>
        <v>1.508861082326754E-4</v>
      </c>
      <c r="BD311" s="1">
        <f t="shared" si="201"/>
        <v>4.4751193741772238E-5</v>
      </c>
      <c r="BE311" s="1">
        <f t="shared" si="202"/>
        <v>9.9545413661875963E-6</v>
      </c>
      <c r="BF311" s="1">
        <f t="shared" si="203"/>
        <v>1.7714458189953218E-6</v>
      </c>
    </row>
    <row r="312" spans="2:58" x14ac:dyDescent="0.35">
      <c r="B312" s="1" t="s">
        <v>21</v>
      </c>
      <c r="C312" s="1" t="s">
        <v>14</v>
      </c>
      <c r="E312" s="1">
        <f>'PL Table'!R314</f>
        <v>0.67564524120535108</v>
      </c>
      <c r="F312" s="1">
        <f>'PL Table'!S314</f>
        <v>1.0733705246804606</v>
      </c>
      <c r="H312" s="1">
        <f t="shared" si="204"/>
        <v>0.50882799787233934</v>
      </c>
      <c r="I312" s="1">
        <f t="shared" si="204"/>
        <v>0.34378721535449258</v>
      </c>
      <c r="J312" s="1">
        <f t="shared" si="204"/>
        <v>0.11613909802075104</v>
      </c>
      <c r="K312" s="1">
        <f t="shared" si="204"/>
        <v>2.6156276298534089E-2</v>
      </c>
      <c r="L312" s="1">
        <f t="shared" si="204"/>
        <v>4.4180909021892169E-3</v>
      </c>
      <c r="M312" s="1">
        <f t="shared" si="204"/>
        <v>5.9701241865536033E-4</v>
      </c>
      <c r="O312" s="1">
        <f t="shared" si="205"/>
        <v>0.34185434492124128</v>
      </c>
      <c r="P312" s="1">
        <f t="shared" si="205"/>
        <v>0.36693637757240782</v>
      </c>
      <c r="Q312" s="1">
        <f t="shared" si="205"/>
        <v>0.19692934605962148</v>
      </c>
      <c r="R312" s="1">
        <f t="shared" si="205"/>
        <v>7.0459385168331973E-2</v>
      </c>
      <c r="S312" s="1">
        <f t="shared" si="205"/>
        <v>1.8907256806698785E-2</v>
      </c>
      <c r="T312" s="1">
        <f t="shared" si="205"/>
        <v>4.058898431774898E-3</v>
      </c>
      <c r="W312" s="1">
        <f t="shared" si="168"/>
        <v>0.17394506189023531</v>
      </c>
      <c r="X312" s="1">
        <f t="shared" si="169"/>
        <v>0.18670750234669703</v>
      </c>
      <c r="Y312" s="1">
        <f t="shared" si="170"/>
        <v>0.10020316487782625</v>
      </c>
      <c r="Z312" s="1">
        <f t="shared" si="171"/>
        <v>3.5851707886518362E-2</v>
      </c>
      <c r="AA312" s="1">
        <f t="shared" si="172"/>
        <v>9.6205416262107029E-3</v>
      </c>
      <c r="AB312" s="1">
        <f t="shared" si="173"/>
        <v>2.0652811626071994E-3</v>
      </c>
      <c r="AC312" s="1">
        <f t="shared" si="174"/>
        <v>0.11752515329730777</v>
      </c>
      <c r="AD312" s="1">
        <f t="shared" si="175"/>
        <v>0.12614803545788278</v>
      </c>
      <c r="AE312" s="1">
        <f t="shared" si="176"/>
        <v>6.7701791503418485E-2</v>
      </c>
      <c r="AF312" s="1">
        <f t="shared" si="177"/>
        <v>2.4223035822610484E-2</v>
      </c>
      <c r="AG312" s="1">
        <f t="shared" si="178"/>
        <v>6.5000731675672512E-3</v>
      </c>
      <c r="AH312" s="1">
        <f t="shared" si="179"/>
        <v>1.395397389266609E-3</v>
      </c>
      <c r="AI312" s="1">
        <f t="shared" si="180"/>
        <v>3.9702655273627672E-2</v>
      </c>
      <c r="AJ312" s="1">
        <f t="shared" si="181"/>
        <v>4.2615659922261184E-2</v>
      </c>
      <c r="AK312" s="1">
        <f t="shared" si="182"/>
        <v>2.2871196625180782E-2</v>
      </c>
      <c r="AL312" s="1">
        <f t="shared" si="183"/>
        <v>8.1830894405467581E-3</v>
      </c>
      <c r="AM312" s="1">
        <f t="shared" si="184"/>
        <v>2.1958717515767022E-3</v>
      </c>
      <c r="AN312" s="1">
        <f t="shared" si="185"/>
        <v>4.7139680282417754E-4</v>
      </c>
      <c r="AO312" s="1">
        <f t="shared" si="186"/>
        <v>8.9416366996143606E-3</v>
      </c>
      <c r="AP312" s="1">
        <f t="shared" si="187"/>
        <v>9.5976892757671257E-3</v>
      </c>
      <c r="AQ312" s="1">
        <f t="shared" si="188"/>
        <v>5.1509383868250944E-3</v>
      </c>
      <c r="AR312" s="1">
        <f t="shared" si="189"/>
        <v>1.8429551462877259E-3</v>
      </c>
      <c r="AS312" s="1">
        <f t="shared" si="190"/>
        <v>4.9454343308335277E-4</v>
      </c>
      <c r="AT312" s="1">
        <f t="shared" si="191"/>
        <v>1.0616566884919094E-4</v>
      </c>
      <c r="AU312" s="1">
        <f t="shared" si="192"/>
        <v>1.5103435711703906E-3</v>
      </c>
      <c r="AV312" s="1">
        <f t="shared" si="193"/>
        <v>1.6211582714349224E-3</v>
      </c>
      <c r="AW312" s="1">
        <f t="shared" si="194"/>
        <v>8.7005175220008558E-4</v>
      </c>
      <c r="AX312" s="1">
        <f t="shared" si="195"/>
        <v>3.1129596858605333E-4</v>
      </c>
      <c r="AY312" s="1">
        <f t="shared" si="196"/>
        <v>8.3533979283031051E-5</v>
      </c>
      <c r="AZ312" s="1">
        <f t="shared" si="197"/>
        <v>1.7932582234334757E-5</v>
      </c>
      <c r="BA312" s="1">
        <f t="shared" si="198"/>
        <v>2.0409128928927406E-4</v>
      </c>
      <c r="BB312" s="1">
        <f t="shared" si="199"/>
        <v>2.190655742671397E-4</v>
      </c>
      <c r="BC312" s="1">
        <f t="shared" si="200"/>
        <v>1.1756926519527308E-4</v>
      </c>
      <c r="BD312" s="1">
        <f t="shared" si="201"/>
        <v>4.2065127956315497E-5</v>
      </c>
      <c r="BE312" s="1">
        <f t="shared" si="202"/>
        <v>1.1287867116305266E-5</v>
      </c>
      <c r="BF312" s="1">
        <f t="shared" si="203"/>
        <v>2.4232127698303807E-6</v>
      </c>
    </row>
    <row r="313" spans="2:58" x14ac:dyDescent="0.35">
      <c r="B313" s="1" t="s">
        <v>7</v>
      </c>
      <c r="C313" s="1" t="s">
        <v>8</v>
      </c>
      <c r="E313" s="1">
        <f>'PL Table'!R315</f>
        <v>0.9627944687176252</v>
      </c>
      <c r="F313" s="1">
        <f>'PL Table'!S315</f>
        <v>0.4872537250194196</v>
      </c>
      <c r="H313" s="1">
        <f t="shared" si="204"/>
        <v>0.38182439740731605</v>
      </c>
      <c r="I313" s="1">
        <f t="shared" si="204"/>
        <v>0.36761841784520422</v>
      </c>
      <c r="J313" s="1">
        <f t="shared" si="204"/>
        <v>0.17697048965004367</v>
      </c>
      <c r="K313" s="1">
        <f t="shared" si="204"/>
        <v>5.6795402853770598E-2</v>
      </c>
      <c r="L313" s="1">
        <f t="shared" si="204"/>
        <v>1.3670574929049887E-2</v>
      </c>
      <c r="M313" s="1">
        <f t="shared" si="204"/>
        <v>2.6323907851758151E-3</v>
      </c>
      <c r="O313" s="1">
        <f t="shared" si="205"/>
        <v>0.61431114706167478</v>
      </c>
      <c r="P313" s="1">
        <f t="shared" si="205"/>
        <v>0.29932539472675351</v>
      </c>
      <c r="Q313" s="1">
        <f t="shared" si="205"/>
        <v>7.2923706786759399E-2</v>
      </c>
      <c r="R313" s="1">
        <f t="shared" si="205"/>
        <v>1.1844115924690816E-2</v>
      </c>
      <c r="S313" s="1">
        <f t="shared" si="205"/>
        <v>1.4427724009668569E-3</v>
      </c>
      <c r="T313" s="1">
        <f t="shared" si="205"/>
        <v>1.4059924534526257E-4</v>
      </c>
      <c r="W313" s="1">
        <f t="shared" si="168"/>
        <v>0.23455898354742108</v>
      </c>
      <c r="X313" s="1">
        <f t="shared" si="169"/>
        <v>0.11428973847024967</v>
      </c>
      <c r="Y313" s="1">
        <f t="shared" si="170"/>
        <v>2.7844050400562211E-2</v>
      </c>
      <c r="Z313" s="1">
        <f t="shared" si="171"/>
        <v>4.5223724257674666E-3</v>
      </c>
      <c r="AA313" s="1">
        <f t="shared" si="172"/>
        <v>5.5088570259507672E-4</v>
      </c>
      <c r="AB313" s="1">
        <f t="shared" si="173"/>
        <v>5.3684222129878262E-5</v>
      </c>
      <c r="AC313" s="1">
        <f t="shared" si="174"/>
        <v>0.22583209194748546</v>
      </c>
      <c r="AD313" s="1">
        <f t="shared" si="175"/>
        <v>0.11003752803034036</v>
      </c>
      <c r="AE313" s="1">
        <f t="shared" si="176"/>
        <v>2.6808097712356069E-2</v>
      </c>
      <c r="AF313" s="1">
        <f t="shared" si="177"/>
        <v>4.3541151570100252E-3</v>
      </c>
      <c r="AG313" s="1">
        <f t="shared" si="178"/>
        <v>5.3038970735416247E-4</v>
      </c>
      <c r="AH313" s="1">
        <f t="shared" si="179"/>
        <v>5.1686872124055115E-5</v>
      </c>
      <c r="AI313" s="1">
        <f t="shared" si="180"/>
        <v>0.10871494449298456</v>
      </c>
      <c r="AJ313" s="1">
        <f t="shared" si="181"/>
        <v>5.2971761669486167E-2</v>
      </c>
      <c r="AK313" s="1">
        <f t="shared" si="182"/>
        <v>1.2905344097149022E-2</v>
      </c>
      <c r="AL313" s="1">
        <f t="shared" si="183"/>
        <v>2.0960589946644134E-3</v>
      </c>
      <c r="AM313" s="1">
        <f t="shared" si="184"/>
        <v>2.5532813825267377E-4</v>
      </c>
      <c r="AN313" s="1">
        <f t="shared" si="185"/>
        <v>2.488191729317774E-5</v>
      </c>
      <c r="AO313" s="1">
        <f t="shared" si="186"/>
        <v>3.4890049074929735E-2</v>
      </c>
      <c r="AP313" s="1">
        <f t="shared" si="187"/>
        <v>1.7000306377869867E-2</v>
      </c>
      <c r="AQ313" s="1">
        <f t="shared" si="188"/>
        <v>4.1417313045442449E-3</v>
      </c>
      <c r="AR313" s="1">
        <f t="shared" si="189"/>
        <v>6.7269133538957451E-4</v>
      </c>
      <c r="AS313" s="1">
        <f t="shared" si="190"/>
        <v>8.194283973921448E-5</v>
      </c>
      <c r="AT313" s="1">
        <f t="shared" si="191"/>
        <v>7.985390780320318E-6</v>
      </c>
      <c r="AU313" s="1">
        <f t="shared" si="192"/>
        <v>8.39798656565721E-3</v>
      </c>
      <c r="AV313" s="1">
        <f t="shared" si="193"/>
        <v>4.0919502367795174E-3</v>
      </c>
      <c r="AW313" s="1">
        <f t="shared" si="194"/>
        <v>9.9690899773245819E-4</v>
      </c>
      <c r="AX313" s="1">
        <f t="shared" si="195"/>
        <v>1.6191587421683878E-4</v>
      </c>
      <c r="AY313" s="1">
        <f t="shared" si="196"/>
        <v>1.9723528212982625E-5</v>
      </c>
      <c r="AZ313" s="1">
        <f t="shared" si="197"/>
        <v>1.9220725184602805E-6</v>
      </c>
      <c r="BA313" s="1">
        <f t="shared" si="198"/>
        <v>1.6171070027559376E-3</v>
      </c>
      <c r="BB313" s="1">
        <f t="shared" si="199"/>
        <v>7.8794141084781943E-4</v>
      </c>
      <c r="BC313" s="1">
        <f t="shared" si="200"/>
        <v>1.9196369376632848E-4</v>
      </c>
      <c r="BD313" s="1">
        <f t="shared" si="201"/>
        <v>3.1178341618710234E-5</v>
      </c>
      <c r="BE313" s="1">
        <f t="shared" si="202"/>
        <v>3.7979407734111401E-6</v>
      </c>
      <c r="BF313" s="1">
        <f t="shared" si="203"/>
        <v>3.7011215784954277E-7</v>
      </c>
    </row>
    <row r="314" spans="2:58" x14ac:dyDescent="0.35">
      <c r="B314" s="1" t="s">
        <v>6</v>
      </c>
      <c r="C314" s="1" t="s">
        <v>17</v>
      </c>
      <c r="E314" s="1">
        <f>'PL Table'!R316</f>
        <v>0.2725102472861583</v>
      </c>
      <c r="F314" s="1">
        <f>'PL Table'!S316</f>
        <v>2.4150836805310361</v>
      </c>
      <c r="H314" s="1">
        <f t="shared" si="204"/>
        <v>0.76146562617905444</v>
      </c>
      <c r="I314" s="1">
        <f t="shared" si="204"/>
        <v>0.20750718608996349</v>
      </c>
      <c r="J314" s="1">
        <f t="shared" si="204"/>
        <v>2.8273917297515407E-2</v>
      </c>
      <c r="K314" s="1">
        <f t="shared" si="204"/>
        <v>2.5683107314981046E-3</v>
      </c>
      <c r="L314" s="1">
        <f t="shared" si="204"/>
        <v>1.7497274813706059E-4</v>
      </c>
      <c r="M314" s="1">
        <f t="shared" si="204"/>
        <v>9.5363733726338223E-6</v>
      </c>
      <c r="O314" s="1">
        <f t="shared" si="205"/>
        <v>8.9359860928260537E-2</v>
      </c>
      <c r="P314" s="1">
        <f t="shared" si="205"/>
        <v>0.21581154182236498</v>
      </c>
      <c r="Q314" s="1">
        <f t="shared" si="205"/>
        <v>0.26060146636271747</v>
      </c>
      <c r="R314" s="1">
        <f t="shared" si="205"/>
        <v>0.20979144951168555</v>
      </c>
      <c r="S314" s="1">
        <f t="shared" si="205"/>
        <v>0.12666597650765568</v>
      </c>
      <c r="T314" s="1">
        <f t="shared" si="205"/>
        <v>6.1181786548433335E-2</v>
      </c>
      <c r="W314" s="1">
        <f t="shared" si="168"/>
        <v>6.8044462457011137E-2</v>
      </c>
      <c r="X314" s="1">
        <f t="shared" si="169"/>
        <v>0.16433307083043433</v>
      </c>
      <c r="Y314" s="1">
        <f t="shared" si="170"/>
        <v>0.19843905876706644</v>
      </c>
      <c r="Z314" s="1">
        <f t="shared" si="171"/>
        <v>0.15974897746942712</v>
      </c>
      <c r="AA314" s="1">
        <f t="shared" si="172"/>
        <v>9.6451787116983434E-2</v>
      </c>
      <c r="AB314" s="1">
        <f t="shared" si="173"/>
        <v>4.6587827404856043E-2</v>
      </c>
      <c r="AC314" s="1">
        <f t="shared" si="174"/>
        <v>1.8542813290613816E-2</v>
      </c>
      <c r="AD314" s="1">
        <f t="shared" si="175"/>
        <v>4.478244576929543E-2</v>
      </c>
      <c r="AE314" s="1">
        <f t="shared" si="176"/>
        <v>5.4076676975845776E-2</v>
      </c>
      <c r="AF314" s="1">
        <f t="shared" si="177"/>
        <v>4.3533233353904514E-2</v>
      </c>
      <c r="AG314" s="1">
        <f t="shared" si="178"/>
        <v>2.6284100358441052E-2</v>
      </c>
      <c r="AH314" s="1">
        <f t="shared" si="179"/>
        <v>1.2695660366622182E-2</v>
      </c>
      <c r="AI314" s="1">
        <f t="shared" si="180"/>
        <v>2.5265533176031169E-3</v>
      </c>
      <c r="AJ314" s="1">
        <f t="shared" si="181"/>
        <v>6.1018376853348346E-3</v>
      </c>
      <c r="AK314" s="1">
        <f t="shared" si="182"/>
        <v>7.3682243075507171E-3</v>
      </c>
      <c r="AL314" s="1">
        <f t="shared" si="183"/>
        <v>5.9316260932192758E-3</v>
      </c>
      <c r="AM314" s="1">
        <f t="shared" si="184"/>
        <v>3.581343344186486E-3</v>
      </c>
      <c r="AN314" s="1">
        <f t="shared" si="185"/>
        <v>1.7298487729846448E-3</v>
      </c>
      <c r="AO314" s="1">
        <f t="shared" si="186"/>
        <v>2.2950388978722972E-4</v>
      </c>
      <c r="AP314" s="1">
        <f t="shared" si="187"/>
        <v>5.5427109884353194E-4</v>
      </c>
      <c r="AQ314" s="1">
        <f t="shared" si="188"/>
        <v>6.6930554270350955E-4</v>
      </c>
      <c r="AR314" s="1">
        <f t="shared" si="189"/>
        <v>5.3880963115740478E-4</v>
      </c>
      <c r="AS314" s="1">
        <f t="shared" si="190"/>
        <v>3.2531758678029887E-4</v>
      </c>
      <c r="AT314" s="1">
        <f t="shared" si="191"/>
        <v>1.5713383896456771E-4</v>
      </c>
      <c r="AU314" s="1">
        <f t="shared" si="192"/>
        <v>1.5635540439763293E-5</v>
      </c>
      <c r="AV314" s="1">
        <f t="shared" si="193"/>
        <v>3.7761138552355386E-5</v>
      </c>
      <c r="AW314" s="1">
        <f t="shared" si="194"/>
        <v>4.5598154738032432E-5</v>
      </c>
      <c r="AX314" s="1">
        <f t="shared" si="195"/>
        <v>3.6707786456717017E-5</v>
      </c>
      <c r="AY314" s="1">
        <f t="shared" si="196"/>
        <v>2.216309400500887E-5</v>
      </c>
      <c r="AZ314" s="1">
        <f t="shared" si="197"/>
        <v>1.0705145328314427E-5</v>
      </c>
      <c r="BA314" s="1">
        <f t="shared" si="198"/>
        <v>8.5216899833852525E-7</v>
      </c>
      <c r="BB314" s="1">
        <f t="shared" si="199"/>
        <v>2.058059440941852E-6</v>
      </c>
      <c r="BC314" s="1">
        <f t="shared" si="200"/>
        <v>2.4851928846907477E-6</v>
      </c>
      <c r="BD314" s="1">
        <f t="shared" si="201"/>
        <v>2.000649592929491E-6</v>
      </c>
      <c r="BE314" s="1">
        <f t="shared" si="202"/>
        <v>1.2079340455862688E-6</v>
      </c>
      <c r="BF314" s="1">
        <f t="shared" si="203"/>
        <v>5.8345236013064582E-7</v>
      </c>
    </row>
    <row r="315" spans="2:58" x14ac:dyDescent="0.35">
      <c r="B315" s="1" t="s">
        <v>3</v>
      </c>
      <c r="C315" s="1" t="s">
        <v>4</v>
      </c>
      <c r="E315" s="1">
        <f>'PL Table'!R317</f>
        <v>1.2161614341696318</v>
      </c>
      <c r="F315" s="1">
        <f>'PL Table'!S317</f>
        <v>0.91801426452934121</v>
      </c>
      <c r="H315" s="1">
        <f t="shared" si="204"/>
        <v>0.29636560518793958</v>
      </c>
      <c r="I315" s="1">
        <f t="shared" si="204"/>
        <v>0.36042841944391552</v>
      </c>
      <c r="J315" s="1">
        <f t="shared" si="204"/>
        <v>0.21916957175320301</v>
      </c>
      <c r="K315" s="1">
        <f t="shared" si="204"/>
        <v>8.8848526903239786E-2</v>
      </c>
      <c r="L315" s="1">
        <f t="shared" si="204"/>
        <v>2.701353797562582E-2</v>
      </c>
      <c r="M315" s="1">
        <f t="shared" si="204"/>
        <v>6.5705646172865735E-3</v>
      </c>
      <c r="O315" s="1">
        <f t="shared" si="205"/>
        <v>0.39931118070971089</v>
      </c>
      <c r="P315" s="1">
        <f t="shared" si="205"/>
        <v>0.36657335987756806</v>
      </c>
      <c r="Q315" s="1">
        <f t="shared" si="205"/>
        <v>0.1682597866820276</v>
      </c>
      <c r="R315" s="1">
        <f t="shared" si="205"/>
        <v>5.1488294773588468E-2</v>
      </c>
      <c r="S315" s="1">
        <f t="shared" si="205"/>
        <v>1.1816747264611434E-2</v>
      </c>
      <c r="T315" s="1">
        <f t="shared" si="205"/>
        <v>2.1695885098502745E-3</v>
      </c>
      <c r="W315" s="1">
        <f t="shared" si="168"/>
        <v>0.11834209972934417</v>
      </c>
      <c r="X315" s="1">
        <f t="shared" si="169"/>
        <v>0.10863973564589183</v>
      </c>
      <c r="Y315" s="1">
        <f t="shared" si="170"/>
        <v>4.9866413508812726E-2</v>
      </c>
      <c r="Z315" s="1">
        <f t="shared" si="171"/>
        <v>1.5259359640669573E-2</v>
      </c>
      <c r="AA315" s="1">
        <f t="shared" si="172"/>
        <v>3.5020774544294972E-3</v>
      </c>
      <c r="AB315" s="1">
        <f t="shared" si="173"/>
        <v>6.4299141173057659E-4</v>
      </c>
      <c r="AC315" s="1">
        <f t="shared" si="174"/>
        <v>0.14392309772948483</v>
      </c>
      <c r="AD315" s="1">
        <f t="shared" si="175"/>
        <v>0.13212345671091749</v>
      </c>
      <c r="AE315" s="1">
        <f t="shared" si="176"/>
        <v>6.0645608969773591E-2</v>
      </c>
      <c r="AF315" s="1">
        <f t="shared" si="177"/>
        <v>1.8557844705106907E-2</v>
      </c>
      <c r="AG315" s="1">
        <f t="shared" si="178"/>
        <v>4.2590915395521109E-3</v>
      </c>
      <c r="AH315" s="1">
        <f t="shared" si="179"/>
        <v>7.8198135744901435E-4</v>
      </c>
      <c r="AI315" s="1">
        <f t="shared" si="180"/>
        <v>8.7516860472413194E-2</v>
      </c>
      <c r="AJ315" s="1">
        <f t="shared" si="181"/>
        <v>8.0341726300499364E-2</v>
      </c>
      <c r="AK315" s="1">
        <f t="shared" si="182"/>
        <v>3.6877425390385278E-2</v>
      </c>
      <c r="AL315" s="1">
        <f t="shared" si="183"/>
        <v>1.1284667515830064E-2</v>
      </c>
      <c r="AM315" s="1">
        <f t="shared" si="184"/>
        <v>2.5898714375007211E-3</v>
      </c>
      <c r="AN315" s="1">
        <f t="shared" si="185"/>
        <v>4.7550778458455451E-4</v>
      </c>
      <c r="AO315" s="1">
        <f t="shared" si="186"/>
        <v>3.547821018205119E-2</v>
      </c>
      <c r="AP315" s="1">
        <f t="shared" si="187"/>
        <v>3.2569503027093105E-2</v>
      </c>
      <c r="AQ315" s="1">
        <f t="shared" si="188"/>
        <v>1.4949634183751516E-2</v>
      </c>
      <c r="AR315" s="1">
        <f t="shared" si="189"/>
        <v>4.5746591433931151E-3</v>
      </c>
      <c r="AS315" s="1">
        <f t="shared" si="190"/>
        <v>1.0499005872486142E-3</v>
      </c>
      <c r="AT315" s="1">
        <f t="shared" si="191"/>
        <v>1.9276474308639203E-4</v>
      </c>
      <c r="AU315" s="1">
        <f t="shared" si="192"/>
        <v>1.0786807744193759E-2</v>
      </c>
      <c r="AV315" s="1">
        <f t="shared" si="193"/>
        <v>9.9024433779054347E-3</v>
      </c>
      <c r="AW315" s="1">
        <f t="shared" si="194"/>
        <v>4.5452921373056523E-3</v>
      </c>
      <c r="AX315" s="1">
        <f t="shared" si="195"/>
        <v>1.3908810061665485E-3</v>
      </c>
      <c r="AY315" s="1">
        <f t="shared" si="196"/>
        <v>3.1921215098095352E-4</v>
      </c>
      <c r="AZ315" s="1">
        <f t="shared" si="197"/>
        <v>5.8608261602321821E-5</v>
      </c>
      <c r="BA315" s="1">
        <f t="shared" si="198"/>
        <v>2.6236999152581511E-3</v>
      </c>
      <c r="BB315" s="1">
        <f t="shared" si="199"/>
        <v>2.4085939480514066E-3</v>
      </c>
      <c r="BC315" s="1">
        <f t="shared" si="200"/>
        <v>1.1055618008851173E-3</v>
      </c>
      <c r="BD315" s="1">
        <f t="shared" si="201"/>
        <v>3.3830716784376161E-4</v>
      </c>
      <c r="BE315" s="1">
        <f t="shared" si="202"/>
        <v>7.7642701468273793E-5</v>
      </c>
      <c r="BF315" s="1">
        <f t="shared" si="203"/>
        <v>1.4255421496893716E-5</v>
      </c>
    </row>
    <row r="316" spans="2:58" x14ac:dyDescent="0.35">
      <c r="B316" s="1" t="s">
        <v>2</v>
      </c>
      <c r="C316" s="1" t="s">
        <v>12</v>
      </c>
      <c r="E316" s="1">
        <f>'PL Table'!R318</f>
        <v>1.1519751362551236</v>
      </c>
      <c r="F316" s="1">
        <f>'PL Table'!S318</f>
        <v>1.1475178306616769</v>
      </c>
      <c r="H316" s="1">
        <f t="shared" si="204"/>
        <v>0.31601198583557683</v>
      </c>
      <c r="I316" s="1">
        <f t="shared" si="204"/>
        <v>0.36403795044119075</v>
      </c>
      <c r="J316" s="1">
        <f t="shared" si="204"/>
        <v>0.20968133378076331</v>
      </c>
      <c r="K316" s="1">
        <f t="shared" si="204"/>
        <v>8.0515894350750281E-2</v>
      </c>
      <c r="L316" s="1">
        <f t="shared" si="204"/>
        <v>2.3188077091352184E-2</v>
      </c>
      <c r="M316" s="1">
        <f t="shared" si="204"/>
        <v>5.3424176533609403E-3</v>
      </c>
      <c r="O316" s="1">
        <f t="shared" si="205"/>
        <v>0.31742369169258094</v>
      </c>
      <c r="P316" s="1">
        <f t="shared" si="205"/>
        <v>0.36424934609169141</v>
      </c>
      <c r="Q316" s="1">
        <f t="shared" si="205"/>
        <v>0.20899130972353608</v>
      </c>
      <c r="R316" s="1">
        <f t="shared" si="205"/>
        <v>7.9940418120364953E-2</v>
      </c>
      <c r="S316" s="1">
        <f t="shared" si="205"/>
        <v>2.293326379591714E-2</v>
      </c>
      <c r="T316" s="1">
        <f t="shared" si="205"/>
        <v>5.2632658242165618E-3</v>
      </c>
      <c r="W316" s="1">
        <f t="shared" si="168"/>
        <v>0.1003096911630324</v>
      </c>
      <c r="X316" s="1">
        <f t="shared" si="169"/>
        <v>0.11510715919774571</v>
      </c>
      <c r="Y316" s="1">
        <f t="shared" si="170"/>
        <v>6.6043758808112737E-2</v>
      </c>
      <c r="Z316" s="1">
        <f t="shared" si="171"/>
        <v>2.5262130278742859E-2</v>
      </c>
      <c r="AA316" s="1">
        <f t="shared" si="172"/>
        <v>7.2471862338389145E-3</v>
      </c>
      <c r="AB316" s="1">
        <f t="shared" si="173"/>
        <v>1.6632550850911997E-3</v>
      </c>
      <c r="AC316" s="1">
        <f t="shared" si="174"/>
        <v>0.1155542701452436</v>
      </c>
      <c r="AD316" s="1">
        <f t="shared" si="175"/>
        <v>0.1326005854007633</v>
      </c>
      <c r="AE316" s="1">
        <f t="shared" si="176"/>
        <v>7.6080768051776174E-2</v>
      </c>
      <c r="AF316" s="1">
        <f t="shared" si="177"/>
        <v>2.9101345969949483E-2</v>
      </c>
      <c r="AG316" s="1">
        <f t="shared" si="178"/>
        <v>8.3485783491928384E-3</v>
      </c>
      <c r="AH316" s="1">
        <f t="shared" si="179"/>
        <v>1.9160285032749618E-3</v>
      </c>
      <c r="AI316" s="1">
        <f t="shared" si="180"/>
        <v>6.6557823047714168E-2</v>
      </c>
      <c r="AJ316" s="1">
        <f t="shared" si="181"/>
        <v>7.6376288717276725E-2</v>
      </c>
      <c r="AK316" s="1">
        <f t="shared" si="182"/>
        <v>4.3821576571419656E-2</v>
      </c>
      <c r="AL316" s="1">
        <f t="shared" si="183"/>
        <v>1.6762013494470023E-2</v>
      </c>
      <c r="AM316" s="1">
        <f t="shared" si="184"/>
        <v>4.8086773406739967E-3</v>
      </c>
      <c r="AN316" s="1">
        <f t="shared" si="185"/>
        <v>1.1036085980644372E-3</v>
      </c>
      <c r="AO316" s="1">
        <f t="shared" si="186"/>
        <v>2.5557652424744975E-2</v>
      </c>
      <c r="AP316" s="1">
        <f t="shared" si="187"/>
        <v>2.9327861867248499E-2</v>
      </c>
      <c r="AQ316" s="1">
        <f t="shared" si="188"/>
        <v>1.6827122213925162E-2</v>
      </c>
      <c r="AR316" s="1">
        <f t="shared" si="189"/>
        <v>6.4364742597341077E-3</v>
      </c>
      <c r="AS316" s="1">
        <f t="shared" si="190"/>
        <v>1.8464922449099508E-3</v>
      </c>
      <c r="AT316" s="1">
        <f t="shared" si="191"/>
        <v>4.2377655504253526E-4</v>
      </c>
      <c r="AU316" s="1">
        <f t="shared" si="192"/>
        <v>7.360445033589175E-3</v>
      </c>
      <c r="AV316" s="1">
        <f t="shared" si="193"/>
        <v>8.4462419176487627E-3</v>
      </c>
      <c r="AW316" s="1">
        <f t="shared" si="194"/>
        <v>4.8461066012920155E-3</v>
      </c>
      <c r="AX316" s="1">
        <f t="shared" si="195"/>
        <v>1.8536645780899497E-3</v>
      </c>
      <c r="AY316" s="1">
        <f t="shared" si="196"/>
        <v>5.3177828885604271E-4</v>
      </c>
      <c r="AZ316" s="1">
        <f t="shared" si="197"/>
        <v>1.2204501368421293E-4</v>
      </c>
      <c r="BA316" s="1">
        <f t="shared" si="198"/>
        <v>1.6958099340934449E-3</v>
      </c>
      <c r="BB316" s="1">
        <f t="shared" si="199"/>
        <v>1.9459721367854311E-3</v>
      </c>
      <c r="BC316" s="1">
        <f t="shared" si="200"/>
        <v>1.1165188624660432E-3</v>
      </c>
      <c r="BD316" s="1">
        <f t="shared" si="201"/>
        <v>4.2707510098329254E-4</v>
      </c>
      <c r="BE316" s="1">
        <f t="shared" si="202"/>
        <v>1.2251907335249107E-4</v>
      </c>
      <c r="BF316" s="1">
        <f t="shared" si="203"/>
        <v>2.811856425362588E-5</v>
      </c>
    </row>
    <row r="317" spans="2:58" x14ac:dyDescent="0.35">
      <c r="B317" s="1" t="s">
        <v>19</v>
      </c>
      <c r="C317" s="1" t="s">
        <v>15</v>
      </c>
      <c r="E317" s="1">
        <f>'PL Table'!R319</f>
        <v>0.90086032160713481</v>
      </c>
      <c r="F317" s="1">
        <f>'PL Table'!S319</f>
        <v>1.1439870065673328</v>
      </c>
      <c r="H317" s="1">
        <f t="shared" si="204"/>
        <v>0.40622002949631064</v>
      </c>
      <c r="I317" s="1">
        <f t="shared" si="204"/>
        <v>0.36594750641530616</v>
      </c>
      <c r="J317" s="1">
        <f t="shared" si="204"/>
        <v>0.16483379416031088</v>
      </c>
      <c r="K317" s="1">
        <f t="shared" si="204"/>
        <v>4.9497408272993981E-2</v>
      </c>
      <c r="L317" s="1">
        <f t="shared" si="204"/>
        <v>1.1147562783882249E-2</v>
      </c>
      <c r="M317" s="1">
        <f t="shared" si="204"/>
        <v>2.0084793989247787E-3</v>
      </c>
      <c r="O317" s="1">
        <f t="shared" si="205"/>
        <v>0.31854643985804681</v>
      </c>
      <c r="P317" s="1">
        <f t="shared" si="205"/>
        <v>0.36441298818588785</v>
      </c>
      <c r="Q317" s="1">
        <f t="shared" si="205"/>
        <v>0.20844186175451537</v>
      </c>
      <c r="R317" s="1">
        <f t="shared" si="205"/>
        <v>7.94849271572899E-2</v>
      </c>
      <c r="S317" s="1">
        <f t="shared" si="205"/>
        <v>2.2732430971472668E-2</v>
      </c>
      <c r="T317" s="1">
        <f t="shared" si="205"/>
        <v>5.2011211318107086E-3</v>
      </c>
      <c r="W317" s="1">
        <f t="shared" si="168"/>
        <v>0.12939994419508052</v>
      </c>
      <c r="X317" s="1">
        <f t="shared" si="169"/>
        <v>0.14803185480971007</v>
      </c>
      <c r="Y317" s="1">
        <f t="shared" si="170"/>
        <v>8.4673259230185136E-2</v>
      </c>
      <c r="Z317" s="1">
        <f t="shared" si="171"/>
        <v>3.2288369454346405E-2</v>
      </c>
      <c r="AA317" s="1">
        <f t="shared" si="172"/>
        <v>9.2343687797544725E-3</v>
      </c>
      <c r="AB317" s="1">
        <f t="shared" si="173"/>
        <v>2.1127995795780308E-3</v>
      </c>
      <c r="AC317" s="1">
        <f t="shared" si="174"/>
        <v>0.11657127534352553</v>
      </c>
      <c r="AD317" s="1">
        <f t="shared" si="175"/>
        <v>0.13335602433197608</v>
      </c>
      <c r="AE317" s="1">
        <f t="shared" si="176"/>
        <v>7.6278779541628872E-2</v>
      </c>
      <c r="AF317" s="1">
        <f t="shared" si="177"/>
        <v>2.9087310890812488E-2</v>
      </c>
      <c r="AG317" s="1">
        <f t="shared" si="178"/>
        <v>8.3188764287684992E-3</v>
      </c>
      <c r="AH317" s="1">
        <f t="shared" si="179"/>
        <v>1.9033373087500836E-3</v>
      </c>
      <c r="AI317" s="1">
        <f t="shared" si="180"/>
        <v>5.250721829806114E-2</v>
      </c>
      <c r="AJ317" s="1">
        <f t="shared" si="181"/>
        <v>6.006757548397644E-2</v>
      </c>
      <c r="AK317" s="1">
        <f t="shared" si="182"/>
        <v>3.4358262934835765E-2</v>
      </c>
      <c r="AL317" s="1">
        <f t="shared" si="183"/>
        <v>1.3101802121892027E-2</v>
      </c>
      <c r="AM317" s="1">
        <f t="shared" si="184"/>
        <v>3.7470728475152014E-3</v>
      </c>
      <c r="AN317" s="1">
        <f t="shared" si="185"/>
        <v>8.5732053004372946E-4</v>
      </c>
      <c r="AO317" s="1">
        <f t="shared" si="186"/>
        <v>1.5767223187562466E-2</v>
      </c>
      <c r="AP317" s="1">
        <f t="shared" si="187"/>
        <v>1.8037498456218624E-2</v>
      </c>
      <c r="AQ317" s="1">
        <f t="shared" si="188"/>
        <v>1.0317331932446216E-2</v>
      </c>
      <c r="AR317" s="1">
        <f t="shared" si="189"/>
        <v>3.9342978910535649E-3</v>
      </c>
      <c r="AS317" s="1">
        <f t="shared" si="190"/>
        <v>1.1251964168326359E-3</v>
      </c>
      <c r="AT317" s="1">
        <f t="shared" si="191"/>
        <v>2.5744201613853119E-4</v>
      </c>
      <c r="AU317" s="1">
        <f t="shared" si="192"/>
        <v>3.5510164378997479E-3</v>
      </c>
      <c r="AV317" s="1">
        <f t="shared" si="193"/>
        <v>4.0623166650643246E-3</v>
      </c>
      <c r="AW317" s="1">
        <f t="shared" si="194"/>
        <v>2.3236187406977644E-3</v>
      </c>
      <c r="AX317" s="1">
        <f t="shared" si="195"/>
        <v>8.8606321585819631E-4</v>
      </c>
      <c r="AY317" s="1">
        <f t="shared" si="196"/>
        <v>2.5341120148476089E-4</v>
      </c>
      <c r="AZ317" s="1">
        <f t="shared" si="197"/>
        <v>5.7979824363436578E-5</v>
      </c>
      <c r="BA317" s="1">
        <f t="shared" si="198"/>
        <v>6.3979396205571801E-4</v>
      </c>
      <c r="BB317" s="1">
        <f t="shared" si="199"/>
        <v>7.3191597947197453E-4</v>
      </c>
      <c r="BC317" s="1">
        <f t="shared" si="200"/>
        <v>4.1865118520747086E-4</v>
      </c>
      <c r="BD317" s="1">
        <f t="shared" si="201"/>
        <v>1.5964383872045344E-4</v>
      </c>
      <c r="BE317" s="1">
        <f t="shared" si="202"/>
        <v>4.5657619293682444E-5</v>
      </c>
      <c r="BF317" s="1">
        <f t="shared" si="203"/>
        <v>1.0446344644554137E-5</v>
      </c>
    </row>
    <row r="318" spans="2:58" x14ac:dyDescent="0.35">
      <c r="B318" s="1" t="s">
        <v>5</v>
      </c>
      <c r="C318" s="1" t="s">
        <v>9</v>
      </c>
      <c r="E318" s="1">
        <f>'PL Table'!R320</f>
        <v>0.63848475293905693</v>
      </c>
      <c r="F318" s="1">
        <f>'PL Table'!S320</f>
        <v>1.6100557870206906</v>
      </c>
      <c r="H318" s="1">
        <f t="shared" ref="H318:M349" si="206">_xlfn.POISSON.DIST(H$6,$E318,FALSE)</f>
        <v>0.52809200796944922</v>
      </c>
      <c r="I318" s="1">
        <f t="shared" si="206"/>
        <v>0.3371786952374643</v>
      </c>
      <c r="J318" s="1">
        <f t="shared" si="206"/>
        <v>0.10764172796250297</v>
      </c>
      <c r="K318" s="1">
        <f t="shared" si="206"/>
        <v>2.2909200694690632E-2</v>
      </c>
      <c r="L318" s="1">
        <f t="shared" si="206"/>
        <v>3.6567938363952042E-3</v>
      </c>
      <c r="M318" s="1">
        <f t="shared" si="206"/>
        <v>4.6696142183597181E-4</v>
      </c>
      <c r="O318" s="1">
        <f t="shared" ref="O318:T349" si="207">_xlfn.POISSON.DIST(O$6,$F318,FALSE)</f>
        <v>0.19987646325172079</v>
      </c>
      <c r="P318" s="1">
        <f t="shared" si="207"/>
        <v>0.32181225634766147</v>
      </c>
      <c r="Q318" s="1">
        <f t="shared" si="207"/>
        <v>0.2590678428333692</v>
      </c>
      <c r="R318" s="1">
        <f t="shared" si="207"/>
        <v>0.13903789319494433</v>
      </c>
      <c r="S318" s="1">
        <f t="shared" si="207"/>
        <v>5.5964691138421195E-2</v>
      </c>
      <c r="T318" s="1">
        <f t="shared" si="207"/>
        <v>1.8021254967248129E-2</v>
      </c>
      <c r="W318" s="1">
        <f t="shared" si="168"/>
        <v>0.10555316282443306</v>
      </c>
      <c r="X318" s="1">
        <f t="shared" si="169"/>
        <v>0.16994648064381568</v>
      </c>
      <c r="Y318" s="1">
        <f t="shared" si="170"/>
        <v>0.13681165732218761</v>
      </c>
      <c r="Z318" s="1">
        <f t="shared" si="171"/>
        <v>7.3424800201159976E-2</v>
      </c>
      <c r="AA318" s="1">
        <f t="shared" si="172"/>
        <v>2.9554506118678891E-2</v>
      </c>
      <c r="AB318" s="1">
        <f t="shared" si="173"/>
        <v>9.5168807217834751E-3</v>
      </c>
      <c r="AC318" s="1">
        <f t="shared" si="174"/>
        <v>6.7394085087894198E-2</v>
      </c>
      <c r="AD318" s="1">
        <f t="shared" si="175"/>
        <v>0.10850823670672888</v>
      </c>
      <c r="AE318" s="1">
        <f t="shared" si="176"/>
        <v>8.7352157224539886E-2</v>
      </c>
      <c r="AF318" s="1">
        <f t="shared" si="177"/>
        <v>4.6880615416037247E-2</v>
      </c>
      <c r="AG318" s="1">
        <f t="shared" si="178"/>
        <v>1.8870101537420539E-2</v>
      </c>
      <c r="AH318" s="1">
        <f t="shared" si="179"/>
        <v>6.0763832363983968E-3</v>
      </c>
      <c r="AI318" s="1">
        <f t="shared" si="180"/>
        <v>2.1515047883448952E-2</v>
      </c>
      <c r="AJ318" s="1">
        <f t="shared" si="181"/>
        <v>3.4640427352774249E-2</v>
      </c>
      <c r="AK318" s="1">
        <f t="shared" si="182"/>
        <v>2.7886510262102003E-2</v>
      </c>
      <c r="AL318" s="1">
        <f t="shared" si="183"/>
        <v>1.4966279075769742E-2</v>
      </c>
      <c r="AM318" s="1">
        <f t="shared" si="184"/>
        <v>6.0241360590274351E-3</v>
      </c>
      <c r="AN318" s="1">
        <f t="shared" si="185"/>
        <v>1.9398390247274285E-3</v>
      </c>
      <c r="AO318" s="1">
        <f t="shared" si="186"/>
        <v>4.5790100107786285E-3</v>
      </c>
      <c r="AP318" s="1">
        <f t="shared" si="187"/>
        <v>7.3724615666798058E-3</v>
      </c>
      <c r="AQ318" s="1">
        <f t="shared" si="188"/>
        <v>5.9350372050102256E-3</v>
      </c>
      <c r="AR318" s="1">
        <f t="shared" si="189"/>
        <v>3.1852469993699406E-3</v>
      </c>
      <c r="AS318" s="1">
        <f t="shared" si="190"/>
        <v>1.2821063411064654E-3</v>
      </c>
      <c r="AT318" s="1">
        <f t="shared" si="191"/>
        <v>4.1285254681487784E-4</v>
      </c>
      <c r="AU318" s="1">
        <f t="shared" si="192"/>
        <v>7.3090701885936507E-4</v>
      </c>
      <c r="AV318" s="1">
        <f t="shared" si="193"/>
        <v>1.1768010754885619E-3</v>
      </c>
      <c r="AW318" s="1">
        <f t="shared" si="194"/>
        <v>9.4735769088126595E-4</v>
      </c>
      <c r="AX318" s="1">
        <f t="shared" si="195"/>
        <v>5.0843291086064718E-4</v>
      </c>
      <c r="AY318" s="1">
        <f t="shared" si="196"/>
        <v>2.0465133761073993E-4</v>
      </c>
      <c r="AZ318" s="1">
        <f t="shared" si="197"/>
        <v>6.5900014088339412E-5</v>
      </c>
      <c r="BA318" s="1">
        <f t="shared" si="198"/>
        <v>9.3334597471568908E-5</v>
      </c>
      <c r="BB318" s="1">
        <f t="shared" si="199"/>
        <v>1.5027390878834626E-4</v>
      </c>
      <c r="BC318" s="1">
        <f t="shared" si="200"/>
        <v>1.2097468824144816E-4</v>
      </c>
      <c r="BD318" s="1">
        <f t="shared" si="201"/>
        <v>6.4925332295389195E-5</v>
      </c>
      <c r="BE318" s="1">
        <f t="shared" si="202"/>
        <v>2.6133351746608174E-5</v>
      </c>
      <c r="BF318" s="1">
        <f t="shared" si="203"/>
        <v>8.4152308427747558E-6</v>
      </c>
    </row>
    <row r="319" spans="2:58" x14ac:dyDescent="0.35">
      <c r="B319" s="1" t="s">
        <v>18</v>
      </c>
      <c r="C319" s="1" t="s">
        <v>11</v>
      </c>
      <c r="E319" s="1">
        <f>'PL Table'!R321</f>
        <v>1.4244853835412821</v>
      </c>
      <c r="F319" s="1">
        <f>'PL Table'!S321</f>
        <v>0.58258597556669733</v>
      </c>
      <c r="H319" s="1">
        <f t="shared" si="206"/>
        <v>0.24063226467437393</v>
      </c>
      <c r="I319" s="1">
        <f t="shared" si="206"/>
        <v>0.34277714383708285</v>
      </c>
      <c r="J319" s="1">
        <f t="shared" si="206"/>
        <v>0.24414051560397612</v>
      </c>
      <c r="K319" s="1">
        <f t="shared" si="206"/>
        <v>0.11592486533603208</v>
      </c>
      <c r="L319" s="1">
        <f t="shared" si="206"/>
        <v>4.1283319065042276E-2</v>
      </c>
      <c r="M319" s="1">
        <f t="shared" si="206"/>
        <v>1.1761496918444771E-2</v>
      </c>
      <c r="O319" s="1">
        <f t="shared" si="207"/>
        <v>0.55845235355261336</v>
      </c>
      <c r="P319" s="1">
        <f t="shared" si="207"/>
        <v>0.32534650920196745</v>
      </c>
      <c r="Q319" s="1">
        <f t="shared" si="207"/>
        <v>9.4771156730323838E-2</v>
      </c>
      <c r="R319" s="1">
        <f t="shared" si="207"/>
        <v>1.8404115599773365E-2</v>
      </c>
      <c r="S319" s="1">
        <f t="shared" si="207"/>
        <v>2.6804949102840593E-3</v>
      </c>
      <c r="T319" s="1">
        <f t="shared" si="207"/>
        <v>3.1232374846188111E-4</v>
      </c>
      <c r="W319" s="1">
        <f t="shared" si="168"/>
        <v>0.1343816545480995</v>
      </c>
      <c r="X319" s="1">
        <f t="shared" si="169"/>
        <v>7.8288867313171459E-2</v>
      </c>
      <c r="Y319" s="1">
        <f t="shared" si="170"/>
        <v>2.2804998069827859E-2</v>
      </c>
      <c r="Z319" s="1">
        <f t="shared" si="171"/>
        <v>4.4286240161024388E-3</v>
      </c>
      <c r="AA319" s="1">
        <f t="shared" si="172"/>
        <v>6.4501356070978595E-4</v>
      </c>
      <c r="AB319" s="1">
        <f t="shared" si="173"/>
        <v>7.5155170903971958E-5</v>
      </c>
      <c r="AC319" s="1">
        <f t="shared" si="174"/>
        <v>0.19142470271986159</v>
      </c>
      <c r="AD319" s="1">
        <f t="shared" si="175"/>
        <v>0.11152134718161559</v>
      </c>
      <c r="AE319" s="1">
        <f t="shared" si="176"/>
        <v>3.2485386422156939E-2</v>
      </c>
      <c r="AF319" s="1">
        <f t="shared" si="177"/>
        <v>6.3085101801378151E-3</v>
      </c>
      <c r="AG319" s="1">
        <f t="shared" si="178"/>
        <v>9.1881238941700751E-4</v>
      </c>
      <c r="AH319" s="1">
        <f t="shared" si="179"/>
        <v>1.0705744245025511E-4</v>
      </c>
      <c r="AI319" s="1">
        <f t="shared" si="180"/>
        <v>0.13634084553658898</v>
      </c>
      <c r="AJ319" s="1">
        <f t="shared" si="181"/>
        <v>7.9430264506522089E-2</v>
      </c>
      <c r="AK319" s="1">
        <f t="shared" si="182"/>
        <v>2.3137479068526492E-2</v>
      </c>
      <c r="AL319" s="1">
        <f t="shared" si="183"/>
        <v>4.4931902717638495E-3</v>
      </c>
      <c r="AM319" s="1">
        <f t="shared" si="184"/>
        <v>6.5441740947058398E-4</v>
      </c>
      <c r="AN319" s="1">
        <f t="shared" si="185"/>
        <v>7.6250880984850199E-5</v>
      </c>
      <c r="AO319" s="1">
        <f t="shared" si="186"/>
        <v>6.4738513882176885E-2</v>
      </c>
      <c r="AP319" s="1">
        <f t="shared" si="187"/>
        <v>3.7715750266786197E-2</v>
      </c>
      <c r="AQ319" s="1">
        <f t="shared" si="188"/>
        <v>1.0986333581702781E-2</v>
      </c>
      <c r="AR319" s="1">
        <f t="shared" si="189"/>
        <v>2.1334946225324944E-3</v>
      </c>
      <c r="AS319" s="1">
        <f t="shared" si="190"/>
        <v>3.1073601150859897E-4</v>
      </c>
      <c r="AT319" s="1">
        <f t="shared" si="191"/>
        <v>3.6206088481688324E-5</v>
      </c>
      <c r="AU319" s="1">
        <f t="shared" si="192"/>
        <v>2.3054766694336332E-2</v>
      </c>
      <c r="AV319" s="1">
        <f t="shared" si="193"/>
        <v>1.3431383746082536E-2</v>
      </c>
      <c r="AW319" s="1">
        <f t="shared" si="194"/>
        <v>3.9124679014610874E-3</v>
      </c>
      <c r="AX319" s="1">
        <f t="shared" si="195"/>
        <v>7.5978297641536574E-4</v>
      </c>
      <c r="AY319" s="1">
        <f t="shared" si="196"/>
        <v>1.1065972663347869E-4</v>
      </c>
      <c r="AZ319" s="1">
        <f t="shared" si="197"/>
        <v>1.2893760959341844E-5</v>
      </c>
      <c r="BA319" s="1">
        <f t="shared" si="198"/>
        <v>6.5682356354072923E-3</v>
      </c>
      <c r="BB319" s="1">
        <f t="shared" si="199"/>
        <v>3.8265619654057038E-3</v>
      </c>
      <c r="BC319" s="1">
        <f t="shared" si="200"/>
        <v>1.1146506678411502E-3</v>
      </c>
      <c r="BD319" s="1">
        <f t="shared" si="201"/>
        <v>2.1645994891343577E-4</v>
      </c>
      <c r="BE319" s="1">
        <f t="shared" si="202"/>
        <v>3.1526632627212859E-5</v>
      </c>
      <c r="BF319" s="1">
        <f t="shared" si="203"/>
        <v>3.6733948050915346E-6</v>
      </c>
    </row>
    <row r="320" spans="2:58" x14ac:dyDescent="0.35">
      <c r="B320" s="1" t="s">
        <v>16</v>
      </c>
      <c r="C320" s="1" t="s">
        <v>10</v>
      </c>
      <c r="E320" s="1">
        <f>'PL Table'!R322</f>
        <v>1.0877888383406153</v>
      </c>
      <c r="F320" s="1">
        <f>'PL Table'!S322</f>
        <v>0.50843866958548123</v>
      </c>
      <c r="H320" s="1">
        <f t="shared" si="206"/>
        <v>0.33696074525387831</v>
      </c>
      <c r="I320" s="1">
        <f t="shared" si="206"/>
        <v>0.36654213764610427</v>
      </c>
      <c r="J320" s="1">
        <f t="shared" si="206"/>
        <v>0.19936022305647083</v>
      </c>
      <c r="K320" s="1">
        <f t="shared" si="206"/>
        <v>7.2287275149974795E-2</v>
      </c>
      <c r="L320" s="1">
        <f t="shared" si="206"/>
        <v>1.9658322765549879E-2</v>
      </c>
      <c r="M320" s="1">
        <f t="shared" si="206"/>
        <v>4.2768208169724764E-3</v>
      </c>
      <c r="O320" s="1">
        <f t="shared" si="207"/>
        <v>0.60143388313417467</v>
      </c>
      <c r="P320" s="1">
        <f t="shared" si="207"/>
        <v>0.30579224338436961</v>
      </c>
      <c r="Q320" s="1">
        <f t="shared" si="207"/>
        <v>7.7738300697954274E-2</v>
      </c>
      <c r="R320" s="1">
        <f t="shared" si="207"/>
        <v>1.3175052727567988E-2</v>
      </c>
      <c r="S320" s="1">
        <f t="shared" si="207"/>
        <v>1.674676570130808E-3</v>
      </c>
      <c r="T320" s="1">
        <f t="shared" si="207"/>
        <v>1.7029406546065703E-4</v>
      </c>
      <c r="W320" s="1">
        <f t="shared" si="168"/>
        <v>0.20265960948182546</v>
      </c>
      <c r="X320" s="1">
        <f t="shared" si="169"/>
        <v>0.10303998222365253</v>
      </c>
      <c r="Y320" s="1">
        <f t="shared" si="170"/>
        <v>2.6194755737952762E-2</v>
      </c>
      <c r="Z320" s="1">
        <f t="shared" si="171"/>
        <v>4.4394755858404517E-3</v>
      </c>
      <c r="AA320" s="1">
        <f t="shared" si="172"/>
        <v>5.6430026513048582E-4</v>
      </c>
      <c r="AB320" s="1">
        <f t="shared" si="173"/>
        <v>5.7382415209935729E-5</v>
      </c>
      <c r="AC320" s="1">
        <f t="shared" si="174"/>
        <v>0.22045086117679763</v>
      </c>
      <c r="AD320" s="1">
        <f t="shared" si="175"/>
        <v>0.11208574256570462</v>
      </c>
      <c r="AE320" s="1">
        <f t="shared" si="176"/>
        <v>2.8494362914803801E-2</v>
      </c>
      <c r="AF320" s="1">
        <f t="shared" si="177"/>
        <v>4.8292119903629071E-3</v>
      </c>
      <c r="AG320" s="1">
        <f t="shared" si="178"/>
        <v>6.1383952988159241E-4</v>
      </c>
      <c r="AH320" s="1">
        <f t="shared" si="179"/>
        <v>6.2419950782394845E-5</v>
      </c>
      <c r="AI320" s="1">
        <f t="shared" si="180"/>
        <v>0.11990199309534848</v>
      </c>
      <c r="AJ320" s="1">
        <f t="shared" si="181"/>
        <v>6.096280985004654E-2</v>
      </c>
      <c r="AK320" s="1">
        <f t="shared" si="182"/>
        <v>1.5497924967175166E-2</v>
      </c>
      <c r="AL320" s="1">
        <f t="shared" si="183"/>
        <v>2.6265814505487184E-3</v>
      </c>
      <c r="AM320" s="1">
        <f t="shared" si="184"/>
        <v>3.338638945687234E-4</v>
      </c>
      <c r="AN320" s="1">
        <f t="shared" si="185"/>
        <v>3.394986287542983E-5</v>
      </c>
      <c r="AO320" s="1">
        <f t="shared" si="186"/>
        <v>4.3476016594637873E-2</v>
      </c>
      <c r="AP320" s="1">
        <f t="shared" si="187"/>
        <v>2.2104888036253986E-2</v>
      </c>
      <c r="AQ320" s="1">
        <f t="shared" si="188"/>
        <v>5.6194899322444978E-3</v>
      </c>
      <c r="AR320" s="1">
        <f t="shared" si="189"/>
        <v>9.5238866163313302E-4</v>
      </c>
      <c r="AS320" s="1">
        <f t="shared" si="190"/>
        <v>1.2105780601226178E-4</v>
      </c>
      <c r="AT320" s="1">
        <f t="shared" si="191"/>
        <v>1.2310093966362334E-5</v>
      </c>
      <c r="AU320" s="1">
        <f t="shared" si="192"/>
        <v>1.1823181396789612E-2</v>
      </c>
      <c r="AV320" s="1">
        <f t="shared" si="193"/>
        <v>6.0113626196515229E-3</v>
      </c>
      <c r="AW320" s="1">
        <f t="shared" si="194"/>
        <v>1.5282046063657567E-3</v>
      </c>
      <c r="AX320" s="1">
        <f t="shared" si="195"/>
        <v>2.5899943897166982E-4</v>
      </c>
      <c r="AY320" s="1">
        <f t="shared" si="196"/>
        <v>3.2921332543535452E-5</v>
      </c>
      <c r="AZ320" s="1">
        <f t="shared" si="197"/>
        <v>3.3476957038832753E-6</v>
      </c>
      <c r="BA320" s="1">
        <f t="shared" si="198"/>
        <v>2.5722249514208298E-3</v>
      </c>
      <c r="BB320" s="1">
        <f t="shared" si="199"/>
        <v>1.3078186321749861E-3</v>
      </c>
      <c r="BC320" s="1">
        <f t="shared" si="200"/>
        <v>3.3247278270107685E-4</v>
      </c>
      <c r="BD320" s="1">
        <f t="shared" si="201"/>
        <v>5.6347339769972778E-5</v>
      </c>
      <c r="BE320" s="1">
        <f t="shared" si="202"/>
        <v>7.1622916168315069E-6</v>
      </c>
      <c r="BF320" s="1">
        <f t="shared" si="203"/>
        <v>7.2831720416901158E-7</v>
      </c>
    </row>
    <row r="321" spans="2:58" x14ac:dyDescent="0.35">
      <c r="B321" s="1" t="s">
        <v>12</v>
      </c>
      <c r="C321" s="1" t="s">
        <v>6</v>
      </c>
      <c r="E321" s="1">
        <f>'PL Table'!R323</f>
        <v>1.3175082203504347</v>
      </c>
      <c r="F321" s="1">
        <f>'PL Table'!S323</f>
        <v>0.59317844784972817</v>
      </c>
      <c r="H321" s="1">
        <f t="shared" si="206"/>
        <v>0.26780177428120361</v>
      </c>
      <c r="I321" s="1">
        <f t="shared" si="206"/>
        <v>0.3528310390399173</v>
      </c>
      <c r="J321" s="1">
        <f t="shared" si="206"/>
        <v>0.23242889716493814</v>
      </c>
      <c r="K321" s="1">
        <f t="shared" si="206"/>
        <v>0.10207566088726396</v>
      </c>
      <c r="L321" s="1">
        <f t="shared" si="206"/>
        <v>3.3621380579168393E-2</v>
      </c>
      <c r="M321" s="1">
        <f t="shared" si="206"/>
        <v>8.8592890585169649E-3</v>
      </c>
      <c r="O321" s="1">
        <f t="shared" si="207"/>
        <v>0.55256818145825926</v>
      </c>
      <c r="P321" s="1">
        <f t="shared" si="207"/>
        <v>0.32777153620855709</v>
      </c>
      <c r="Q321" s="1">
        <f t="shared" si="207"/>
        <v>9.7213505548756435E-2</v>
      </c>
      <c r="R321" s="1">
        <f t="shared" si="207"/>
        <v>1.9221652110480762E-2</v>
      </c>
      <c r="S321" s="1">
        <f t="shared" si="207"/>
        <v>2.8504674410006069E-3</v>
      </c>
      <c r="T321" s="1">
        <f t="shared" si="207"/>
        <v>3.381671704597855E-4</v>
      </c>
      <c r="W321" s="1">
        <f t="shared" si="168"/>
        <v>0.1479787394058599</v>
      </c>
      <c r="X321" s="1">
        <f t="shared" si="169"/>
        <v>8.7777798955527356E-2</v>
      </c>
      <c r="Y321" s="1">
        <f t="shared" si="170"/>
        <v>2.6033949270052606E-2</v>
      </c>
      <c r="Z321" s="1">
        <f t="shared" si="171"/>
        <v>5.1475925398027905E-3</v>
      </c>
      <c r="AA321" s="1">
        <f t="shared" si="172"/>
        <v>7.6336023823076458E-4</v>
      </c>
      <c r="AB321" s="1">
        <f t="shared" si="173"/>
        <v>9.0561768252784782E-5</v>
      </c>
      <c r="AC321" s="1">
        <f t="shared" si="174"/>
        <v>0.19496320560431518</v>
      </c>
      <c r="AD321" s="1">
        <f t="shared" si="175"/>
        <v>0.11564797168817507</v>
      </c>
      <c r="AE321" s="1">
        <f t="shared" si="176"/>
        <v>3.4299942171480496E-2</v>
      </c>
      <c r="AF321" s="1">
        <f t="shared" si="177"/>
        <v>6.7819954862047465E-3</v>
      </c>
      <c r="AG321" s="1">
        <f t="shared" si="178"/>
        <v>1.0057333889576983E-3</v>
      </c>
      <c r="AH321" s="1">
        <f t="shared" si="179"/>
        <v>1.1931587412251495E-4</v>
      </c>
      <c r="AI321" s="1">
        <f t="shared" si="180"/>
        <v>0.12843281302477863</v>
      </c>
      <c r="AJ321" s="1">
        <f t="shared" si="181"/>
        <v>7.6183576683012511E-2</v>
      </c>
      <c r="AK321" s="1">
        <f t="shared" si="182"/>
        <v>2.2595227884235052E-2</v>
      </c>
      <c r="AL321" s="1">
        <f t="shared" si="183"/>
        <v>4.4676674017271496E-3</v>
      </c>
      <c r="AM321" s="1">
        <f t="shared" si="184"/>
        <v>6.6253100371633448E-4</v>
      </c>
      <c r="AN321" s="1">
        <f t="shared" si="185"/>
        <v>7.8599822487355591E-5</v>
      </c>
      <c r="AO321" s="1">
        <f t="shared" si="186"/>
        <v>5.6403762307625407E-2</v>
      </c>
      <c r="AP321" s="1">
        <f t="shared" si="187"/>
        <v>3.3457496178522235E-2</v>
      </c>
      <c r="AQ321" s="1">
        <f t="shared" si="188"/>
        <v>9.9231328260570139E-3</v>
      </c>
      <c r="AR321" s="1">
        <f t="shared" si="189"/>
        <v>1.9620628425223957E-3</v>
      </c>
      <c r="AS321" s="1">
        <f t="shared" si="190"/>
        <v>2.9096334787776505E-4</v>
      </c>
      <c r="AT321" s="1">
        <f t="shared" si="191"/>
        <v>3.4518637415058653E-5</v>
      </c>
      <c r="AU321" s="1">
        <f t="shared" si="192"/>
        <v>1.8578105124747113E-2</v>
      </c>
      <c r="AV321" s="1">
        <f t="shared" si="193"/>
        <v>1.1020131561886571E-2</v>
      </c>
      <c r="AW321" s="1">
        <f t="shared" si="194"/>
        <v>3.2684522674898383E-3</v>
      </c>
      <c r="AX321" s="1">
        <f t="shared" si="195"/>
        <v>6.4625848096684906E-4</v>
      </c>
      <c r="AY321" s="1">
        <f t="shared" si="196"/>
        <v>9.5836650662409635E-5</v>
      </c>
      <c r="AZ321" s="1">
        <f t="shared" si="197"/>
        <v>1.136964713740896E-5</v>
      </c>
      <c r="BA321" s="1">
        <f t="shared" si="198"/>
        <v>4.8953612440777727E-3</v>
      </c>
      <c r="BB321" s="1">
        <f t="shared" si="199"/>
        <v>2.9038227844257669E-3</v>
      </c>
      <c r="BC321" s="1">
        <f t="shared" si="200"/>
        <v>8.612425460481761E-4</v>
      </c>
      <c r="BD321" s="1">
        <f t="shared" si="201"/>
        <v>1.7029017222900176E-4</v>
      </c>
      <c r="BE321" s="1">
        <f t="shared" si="202"/>
        <v>2.5253115011715528E-5</v>
      </c>
      <c r="BF321" s="1">
        <f t="shared" si="203"/>
        <v>2.9959207132040189E-6</v>
      </c>
    </row>
    <row r="322" spans="2:58" x14ac:dyDescent="0.35">
      <c r="B322" s="1" t="s">
        <v>14</v>
      </c>
      <c r="C322" s="1" t="s">
        <v>2</v>
      </c>
      <c r="E322" s="1">
        <f>'PL Table'!R324</f>
        <v>0.91437322643124186</v>
      </c>
      <c r="F322" s="1">
        <f>'PL Table'!S324</f>
        <v>1.1863568956994566</v>
      </c>
      <c r="H322" s="1">
        <f t="shared" si="206"/>
        <v>0.40076773801283783</v>
      </c>
      <c r="I322" s="1">
        <f t="shared" si="206"/>
        <v>0.3664512896563491</v>
      </c>
      <c r="J322" s="1">
        <f t="shared" si="206"/>
        <v>0.16753662402648276</v>
      </c>
      <c r="K322" s="1">
        <f t="shared" si="206"/>
        <v>5.1063667818830989E-2</v>
      </c>
      <c r="L322" s="1">
        <f t="shared" si="206"/>
        <v>1.1672812674229415E-2</v>
      </c>
      <c r="M322" s="1">
        <f t="shared" si="206"/>
        <v>2.1346614772925292E-3</v>
      </c>
      <c r="O322" s="1">
        <f t="shared" si="207"/>
        <v>0.30533159516008762</v>
      </c>
      <c r="P322" s="1">
        <f t="shared" si="207"/>
        <v>0.3622322433930848</v>
      </c>
      <c r="Q322" s="1">
        <f t="shared" si="207"/>
        <v>0.21486835989703507</v>
      </c>
      <c r="R322" s="1">
        <f t="shared" si="207"/>
        <v>8.4970186810493398E-2</v>
      </c>
      <c r="S322" s="1">
        <f t="shared" si="207"/>
        <v>2.5201241762874957E-2</v>
      </c>
      <c r="T322" s="1">
        <f t="shared" si="207"/>
        <v>5.9795333891151676E-3</v>
      </c>
      <c r="W322" s="1">
        <f t="shared" si="168"/>
        <v>0.12236705273615986</v>
      </c>
      <c r="X322" s="1">
        <f t="shared" si="169"/>
        <v>0.14517099681996232</v>
      </c>
      <c r="Y322" s="1">
        <f t="shared" si="170"/>
        <v>8.6112306566463098E-2</v>
      </c>
      <c r="Z322" s="1">
        <f t="shared" si="171"/>
        <v>3.4053309566569705E-2</v>
      </c>
      <c r="AA322" s="1">
        <f t="shared" si="172"/>
        <v>1.0099844656422058E-2</v>
      </c>
      <c r="AB322" s="1">
        <f t="shared" si="173"/>
        <v>2.3964040707279239E-3</v>
      </c>
      <c r="AC322" s="1">
        <f t="shared" si="174"/>
        <v>0.11188915681924438</v>
      </c>
      <c r="AD322" s="1">
        <f t="shared" si="175"/>
        <v>0.13274047274650846</v>
      </c>
      <c r="AE322" s="1">
        <f t="shared" si="176"/>
        <v>7.8738787590613063E-2</v>
      </c>
      <c r="AF322" s="1">
        <f t="shared" si="177"/>
        <v>3.1137434539046209E-2</v>
      </c>
      <c r="AG322" s="1">
        <f t="shared" si="178"/>
        <v>9.2350275449469728E-3</v>
      </c>
      <c r="AH322" s="1">
        <f t="shared" si="179"/>
        <v>2.1912077219844533E-3</v>
      </c>
      <c r="AI322" s="1">
        <f t="shared" si="180"/>
        <v>5.115422466174184E-2</v>
      </c>
      <c r="AJ322" s="1">
        <f t="shared" si="181"/>
        <v>6.0687167171616638E-2</v>
      </c>
      <c r="AK322" s="1">
        <f t="shared" si="182"/>
        <v>3.5998319627256546E-2</v>
      </c>
      <c r="AL322" s="1">
        <f t="shared" si="183"/>
        <v>1.4235618241129636E-2</v>
      </c>
      <c r="AM322" s="1">
        <f t="shared" si="184"/>
        <v>4.2221309662272772E-3</v>
      </c>
      <c r="AN322" s="1">
        <f t="shared" si="185"/>
        <v>1.0017908372659881E-3</v>
      </c>
      <c r="AO322" s="1">
        <f t="shared" si="186"/>
        <v>1.5591351149848498E-2</v>
      </c>
      <c r="AP322" s="1">
        <f t="shared" si="187"/>
        <v>1.8496906949894417E-2</v>
      </c>
      <c r="AQ322" s="1">
        <f t="shared" si="188"/>
        <v>1.0971966554559225E-2</v>
      </c>
      <c r="AR322" s="1">
        <f t="shared" si="189"/>
        <v>4.3388893937950489E-3</v>
      </c>
      <c r="AS322" s="1">
        <f t="shared" si="190"/>
        <v>1.2868678380014975E-3</v>
      </c>
      <c r="AT322" s="1">
        <f t="shared" si="191"/>
        <v>3.0533690669338559E-4</v>
      </c>
      <c r="AU322" s="1">
        <f t="shared" si="192"/>
        <v>3.5640785138273553E-3</v>
      </c>
      <c r="AV322" s="1">
        <f t="shared" si="193"/>
        <v>4.2282691216933548E-3</v>
      </c>
      <c r="AW322" s="1">
        <f t="shared" si="194"/>
        <v>2.5081181146969981E-3</v>
      </c>
      <c r="AX322" s="1">
        <f t="shared" si="195"/>
        <v>9.918410735331683E-4</v>
      </c>
      <c r="AY322" s="1">
        <f t="shared" si="196"/>
        <v>2.9416937425600644E-4</v>
      </c>
      <c r="AZ322" s="1">
        <f t="shared" si="197"/>
        <v>6.9797973130441499E-5</v>
      </c>
      <c r="BA322" s="1">
        <f t="shared" si="198"/>
        <v>6.5177959398851713E-4</v>
      </c>
      <c r="BB322" s="1">
        <f t="shared" si="199"/>
        <v>7.7324321580446941E-4</v>
      </c>
      <c r="BC322" s="1">
        <f t="shared" si="200"/>
        <v>4.586712105612277E-4</v>
      </c>
      <c r="BD322" s="1">
        <f t="shared" si="201"/>
        <v>1.8138258450271002E-4</v>
      </c>
      <c r="BE322" s="1">
        <f t="shared" si="202"/>
        <v>5.379611997114484E-5</v>
      </c>
      <c r="BF322" s="1">
        <f t="shared" si="203"/>
        <v>1.2764279577928588E-5</v>
      </c>
    </row>
    <row r="323" spans="2:58" x14ac:dyDescent="0.35">
      <c r="B323" s="1" t="s">
        <v>9</v>
      </c>
      <c r="C323" s="1" t="s">
        <v>13</v>
      </c>
      <c r="E323" s="1">
        <f>'PL Table'!R325</f>
        <v>1.4053421017071306</v>
      </c>
      <c r="F323" s="1">
        <f>'PL Table'!S325</f>
        <v>0.3389591130569875</v>
      </c>
      <c r="H323" s="1">
        <f t="shared" si="206"/>
        <v>0.24528313032049529</v>
      </c>
      <c r="I323" s="1">
        <f t="shared" si="206"/>
        <v>0.34470670987790886</v>
      </c>
      <c r="J323" s="1">
        <f t="shared" si="206"/>
        <v>0.24221542606618535</v>
      </c>
      <c r="K323" s="1">
        <f t="shared" si="206"/>
        <v>0.11346517864458036</v>
      </c>
      <c r="L323" s="1">
        <f t="shared" si="206"/>
        <v>3.9864348156737395E-2</v>
      </c>
      <c r="M323" s="1">
        <f t="shared" si="206"/>
        <v>1.1204609364354811E-2</v>
      </c>
      <c r="O323" s="1">
        <f t="shared" si="207"/>
        <v>0.71251158091403666</v>
      </c>
      <c r="P323" s="1">
        <f t="shared" si="207"/>
        <v>0.24151229350945383</v>
      </c>
      <c r="Q323" s="1">
        <f t="shared" si="207"/>
        <v>4.0931396400161649E-2</v>
      </c>
      <c r="R323" s="1">
        <f t="shared" si="207"/>
        <v>4.6246899399942564E-3</v>
      </c>
      <c r="S323" s="1">
        <f t="shared" si="207"/>
        <v>3.9189520005600628E-4</v>
      </c>
      <c r="T323" s="1">
        <f t="shared" si="207"/>
        <v>2.6567289884454916E-5</v>
      </c>
      <c r="W323" s="1">
        <f t="shared" si="168"/>
        <v>0.17476707095619978</v>
      </c>
      <c r="X323" s="1">
        <f t="shared" si="169"/>
        <v>5.9238891362881074E-2</v>
      </c>
      <c r="Y323" s="1">
        <f t="shared" si="170"/>
        <v>1.0039781037420701E-2</v>
      </c>
      <c r="Z323" s="1">
        <f t="shared" si="171"/>
        <v>1.1343584252434947E-3</v>
      </c>
      <c r="AA323" s="1">
        <f t="shared" si="172"/>
        <v>9.6125281427313953E-5</v>
      </c>
      <c r="AB323" s="1">
        <f t="shared" si="173"/>
        <v>6.5165080269911313E-6</v>
      </c>
      <c r="AC323" s="1">
        <f t="shared" si="174"/>
        <v>0.24560752280678502</v>
      </c>
      <c r="AD323" s="1">
        <f t="shared" si="175"/>
        <v>8.3250908090711673E-2</v>
      </c>
      <c r="AE323" s="1">
        <f t="shared" si="176"/>
        <v>1.4109326983808205E-2</v>
      </c>
      <c r="AF323" s="1">
        <f t="shared" si="177"/>
        <v>1.5941616534208838E-3</v>
      </c>
      <c r="AG323" s="1">
        <f t="shared" si="178"/>
        <v>1.3508890502825081E-4</v>
      </c>
      <c r="AH323" s="1">
        <f t="shared" si="179"/>
        <v>9.1579230864431042E-6</v>
      </c>
      <c r="AI323" s="1">
        <f t="shared" si="180"/>
        <v>0.17258129614818468</v>
      </c>
      <c r="AJ323" s="1">
        <f t="shared" si="181"/>
        <v>5.849800307261397E-2</v>
      </c>
      <c r="AK323" s="1">
        <f t="shared" si="182"/>
        <v>9.9142156185490788E-3</v>
      </c>
      <c r="AL323" s="1">
        <f t="shared" si="183"/>
        <v>1.1201712442397099E-3</v>
      </c>
      <c r="AM323" s="1">
        <f t="shared" si="184"/>
        <v>9.492306285485851E-5</v>
      </c>
      <c r="AN323" s="1">
        <f t="shared" si="185"/>
        <v>6.4350074387871031E-6</v>
      </c>
      <c r="AO323" s="1">
        <f t="shared" si="186"/>
        <v>8.0845253814743542E-2</v>
      </c>
      <c r="AP323" s="1">
        <f t="shared" si="187"/>
        <v>2.7403235527912503E-2</v>
      </c>
      <c r="AQ323" s="1">
        <f t="shared" si="188"/>
        <v>4.6442882047164746E-3</v>
      </c>
      <c r="AR323" s="1">
        <f t="shared" si="189"/>
        <v>5.2474127021724193E-4</v>
      </c>
      <c r="AS323" s="1">
        <f t="shared" si="190"/>
        <v>4.446645888430831E-5</v>
      </c>
      <c r="AT323" s="1">
        <f t="shared" si="191"/>
        <v>3.0144622928420296E-6</v>
      </c>
      <c r="AU323" s="1">
        <f t="shared" si="192"/>
        <v>2.8403809727264525E-2</v>
      </c>
      <c r="AV323" s="1">
        <f t="shared" si="193"/>
        <v>9.6277301525930156E-3</v>
      </c>
      <c r="AW323" s="1">
        <f t="shared" si="194"/>
        <v>1.6317034366374716E-3</v>
      </c>
      <c r="AX323" s="1">
        <f t="shared" si="195"/>
        <v>1.84360249884892E-4</v>
      </c>
      <c r="AY323" s="1">
        <f t="shared" si="196"/>
        <v>1.5622646695986886E-5</v>
      </c>
      <c r="AZ323" s="1">
        <f t="shared" si="197"/>
        <v>1.0590876935348783E-6</v>
      </c>
      <c r="BA323" s="1">
        <f t="shared" si="198"/>
        <v>7.9834139317206659E-3</v>
      </c>
      <c r="BB323" s="1">
        <f t="shared" si="199"/>
        <v>2.7060509054628338E-3</v>
      </c>
      <c r="BC323" s="1">
        <f t="shared" si="200"/>
        <v>4.5862030740137001E-4</v>
      </c>
      <c r="BD323" s="1">
        <f t="shared" si="201"/>
        <v>5.1817844208897133E-5</v>
      </c>
      <c r="BE323" s="1">
        <f t="shared" si="202"/>
        <v>4.3910326283932301E-6</v>
      </c>
      <c r="BF323" s="1">
        <f t="shared" si="203"/>
        <v>2.976761050248924E-7</v>
      </c>
    </row>
    <row r="324" spans="2:58" x14ac:dyDescent="0.35">
      <c r="B324" s="1" t="s">
        <v>17</v>
      </c>
      <c r="C324" s="1" t="s">
        <v>5</v>
      </c>
      <c r="E324" s="1">
        <f>'PL Table'!R326</f>
        <v>1.9897752353497589</v>
      </c>
      <c r="F324" s="1">
        <f>'PL Table'!S326</f>
        <v>0.27540427935880235</v>
      </c>
      <c r="H324" s="1">
        <f t="shared" si="206"/>
        <v>0.1367261531981406</v>
      </c>
      <c r="I324" s="1">
        <f t="shared" si="206"/>
        <v>0.27205431365829741</v>
      </c>
      <c r="J324" s="1">
        <f t="shared" si="206"/>
        <v>0.27066346799367796</v>
      </c>
      <c r="K324" s="1">
        <f t="shared" si="206"/>
        <v>0.17951982190923421</v>
      </c>
      <c r="L324" s="1">
        <f t="shared" si="206"/>
        <v>8.9301023972348278E-2</v>
      </c>
      <c r="M324" s="1">
        <f t="shared" si="206"/>
        <v>3.5537793198310727E-2</v>
      </c>
      <c r="O324" s="1">
        <f t="shared" si="207"/>
        <v>0.75926510595858032</v>
      </c>
      <c r="P324" s="1">
        <f t="shared" si="207"/>
        <v>0.20910485934880754</v>
      </c>
      <c r="Q324" s="1">
        <f t="shared" si="207"/>
        <v>2.8794186549691032E-2</v>
      </c>
      <c r="R324" s="1">
        <f t="shared" si="207"/>
        <v>2.6433473988135272E-3</v>
      </c>
      <c r="S324" s="1">
        <f t="shared" si="207"/>
        <v>1.8199729636630098E-4</v>
      </c>
      <c r="T324" s="1">
        <f t="shared" si="207"/>
        <v>1.0024566850202301E-5</v>
      </c>
      <c r="W324" s="1">
        <f t="shared" si="168"/>
        <v>0.10381139719529531</v>
      </c>
      <c r="X324" s="1">
        <f t="shared" si="169"/>
        <v>2.8590103033800704E-2</v>
      </c>
      <c r="Y324" s="1">
        <f t="shared" si="170"/>
        <v>3.9369183614088952E-3</v>
      </c>
      <c r="Z324" s="1">
        <f t="shared" si="171"/>
        <v>3.6141472140608478E-4</v>
      </c>
      <c r="AA324" s="1">
        <f t="shared" si="172"/>
        <v>2.4883790224626266E-5</v>
      </c>
      <c r="AB324" s="1">
        <f t="shared" si="173"/>
        <v>1.3706204629057617E-6</v>
      </c>
      <c r="AC324" s="1">
        <f t="shared" si="174"/>
        <v>0.20656134728625603</v>
      </c>
      <c r="AD324" s="1">
        <f t="shared" si="175"/>
        <v>5.6887878992754652E-2</v>
      </c>
      <c r="AE324" s="1">
        <f t="shared" si="176"/>
        <v>7.8335826591251732E-3</v>
      </c>
      <c r="AF324" s="1">
        <f t="shared" si="177"/>
        <v>7.1913406234465989E-4</v>
      </c>
      <c r="AG324" s="1">
        <f t="shared" si="178"/>
        <v>4.951314955059976E-5</v>
      </c>
      <c r="AH324" s="1">
        <f t="shared" si="179"/>
        <v>2.7272266541535076E-6</v>
      </c>
      <c r="AI324" s="1">
        <f t="shared" si="180"/>
        <v>0.20550532670533672</v>
      </c>
      <c r="AJ324" s="1">
        <f t="shared" si="181"/>
        <v>5.6597046405678503E-2</v>
      </c>
      <c r="AK324" s="1">
        <f t="shared" si="182"/>
        <v>7.7935343895962914E-3</v>
      </c>
      <c r="AL324" s="1">
        <f t="shared" si="183"/>
        <v>7.1545757407493707E-4</v>
      </c>
      <c r="AM324" s="1">
        <f t="shared" si="184"/>
        <v>4.9260019399976227E-5</v>
      </c>
      <c r="AN324" s="1">
        <f t="shared" si="185"/>
        <v>2.7132840288102158E-6</v>
      </c>
      <c r="AO324" s="1">
        <f t="shared" si="186"/>
        <v>0.13630313660358018</v>
      </c>
      <c r="AP324" s="1">
        <f t="shared" si="187"/>
        <v>3.7538467110653395E-2</v>
      </c>
      <c r="AQ324" s="1">
        <f t="shared" si="188"/>
        <v>5.1691272414218009E-3</v>
      </c>
      <c r="AR324" s="1">
        <f t="shared" si="189"/>
        <v>4.7453325427924189E-4</v>
      </c>
      <c r="AS324" s="1">
        <f t="shared" si="190"/>
        <v>3.2672122231640474E-5</v>
      </c>
      <c r="AT324" s="1">
        <f t="shared" si="191"/>
        <v>1.7996084556655301E-6</v>
      </c>
      <c r="AU324" s="1">
        <f t="shared" si="192"/>
        <v>6.7803151428574737E-2</v>
      </c>
      <c r="AV324" s="1">
        <f t="shared" si="193"/>
        <v>1.8673278057442379E-2</v>
      </c>
      <c r="AW324" s="1">
        <f t="shared" si="194"/>
        <v>2.5713503433382272E-3</v>
      </c>
      <c r="AX324" s="1">
        <f t="shared" si="195"/>
        <v>2.3605362942869125E-4</v>
      </c>
      <c r="AY324" s="1">
        <f t="shared" si="196"/>
        <v>1.6252544925709617E-5</v>
      </c>
      <c r="AZ324" s="1">
        <f t="shared" si="197"/>
        <v>8.9520408460232355E-7</v>
      </c>
      <c r="BA324" s="1">
        <f t="shared" si="198"/>
        <v>2.6982606318249509E-2</v>
      </c>
      <c r="BB324" s="1">
        <f t="shared" si="199"/>
        <v>7.4311252482997742E-3</v>
      </c>
      <c r="BC324" s="1">
        <f t="shared" si="200"/>
        <v>1.0232818469165003E-3</v>
      </c>
      <c r="BD324" s="1">
        <f t="shared" si="201"/>
        <v>9.3938733210327719E-5</v>
      </c>
      <c r="BE324" s="1">
        <f t="shared" si="202"/>
        <v>6.4677822809172725E-6</v>
      </c>
      <c r="BF324" s="1">
        <f t="shared" si="203"/>
        <v>3.5625098362513053E-7</v>
      </c>
    </row>
    <row r="325" spans="2:58" x14ac:dyDescent="0.35">
      <c r="B325" s="1" t="s">
        <v>11</v>
      </c>
      <c r="C325" s="1" t="s">
        <v>7</v>
      </c>
      <c r="E325" s="1">
        <f>'PL Table'!R327</f>
        <v>1.1485969100490969</v>
      </c>
      <c r="F325" s="1">
        <f>'PL Table'!S327</f>
        <v>0.90389096815196679</v>
      </c>
      <c r="H325" s="1">
        <f t="shared" si="206"/>
        <v>0.31708135106937052</v>
      </c>
      <c r="I325" s="1">
        <f t="shared" si="206"/>
        <v>0.36419866007247187</v>
      </c>
      <c r="J325" s="1">
        <f t="shared" si="206"/>
        <v>0.20915872780163133</v>
      </c>
      <c r="K325" s="1">
        <f t="shared" si="206"/>
        <v>8.0079689487584635E-2</v>
      </c>
      <c r="L325" s="1">
        <f t="shared" si="206"/>
        <v>2.2994820975782714E-2</v>
      </c>
      <c r="M325" s="1">
        <f t="shared" si="206"/>
        <v>5.2823560639832356E-3</v>
      </c>
      <c r="O325" s="1">
        <f t="shared" si="207"/>
        <v>0.40499078381293407</v>
      </c>
      <c r="P325" s="1">
        <f t="shared" si="207"/>
        <v>0.36606751167329682</v>
      </c>
      <c r="Q325" s="1">
        <f t="shared" si="207"/>
        <v>0.16544255876767883</v>
      </c>
      <c r="R325" s="1">
        <f t="shared" si="207"/>
        <v>4.9847344872685301E-2</v>
      </c>
      <c r="S325" s="1">
        <f t="shared" si="207"/>
        <v>1.126414120419412E-2</v>
      </c>
      <c r="T325" s="1">
        <f t="shared" si="207"/>
        <v>2.0363110996918974E-3</v>
      </c>
      <c r="W325" s="1">
        <f t="shared" si="168"/>
        <v>0.12841502490204848</v>
      </c>
      <c r="X325" s="1">
        <f t="shared" si="169"/>
        <v>0.11607318118397152</v>
      </c>
      <c r="Y325" s="1">
        <f t="shared" si="170"/>
        <v>5.2458750058429336E-2</v>
      </c>
      <c r="Z325" s="1">
        <f t="shared" si="171"/>
        <v>1.5805663459451915E-2</v>
      </c>
      <c r="AA325" s="1">
        <f t="shared" si="172"/>
        <v>3.5716491116620378E-3</v>
      </c>
      <c r="AB325" s="1">
        <f t="shared" si="173"/>
        <v>6.4567627468786249E-4</v>
      </c>
      <c r="AC325" s="1">
        <f t="shared" si="174"/>
        <v>0.14749710080637071</v>
      </c>
      <c r="AD325" s="1">
        <f t="shared" si="175"/>
        <v>0.13332129724747865</v>
      </c>
      <c r="AE325" s="1">
        <f t="shared" si="176"/>
        <v>6.0253958222149809E-2</v>
      </c>
      <c r="AF325" s="1">
        <f t="shared" si="177"/>
        <v>1.8154336210802386E-2</v>
      </c>
      <c r="AG325" s="1">
        <f t="shared" si="178"/>
        <v>4.1023851334346184E-3</v>
      </c>
      <c r="AH325" s="1">
        <f t="shared" si="179"/>
        <v>7.4162177399849066E-4</v>
      </c>
      <c r="AI325" s="1">
        <f t="shared" si="180"/>
        <v>8.4707357113698797E-2</v>
      </c>
      <c r="AJ325" s="1">
        <f t="shared" si="181"/>
        <v>7.6566215031095591E-2</v>
      </c>
      <c r="AK325" s="1">
        <f t="shared" si="182"/>
        <v>3.4603755116094329E-2</v>
      </c>
      <c r="AL325" s="1">
        <f t="shared" si="183"/>
        <v>1.0426007237860028E-2</v>
      </c>
      <c r="AM325" s="1">
        <f t="shared" si="184"/>
        <v>2.3559934440471777E-3</v>
      </c>
      <c r="AN325" s="1">
        <f t="shared" si="185"/>
        <v>4.2591223901989814E-4</v>
      </c>
      <c r="AO325" s="1">
        <f t="shared" si="186"/>
        <v>3.2431536213073278E-2</v>
      </c>
      <c r="AP325" s="1">
        <f t="shared" si="187"/>
        <v>2.9314572666290374E-2</v>
      </c>
      <c r="AQ325" s="1">
        <f t="shared" si="188"/>
        <v>1.3248588734147193E-2</v>
      </c>
      <c r="AR325" s="1">
        <f t="shared" si="189"/>
        <v>3.991759899185183E-3</v>
      </c>
      <c r="AS325" s="1">
        <f t="shared" si="190"/>
        <v>9.0202892997617282E-4</v>
      </c>
      <c r="AT325" s="1">
        <f t="shared" si="191"/>
        <v>1.6306716056344915E-4</v>
      </c>
      <c r="AU325" s="1">
        <f t="shared" si="192"/>
        <v>9.3126905706203394E-3</v>
      </c>
      <c r="AV325" s="1">
        <f t="shared" si="193"/>
        <v>8.4176568959777095E-3</v>
      </c>
      <c r="AW325" s="1">
        <f t="shared" si="194"/>
        <v>3.8043220206381853E-3</v>
      </c>
      <c r="AX325" s="1">
        <f t="shared" si="195"/>
        <v>1.1462307714654989E-3</v>
      </c>
      <c r="AY325" s="1">
        <f t="shared" si="196"/>
        <v>2.5901691043638133E-4</v>
      </c>
      <c r="AZ325" s="1">
        <f t="shared" si="197"/>
        <v>4.6824609188414405E-5</v>
      </c>
      <c r="BA325" s="1">
        <f t="shared" si="198"/>
        <v>2.1393055227315761E-3</v>
      </c>
      <c r="BB325" s="1">
        <f t="shared" si="199"/>
        <v>1.9336989401146933E-3</v>
      </c>
      <c r="BC325" s="1">
        <f t="shared" si="200"/>
        <v>8.7392650354735108E-4</v>
      </c>
      <c r="BD325" s="1">
        <f t="shared" si="201"/>
        <v>2.6331142446169286E-4</v>
      </c>
      <c r="BE325" s="1">
        <f t="shared" si="202"/>
        <v>5.9501204595538236E-5</v>
      </c>
      <c r="BF325" s="1">
        <f t="shared" si="203"/>
        <v>1.0756520285613864E-5</v>
      </c>
    </row>
    <row r="326" spans="2:58" x14ac:dyDescent="0.35">
      <c r="B326" s="1" t="s">
        <v>20</v>
      </c>
      <c r="C326" s="1" t="s">
        <v>18</v>
      </c>
      <c r="E326" s="1">
        <f>'PL Table'!R328</f>
        <v>0.36484843025088959</v>
      </c>
      <c r="F326" s="1">
        <f>'PL Table'!S328</f>
        <v>1.8007202881152464</v>
      </c>
      <c r="H326" s="1">
        <f t="shared" si="206"/>
        <v>0.69430187806461341</v>
      </c>
      <c r="I326" s="1">
        <f t="shared" si="206"/>
        <v>0.25331495033211876</v>
      </c>
      <c r="J326" s="1">
        <f t="shared" si="206"/>
        <v>4.6210780993877792E-2</v>
      </c>
      <c r="K326" s="1">
        <f t="shared" si="206"/>
        <v>5.6199769687613216E-3</v>
      </c>
      <c r="L326" s="1">
        <f t="shared" si="206"/>
        <v>5.1260994377467996E-4</v>
      </c>
      <c r="M326" s="1">
        <f t="shared" si="206"/>
        <v>3.7404986663437763E-5</v>
      </c>
      <c r="O326" s="1">
        <f t="shared" si="207"/>
        <v>0.16517986826641246</v>
      </c>
      <c r="P326" s="1">
        <f t="shared" si="207"/>
        <v>0.29744273997553267</v>
      </c>
      <c r="Q326" s="1">
        <f t="shared" si="207"/>
        <v>0.26780558821326483</v>
      </c>
      <c r="R326" s="1">
        <f t="shared" si="207"/>
        <v>0.1607476519887544</v>
      </c>
      <c r="S326" s="1">
        <f t="shared" si="207"/>
        <v>7.2365389550759815E-2</v>
      </c>
      <c r="T326" s="1">
        <f t="shared" si="207"/>
        <v>2.6061965024283269E-2</v>
      </c>
      <c r="W326" s="1">
        <f t="shared" si="168"/>
        <v>0.11468469275583561</v>
      </c>
      <c r="X326" s="1">
        <f t="shared" si="169"/>
        <v>0.20651505298169678</v>
      </c>
      <c r="Y326" s="1">
        <f t="shared" si="170"/>
        <v>0.18593792285266827</v>
      </c>
      <c r="Z326" s="1">
        <f t="shared" si="171"/>
        <v>0.11160739667026907</v>
      </c>
      <c r="AA326" s="1">
        <f t="shared" si="172"/>
        <v>5.0243425871969893E-2</v>
      </c>
      <c r="AB326" s="1">
        <f t="shared" si="173"/>
        <v>1.8094871262414141E-2</v>
      </c>
      <c r="AC326" s="1">
        <f t="shared" si="174"/>
        <v>4.1842530125772194E-2</v>
      </c>
      <c r="AD326" s="1">
        <f t="shared" si="175"/>
        <v>7.5346692903551379E-2</v>
      </c>
      <c r="AE326" s="1">
        <f t="shared" si="176"/>
        <v>6.7839159276907035E-2</v>
      </c>
      <c r="AF326" s="1">
        <f t="shared" si="177"/>
        <v>4.0719783479536031E-2</v>
      </c>
      <c r="AG326" s="1">
        <f t="shared" si="178"/>
        <v>1.8331235059815147E-2</v>
      </c>
      <c r="AH326" s="1">
        <f t="shared" si="179"/>
        <v>6.6018853756837324E-3</v>
      </c>
      <c r="AI326" s="1">
        <f t="shared" si="180"/>
        <v>7.6330907170567702E-3</v>
      </c>
      <c r="AJ326" s="1">
        <f t="shared" si="181"/>
        <v>1.3745061315228279E-2</v>
      </c>
      <c r="AK326" s="1">
        <f t="shared" si="182"/>
        <v>1.2375505385859801E-2</v>
      </c>
      <c r="AL326" s="1">
        <f t="shared" si="183"/>
        <v>7.4282745413324141E-3</v>
      </c>
      <c r="AM326" s="1">
        <f t="shared" si="184"/>
        <v>3.3440611680668141E-3</v>
      </c>
      <c r="AN326" s="1">
        <f t="shared" si="185"/>
        <v>1.2043437580072571E-3</v>
      </c>
      <c r="AO326" s="1">
        <f t="shared" si="186"/>
        <v>9.2830705536026711E-4</v>
      </c>
      <c r="AP326" s="1">
        <f t="shared" si="187"/>
        <v>1.6716213481877561E-3</v>
      </c>
      <c r="AQ326" s="1">
        <f t="shared" si="188"/>
        <v>1.5050612378641269E-3</v>
      </c>
      <c r="AR326" s="1">
        <f t="shared" si="189"/>
        <v>9.0339810195925985E-4</v>
      </c>
      <c r="AS326" s="1">
        <f t="shared" si="190"/>
        <v>4.0669182261071136E-4</v>
      </c>
      <c r="AT326" s="1">
        <f t="shared" si="191"/>
        <v>1.4646764319713507E-4</v>
      </c>
      <c r="AU326" s="1">
        <f t="shared" si="192"/>
        <v>8.4672842984754733E-5</v>
      </c>
      <c r="AV326" s="1">
        <f t="shared" si="193"/>
        <v>1.5247210621504456E-4</v>
      </c>
      <c r="AW326" s="1">
        <f t="shared" si="194"/>
        <v>1.3727980751654679E-4</v>
      </c>
      <c r="AX326" s="1">
        <f t="shared" si="195"/>
        <v>8.2400844847867213E-5</v>
      </c>
      <c r="AY326" s="1">
        <f t="shared" si="196"/>
        <v>3.7095218268847803E-5</v>
      </c>
      <c r="AZ326" s="1">
        <f t="shared" si="197"/>
        <v>1.3359622425755522E-5</v>
      </c>
      <c r="BA326" s="1">
        <f t="shared" si="198"/>
        <v>6.1785507695735642E-6</v>
      </c>
      <c r="BB326" s="1">
        <f t="shared" si="199"/>
        <v>1.1125841721921185E-5</v>
      </c>
      <c r="BC326" s="1">
        <f t="shared" si="200"/>
        <v>1.0017264455511276E-5</v>
      </c>
      <c r="BD326" s="1">
        <f t="shared" si="201"/>
        <v>6.0127637788182931E-6</v>
      </c>
      <c r="BE326" s="1">
        <f t="shared" si="202"/>
        <v>2.7068264310406495E-6</v>
      </c>
      <c r="BF326" s="1">
        <f t="shared" si="203"/>
        <v>9.7484745415629722E-7</v>
      </c>
    </row>
    <row r="327" spans="2:58" x14ac:dyDescent="0.35">
      <c r="B327" s="1" t="s">
        <v>4</v>
      </c>
      <c r="C327" s="1" t="s">
        <v>21</v>
      </c>
      <c r="E327" s="1">
        <f>'PL Table'!R329</f>
        <v>1.2161614341696321</v>
      </c>
      <c r="F327" s="1">
        <f>'PL Table'!S329</f>
        <v>0.92684132476520065</v>
      </c>
      <c r="H327" s="1">
        <f t="shared" si="206"/>
        <v>0.29636560518793953</v>
      </c>
      <c r="I327" s="1">
        <f t="shared" si="206"/>
        <v>0.36042841944391546</v>
      </c>
      <c r="J327" s="1">
        <f t="shared" si="206"/>
        <v>0.21916957175320301</v>
      </c>
      <c r="K327" s="1">
        <f t="shared" si="206"/>
        <v>8.88485269032398E-2</v>
      </c>
      <c r="L327" s="1">
        <f t="shared" si="206"/>
        <v>2.701353797562581E-2</v>
      </c>
      <c r="M327" s="1">
        <f t="shared" si="206"/>
        <v>6.5705646172865822E-3</v>
      </c>
      <c r="O327" s="1">
        <f t="shared" si="207"/>
        <v>0.39580194775577732</v>
      </c>
      <c r="P327" s="1">
        <f t="shared" si="207"/>
        <v>0.36684560160261137</v>
      </c>
      <c r="Q327" s="1">
        <f t="shared" si="207"/>
        <v>0.17000383168682565</v>
      </c>
      <c r="R327" s="1">
        <f t="shared" si="207"/>
        <v>5.2522192191925901E-2</v>
      </c>
      <c r="S327" s="1">
        <f t="shared" si="207"/>
        <v>1.2169934547684268E-2</v>
      </c>
      <c r="T327" s="1">
        <f t="shared" si="207"/>
        <v>2.2559196516962949E-3</v>
      </c>
      <c r="W327" s="1">
        <f t="shared" si="168"/>
        <v>0.11730208378120617</v>
      </c>
      <c r="X327" s="1">
        <f t="shared" si="169"/>
        <v>0.10872041872949167</v>
      </c>
      <c r="Y327" s="1">
        <f t="shared" si="170"/>
        <v>5.038328846213469E-2</v>
      </c>
      <c r="Z327" s="1">
        <f t="shared" si="171"/>
        <v>1.5565771274757391E-2</v>
      </c>
      <c r="AA327" s="1">
        <f t="shared" si="172"/>
        <v>3.606750017322061E-3</v>
      </c>
      <c r="AB327" s="1">
        <f t="shared" si="173"/>
        <v>6.6857699283033817E-4</v>
      </c>
      <c r="AC327" s="1">
        <f t="shared" si="174"/>
        <v>0.14265827044243801</v>
      </c>
      <c r="AD327" s="1">
        <f t="shared" si="175"/>
        <v>0.13222158036558151</v>
      </c>
      <c r="AE327" s="1">
        <f t="shared" si="176"/>
        <v>6.1274212354292E-2</v>
      </c>
      <c r="AF327" s="1">
        <f t="shared" si="177"/>
        <v>1.8930490717465411E-2</v>
      </c>
      <c r="AG327" s="1">
        <f t="shared" si="178"/>
        <v>4.3863902737577426E-3</v>
      </c>
      <c r="AH327" s="1">
        <f t="shared" si="179"/>
        <v>8.130975544533639E-4</v>
      </c>
      <c r="AI327" s="1">
        <f t="shared" si="180"/>
        <v>8.6747743388717338E-2</v>
      </c>
      <c r="AJ327" s="1">
        <f t="shared" si="181"/>
        <v>8.0401393402790455E-2</v>
      </c>
      <c r="AK327" s="1">
        <f t="shared" si="182"/>
        <v>3.7259666987205182E-2</v>
      </c>
      <c r="AL327" s="1">
        <f t="shared" si="183"/>
        <v>1.1511266370243823E-2</v>
      </c>
      <c r="AM327" s="1">
        <f t="shared" si="184"/>
        <v>2.6672793430804714E-3</v>
      </c>
      <c r="AN327" s="1">
        <f t="shared" si="185"/>
        <v>4.944289439719118E-4</v>
      </c>
      <c r="AO327" s="1">
        <f t="shared" si="186"/>
        <v>3.5166420003533892E-2</v>
      </c>
      <c r="AP327" s="1">
        <f t="shared" si="187"/>
        <v>3.2593691303324804E-2</v>
      </c>
      <c r="AQ327" s="1">
        <f t="shared" si="188"/>
        <v>1.5104590013280779E-2</v>
      </c>
      <c r="AR327" s="1">
        <f t="shared" si="189"/>
        <v>4.6665194059814594E-3</v>
      </c>
      <c r="AS327" s="1">
        <f t="shared" si="190"/>
        <v>1.0812807570705931E-3</v>
      </c>
      <c r="AT327" s="1">
        <f t="shared" si="191"/>
        <v>2.0043513786528562E-4</v>
      </c>
      <c r="AU327" s="1">
        <f t="shared" si="192"/>
        <v>1.0692010946527353E-2</v>
      </c>
      <c r="AV327" s="1">
        <f t="shared" si="193"/>
        <v>9.9097975900834384E-3</v>
      </c>
      <c r="AW327" s="1">
        <f t="shared" si="194"/>
        <v>4.5924049632739628E-3</v>
      </c>
      <c r="AX327" s="1">
        <f t="shared" si="195"/>
        <v>1.4188102333397077E-3</v>
      </c>
      <c r="AY327" s="1">
        <f t="shared" si="196"/>
        <v>3.2875298906474951E-4</v>
      </c>
      <c r="AZ327" s="1">
        <f t="shared" si="197"/>
        <v>6.0940371181058413E-5</v>
      </c>
      <c r="BA327" s="1">
        <f t="shared" si="198"/>
        <v>2.6006422733772226E-3</v>
      </c>
      <c r="BB327" s="1">
        <f t="shared" si="199"/>
        <v>2.4103827298973283E-3</v>
      </c>
      <c r="BC327" s="1">
        <f t="shared" si="200"/>
        <v>1.1170211612846E-3</v>
      </c>
      <c r="BD327" s="1">
        <f t="shared" si="201"/>
        <v>3.4510045763859394E-4</v>
      </c>
      <c r="BE327" s="1">
        <f t="shared" si="202"/>
        <v>7.9963341333707833E-5</v>
      </c>
      <c r="BF327" s="1">
        <f t="shared" si="203"/>
        <v>1.4822665842877145E-5</v>
      </c>
    </row>
    <row r="328" spans="2:58" x14ac:dyDescent="0.35">
      <c r="B328" s="1" t="s">
        <v>8</v>
      </c>
      <c r="C328" s="1" t="s">
        <v>3</v>
      </c>
      <c r="E328" s="1">
        <f>'PL Table'!R330</f>
        <v>0.31530111256249715</v>
      </c>
      <c r="F328" s="1">
        <f>'PL Table'!S330</f>
        <v>1.4776498834828049</v>
      </c>
      <c r="H328" s="1">
        <f t="shared" si="206"/>
        <v>0.72956915875225503</v>
      </c>
      <c r="I328" s="1">
        <f t="shared" si="206"/>
        <v>0.23003396744587107</v>
      </c>
      <c r="J328" s="1">
        <f t="shared" si="206"/>
        <v>3.6264982931424196E-2</v>
      </c>
      <c r="K328" s="1">
        <f t="shared" si="206"/>
        <v>3.8114631551126729E-3</v>
      </c>
      <c r="L328" s="1">
        <f t="shared" si="206"/>
        <v>3.0043964332449773E-4</v>
      </c>
      <c r="M328" s="1">
        <f t="shared" si="206"/>
        <v>1.8945790759618798E-5</v>
      </c>
      <c r="O328" s="1">
        <f t="shared" si="207"/>
        <v>0.22817329259485722</v>
      </c>
      <c r="P328" s="1">
        <f t="shared" si="207"/>
        <v>0.33716023921667876</v>
      </c>
      <c r="Q328" s="1">
        <f t="shared" si="207"/>
        <v>0.24910239409678003</v>
      </c>
      <c r="R328" s="1">
        <f t="shared" si="207"/>
        <v>0.12269537453746497</v>
      </c>
      <c r="S328" s="1">
        <f t="shared" si="207"/>
        <v>4.5325201472291049E-2</v>
      </c>
      <c r="T328" s="1">
        <f t="shared" si="207"/>
        <v>1.3394955734873095E-2</v>
      </c>
      <c r="W328" s="1">
        <f t="shared" ref="W328:W386" si="208">$H328*O328</f>
        <v>0.16646819712816213</v>
      </c>
      <c r="X328" s="1">
        <f t="shared" ref="X328:X386" si="209">$H328*P328</f>
        <v>0.2459817120900214</v>
      </c>
      <c r="Y328" s="1">
        <f t="shared" ref="Y328:Y386" si="210">$H328*Q328</f>
        <v>0.1817374241043605</v>
      </c>
      <c r="Z328" s="1">
        <f t="shared" ref="Z328:Z386" si="211">$H328*R328</f>
        <v>8.9514761184091171E-2</v>
      </c>
      <c r="AA328" s="1">
        <f t="shared" ref="AA328:AA386" si="212">$H328*S328</f>
        <v>3.3067869108415852E-2</v>
      </c>
      <c r="AB328" s="1">
        <f t="shared" ref="AB328:AB386" si="213">$H328*T328</f>
        <v>9.7725465870150581E-3</v>
      </c>
      <c r="AC328" s="1">
        <f t="shared" ref="AC328:AC386" si="214">$I328*O328</f>
        <v>5.2487607760782602E-2</v>
      </c>
      <c r="AD328" s="1">
        <f t="shared" ref="AD328:AD386" si="215">$I328*P328</f>
        <v>7.7558307492011577E-2</v>
      </c>
      <c r="AE328" s="1">
        <f t="shared" ref="AE328:AE386" si="216">$I328*Q328</f>
        <v>5.7302012014347245E-2</v>
      </c>
      <c r="AF328" s="1">
        <f t="shared" ref="AF328:AF386" si="217">$I328*R328</f>
        <v>2.8224103792110176E-2</v>
      </c>
      <c r="AG328" s="1">
        <f t="shared" ref="AG328:AG386" si="218">$I328*S328</f>
        <v>1.0426335919954547E-2</v>
      </c>
      <c r="AH328" s="1">
        <f t="shared" ref="AH328:AH386" si="219">$I328*T328</f>
        <v>3.0812948114546813E-3</v>
      </c>
      <c r="AI328" s="1">
        <f t="shared" ref="AI328:AI386" si="220">$J328*O328</f>
        <v>8.274700561359356E-3</v>
      </c>
      <c r="AJ328" s="1">
        <f t="shared" ref="AJ328:AJ386" si="221">$J328*P328</f>
        <v>1.2227110320347755E-2</v>
      </c>
      <c r="AK328" s="1">
        <f t="shared" ref="AK328:AK386" si="222">$J328*Q328</f>
        <v>9.0336940700966317E-3</v>
      </c>
      <c r="AL328" s="1">
        <f t="shared" ref="AL328:AL386" si="223">$J328*R328</f>
        <v>4.4495456633658658E-3</v>
      </c>
      <c r="AM328" s="1">
        <f t="shared" ref="AM328:AM386" si="224">$J328*S328</f>
        <v>1.6437176577559977E-3</v>
      </c>
      <c r="AN328" s="1">
        <f t="shared" ref="AN328:AN386" si="225">$J328*T328</f>
        <v>4.8576784109235544E-4</v>
      </c>
      <c r="AO328" s="1">
        <f t="shared" ref="AO328:AO386" si="226">$K328*O328</f>
        <v>8.6967409770604158E-4</v>
      </c>
      <c r="AP328" s="1">
        <f t="shared" ref="AP328:AP386" si="227">$K328*P328</f>
        <v>1.2850738291433461E-3</v>
      </c>
      <c r="AQ328" s="1">
        <f t="shared" ref="AQ328:AQ386" si="228">$K328*Q328</f>
        <v>9.4944459695023374E-4</v>
      </c>
      <c r="AR328" s="1">
        <f t="shared" ref="AR328:AR386" si="229">$K328*R328</f>
        <v>4.6764889935229737E-4</v>
      </c>
      <c r="AS328" s="1">
        <f t="shared" ref="AS328:AS386" si="230">$K328*S328</f>
        <v>1.72755335409696E-4</v>
      </c>
      <c r="AT328" s="1">
        <f t="shared" ref="AT328:AT386" si="231">$K328*T328</f>
        <v>5.1054380247833996E-5</v>
      </c>
      <c r="AU328" s="1">
        <f t="shared" ref="AU328:AU386" si="232">$L328*O328</f>
        <v>6.8552302643375167E-5</v>
      </c>
      <c r="AV328" s="1">
        <f t="shared" ref="AV328:AV386" si="233">$L328*P328</f>
        <v>1.0129630201346131E-4</v>
      </c>
      <c r="AW328" s="1">
        <f t="shared" ref="AW328:AW386" si="234">$L328*Q328</f>
        <v>7.4840234433715057E-5</v>
      </c>
      <c r="AX328" s="1">
        <f t="shared" ref="AX328:AX386" si="235">$L328*R328</f>
        <v>3.6862554563601638E-5</v>
      </c>
      <c r="AY328" s="1">
        <f t="shared" ref="AY328:AY386" si="236">$L328*S328</f>
        <v>1.3617487363946123E-5</v>
      </c>
      <c r="AZ328" s="1">
        <f t="shared" ref="AZ328:AZ386" si="237">$L328*T328</f>
        <v>4.0243757233327079E-6</v>
      </c>
      <c r="BA328" s="1">
        <f t="shared" ref="BA328:BA386" si="238">$M328*O328</f>
        <v>4.3229234584354426E-6</v>
      </c>
      <c r="BB328" s="1">
        <f t="shared" ref="BB328:BB386" si="239">$M328*P328</f>
        <v>6.3877673446622156E-6</v>
      </c>
      <c r="BC328" s="1">
        <f t="shared" ref="BC328:BC386" si="240">$M328*Q328</f>
        <v>4.7194418362776953E-6</v>
      </c>
      <c r="BD328" s="1">
        <f t="shared" ref="BD328:BD386" si="241">$M328*R328</f>
        <v>2.3245608931598716E-6</v>
      </c>
      <c r="BE328" s="1">
        <f t="shared" ref="BE328:BE386" si="242">$M328*S328</f>
        <v>8.5872178323159211E-7</v>
      </c>
      <c r="BF328" s="1">
        <f t="shared" ref="BF328:BF386" si="243">$M328*T328</f>
        <v>2.5377802858726153E-7</v>
      </c>
    </row>
    <row r="329" spans="2:58" x14ac:dyDescent="0.35">
      <c r="B329" s="1" t="s">
        <v>10</v>
      </c>
      <c r="C329" s="1" t="s">
        <v>7</v>
      </c>
      <c r="E329" s="1">
        <f>'PL Table'!R331</f>
        <v>0.81077428944642138</v>
      </c>
      <c r="F329" s="1">
        <f>'PL Table'!S331</f>
        <v>1.4123296377374484</v>
      </c>
      <c r="H329" s="1">
        <f t="shared" si="206"/>
        <v>0.44451375063427467</v>
      </c>
      <c r="I329" s="1">
        <f t="shared" si="206"/>
        <v>0.36040032031966779</v>
      </c>
      <c r="J329" s="1">
        <f t="shared" si="206"/>
        <v>0.14610165681172063</v>
      </c>
      <c r="K329" s="1">
        <f t="shared" si="206"/>
        <v>3.9485155662822582E-2</v>
      </c>
      <c r="L329" s="1">
        <f t="shared" si="206"/>
        <v>8.0033872565515776E-3</v>
      </c>
      <c r="M329" s="1">
        <f t="shared" si="206"/>
        <v>1.2977881232190303E-3</v>
      </c>
      <c r="O329" s="1">
        <f t="shared" si="207"/>
        <v>0.24357517974216591</v>
      </c>
      <c r="P329" s="1">
        <f t="shared" si="207"/>
        <v>0.34400844536708702</v>
      </c>
      <c r="Q329" s="1">
        <f t="shared" si="207"/>
        <v>0.24292666151196046</v>
      </c>
      <c r="R329" s="1">
        <f t="shared" si="207"/>
        <v>0.11436417461665163</v>
      </c>
      <c r="S329" s="1">
        <f t="shared" si="207"/>
        <v>4.0379978326619471E-2</v>
      </c>
      <c r="T329" s="1">
        <f t="shared" si="207"/>
        <v>1.1405968032376097E-2</v>
      </c>
      <c r="W329" s="1">
        <f t="shared" si="208"/>
        <v>0.10827251670860777</v>
      </c>
      <c r="X329" s="1">
        <f t="shared" si="209"/>
        <v>0.15291648429998983</v>
      </c>
      <c r="Y329" s="1">
        <f t="shared" si="210"/>
        <v>0.10798424143774445</v>
      </c>
      <c r="Z329" s="1">
        <f t="shared" si="211"/>
        <v>5.0836448197040932E-2</v>
      </c>
      <c r="AA329" s="1">
        <f t="shared" si="212"/>
        <v>1.7949455616496343E-2</v>
      </c>
      <c r="AB329" s="1">
        <f t="shared" si="213"/>
        <v>5.0701096296861372E-3</v>
      </c>
      <c r="AC329" s="1">
        <f t="shared" si="214"/>
        <v>8.7784572800997246E-2</v>
      </c>
      <c r="AD329" s="1">
        <f t="shared" si="215"/>
        <v>0.1239807539029691</v>
      </c>
      <c r="AE329" s="1">
        <f t="shared" si="216"/>
        <v>8.7550846623098061E-2</v>
      </c>
      <c r="AF329" s="1">
        <f t="shared" si="217"/>
        <v>4.1216885164935671E-2</v>
      </c>
      <c r="AG329" s="1">
        <f t="shared" si="218"/>
        <v>1.45529571234149E-2</v>
      </c>
      <c r="AH329" s="1">
        <f t="shared" si="219"/>
        <v>4.1107145324242363E-3</v>
      </c>
      <c r="AI329" s="1">
        <f t="shared" si="220"/>
        <v>3.5586737318543095E-2</v>
      </c>
      <c r="AJ329" s="1">
        <f t="shared" si="221"/>
        <v>5.0260203825355697E-2</v>
      </c>
      <c r="AK329" s="1">
        <f t="shared" si="222"/>
        <v>3.549198773063747E-2</v>
      </c>
      <c r="AL329" s="1">
        <f t="shared" si="223"/>
        <v>1.6708795391397729E-2</v>
      </c>
      <c r="AM329" s="1">
        <f t="shared" si="224"/>
        <v>5.899581735540475E-3</v>
      </c>
      <c r="AN329" s="1">
        <f t="shared" si="225"/>
        <v>1.666430827071669E-3</v>
      </c>
      <c r="AO329" s="1">
        <f t="shared" si="226"/>
        <v>9.6176038877194107E-3</v>
      </c>
      <c r="AP329" s="1">
        <f t="shared" si="227"/>
        <v>1.358322701464503E-2</v>
      </c>
      <c r="AQ329" s="1">
        <f t="shared" si="228"/>
        <v>9.5919970444495704E-3</v>
      </c>
      <c r="AR329" s="1">
        <f t="shared" si="229"/>
        <v>4.5156872369887125E-3</v>
      </c>
      <c r="AS329" s="1">
        <f t="shared" si="230"/>
        <v>1.5944097298879719E-3</v>
      </c>
      <c r="AT329" s="1">
        <f t="shared" si="231"/>
        <v>4.5036642324354839E-4</v>
      </c>
      <c r="AU329" s="1">
        <f t="shared" si="232"/>
        <v>1.9494264895607107E-3</v>
      </c>
      <c r="AV329" s="1">
        <f t="shared" si="233"/>
        <v>2.753232807797064E-3</v>
      </c>
      <c r="AW329" s="1">
        <f t="shared" si="234"/>
        <v>1.944236147021443E-3</v>
      </c>
      <c r="AX329" s="1">
        <f t="shared" si="235"/>
        <v>9.1530077773294908E-4</v>
      </c>
      <c r="AY329" s="1">
        <f t="shared" si="236"/>
        <v>3.2317660395909519E-4</v>
      </c>
      <c r="AZ329" s="1">
        <f t="shared" si="237"/>
        <v>9.1286379198953535E-5</v>
      </c>
      <c r="BA329" s="1">
        <f t="shared" si="238"/>
        <v>3.1610897538032344E-4</v>
      </c>
      <c r="BB329" s="1">
        <f t="shared" si="239"/>
        <v>4.4645007468444817E-4</v>
      </c>
      <c r="BC329" s="1">
        <f t="shared" si="240"/>
        <v>3.1526733612347182E-4</v>
      </c>
      <c r="BD329" s="1">
        <f t="shared" si="241"/>
        <v>1.4842046753923779E-4</v>
      </c>
      <c r="BE329" s="1">
        <f t="shared" si="242"/>
        <v>5.24046562881286E-5</v>
      </c>
      <c r="BF329" s="1">
        <f t="shared" si="243"/>
        <v>1.4802529846233631E-5</v>
      </c>
    </row>
    <row r="330" spans="2:58" x14ac:dyDescent="0.35">
      <c r="B330" s="1" t="s">
        <v>15</v>
      </c>
      <c r="C330" s="1" t="s">
        <v>16</v>
      </c>
      <c r="E330" s="1">
        <f>'PL Table'!R332</f>
        <v>1.1823791721093646</v>
      </c>
      <c r="F330" s="1">
        <f>'PL Table'!S332</f>
        <v>1.1492832427088486</v>
      </c>
      <c r="H330" s="1">
        <f t="shared" si="206"/>
        <v>0.30654853857665587</v>
      </c>
      <c r="I330" s="1">
        <f t="shared" si="206"/>
        <v>0.36245660725360201</v>
      </c>
      <c r="J330" s="1">
        <f t="shared" si="206"/>
        <v>0.2142805716050416</v>
      </c>
      <c r="K330" s="1">
        <f t="shared" si="206"/>
        <v>8.4453628284496832E-2</v>
      </c>
      <c r="L330" s="1">
        <f t="shared" si="206"/>
        <v>2.4964052773163846E-2</v>
      </c>
      <c r="M330" s="1">
        <f t="shared" si="206"/>
        <v>5.9033952100855892E-3</v>
      </c>
      <c r="O330" s="1">
        <f t="shared" si="207"/>
        <v>0.31686380244623569</v>
      </c>
      <c r="P330" s="1">
        <f t="shared" si="207"/>
        <v>0.36416625837246575</v>
      </c>
      <c r="Q330" s="1">
        <f t="shared" si="207"/>
        <v>0.20926508915372802</v>
      </c>
      <c r="R330" s="1">
        <f t="shared" si="207"/>
        <v>8.0168286749450909E-2</v>
      </c>
      <c r="S330" s="1">
        <f t="shared" si="207"/>
        <v>2.3034017139455448E-2</v>
      </c>
      <c r="T330" s="1">
        <f t="shared" si="207"/>
        <v>5.2945219821289094E-3</v>
      </c>
      <c r="W330" s="1">
        <f t="shared" si="208"/>
        <v>9.7134135567735744E-2</v>
      </c>
      <c r="X330" s="1">
        <f t="shared" si="209"/>
        <v>0.11163463430300824</v>
      </c>
      <c r="Y330" s="1">
        <f t="shared" si="210"/>
        <v>6.4149907255188918E-2</v>
      </c>
      <c r="Z330" s="1">
        <f t="shared" si="211"/>
        <v>2.4575471143238461E-2</v>
      </c>
      <c r="AA330" s="1">
        <f t="shared" si="212"/>
        <v>7.0610442916497112E-3</v>
      </c>
      <c r="AB330" s="1">
        <f t="shared" si="213"/>
        <v>1.6230279760835965E-3</v>
      </c>
      <c r="AC330" s="1">
        <f t="shared" si="214"/>
        <v>0.11484937879613819</v>
      </c>
      <c r="AD330" s="1">
        <f t="shared" si="215"/>
        <v>0.13199446648592258</v>
      </c>
      <c r="AE330" s="1">
        <f t="shared" si="216"/>
        <v>7.5849514231282805E-2</v>
      </c>
      <c r="AF330" s="1">
        <f t="shared" si="217"/>
        <v>2.9057525224539874E-2</v>
      </c>
      <c r="AG330" s="1">
        <f t="shared" si="218"/>
        <v>8.3488317037883411E-3</v>
      </c>
      <c r="AH330" s="1">
        <f t="shared" si="219"/>
        <v>1.9190344746720606E-3</v>
      </c>
      <c r="AI330" s="1">
        <f t="shared" si="220"/>
        <v>6.7897756709126358E-2</v>
      </c>
      <c r="AJ330" s="1">
        <f t="shared" si="221"/>
        <v>7.8033754003321229E-2</v>
      </c>
      <c r="AK330" s="1">
        <f t="shared" si="222"/>
        <v>4.4841442920840829E-2</v>
      </c>
      <c r="AL330" s="1">
        <f t="shared" si="223"/>
        <v>1.7178506309269224E-2</v>
      </c>
      <c r="AM330" s="1">
        <f t="shared" si="224"/>
        <v>4.9357423590028386E-3</v>
      </c>
      <c r="AN330" s="1">
        <f t="shared" si="225"/>
        <v>1.1345131967060405E-3</v>
      </c>
      <c r="AO330" s="1">
        <f t="shared" si="226"/>
        <v>2.6760297788606627E-2</v>
      </c>
      <c r="AP330" s="1">
        <f t="shared" si="227"/>
        <v>3.0755161818344253E-2</v>
      </c>
      <c r="AQ330" s="1">
        <f t="shared" si="228"/>
        <v>1.7673196052311036E-2</v>
      </c>
      <c r="AR330" s="1">
        <f t="shared" si="229"/>
        <v>6.7705026893430803E-3</v>
      </c>
      <c r="AS330" s="1">
        <f t="shared" si="230"/>
        <v>1.9453063213942994E-3</v>
      </c>
      <c r="AT330" s="1">
        <f t="shared" si="231"/>
        <v>4.4714159142281227E-4</v>
      </c>
      <c r="AU330" s="1">
        <f t="shared" si="232"/>
        <v>7.9102046861731917E-3</v>
      </c>
      <c r="AV330" s="1">
        <f t="shared" si="233"/>
        <v>9.0910656922158547E-3</v>
      </c>
      <c r="AW330" s="1">
        <f t="shared" si="234"/>
        <v>5.2241047292145033E-3</v>
      </c>
      <c r="AX330" s="1">
        <f t="shared" si="235"/>
        <v>2.0013253411474245E-3</v>
      </c>
      <c r="AY330" s="1">
        <f t="shared" si="236"/>
        <v>5.7502241944732628E-4</v>
      </c>
      <c r="AZ330" s="1">
        <f t="shared" si="237"/>
        <v>1.3217272617054214E-4</v>
      </c>
      <c r="BA330" s="1">
        <f t="shared" si="238"/>
        <v>1.8705722536106141E-3</v>
      </c>
      <c r="BB330" s="1">
        <f t="shared" si="239"/>
        <v>2.1498173453508053E-3</v>
      </c>
      <c r="BC330" s="1">
        <f t="shared" si="240"/>
        <v>1.2353745249482518E-3</v>
      </c>
      <c r="BD330" s="1">
        <f t="shared" si="241"/>
        <v>4.7326507999747653E-4</v>
      </c>
      <c r="BE330" s="1">
        <f t="shared" si="242"/>
        <v>1.3597890645009067E-4</v>
      </c>
      <c r="BF330" s="1">
        <f t="shared" si="243"/>
        <v>3.1255655708992662E-5</v>
      </c>
    </row>
    <row r="331" spans="2:58" x14ac:dyDescent="0.35">
      <c r="B331" s="1" t="s">
        <v>9</v>
      </c>
      <c r="C331" s="1" t="s">
        <v>19</v>
      </c>
      <c r="E331" s="1">
        <f>'PL Table'!R333</f>
        <v>1.2296743389937392</v>
      </c>
      <c r="F331" s="1">
        <f>'PL Table'!S333</f>
        <v>0.42369889132123439</v>
      </c>
      <c r="H331" s="1">
        <f t="shared" si="206"/>
        <v>0.29238778147707012</v>
      </c>
      <c r="I331" s="1">
        <f t="shared" si="206"/>
        <v>0.35954175191766208</v>
      </c>
      <c r="J331" s="1">
        <f t="shared" si="206"/>
        <v>0.22105963306500107</v>
      </c>
      <c r="K331" s="1">
        <f t="shared" si="206"/>
        <v>9.0610452722467927E-2</v>
      </c>
      <c r="L331" s="1">
        <f t="shared" si="206"/>
        <v>2.7855337139356055E-2</v>
      </c>
      <c r="M331" s="1">
        <f t="shared" si="206"/>
        <v>6.850598656857082E-3</v>
      </c>
      <c r="O331" s="1">
        <f t="shared" si="207"/>
        <v>0.6546209642894113</v>
      </c>
      <c r="P331" s="1">
        <f t="shared" si="207"/>
        <v>0.27736217680506098</v>
      </c>
      <c r="Q331" s="1">
        <f t="shared" si="207"/>
        <v>5.8759023403374251E-2</v>
      </c>
      <c r="R331" s="1">
        <f t="shared" si="207"/>
        <v>8.2987110237093785E-3</v>
      </c>
      <c r="S331" s="1">
        <f t="shared" si="207"/>
        <v>8.7903866503524232E-4</v>
      </c>
      <c r="T331" s="1">
        <f t="shared" si="207"/>
        <v>7.4489541560786055E-5</v>
      </c>
      <c r="W331" s="1">
        <f t="shared" si="208"/>
        <v>0.19140317145696131</v>
      </c>
      <c r="X331" s="1">
        <f t="shared" si="209"/>
        <v>8.1097311541682662E-2</v>
      </c>
      <c r="Y331" s="1">
        <f t="shared" si="210"/>
        <v>1.718042049467184E-2</v>
      </c>
      <c r="Z331" s="1">
        <f t="shared" si="211"/>
        <v>2.4264417053416905E-3</v>
      </c>
      <c r="AA331" s="1">
        <f t="shared" si="212"/>
        <v>2.5702016510221988E-4</v>
      </c>
      <c r="AB331" s="1">
        <f t="shared" si="213"/>
        <v>2.1779831800202246E-5</v>
      </c>
      <c r="AC331" s="1">
        <f t="shared" si="214"/>
        <v>0.23536356834264424</v>
      </c>
      <c r="AD331" s="1">
        <f t="shared" si="215"/>
        <v>9.9723282964187962E-2</v>
      </c>
      <c r="AE331" s="1">
        <f t="shared" si="216"/>
        <v>2.1126322215420084E-2</v>
      </c>
      <c r="AF331" s="1">
        <f t="shared" si="217"/>
        <v>2.9837331001228849E-3</v>
      </c>
      <c r="AG331" s="1">
        <f t="shared" si="218"/>
        <v>3.1605110163013397E-4</v>
      </c>
      <c r="AH331" s="1">
        <f t="shared" si="219"/>
        <v>2.6782100272308518E-5</v>
      </c>
      <c r="AI331" s="1">
        <f t="shared" si="220"/>
        <v>0.14471027016247442</v>
      </c>
      <c r="AJ331" s="1">
        <f t="shared" si="221"/>
        <v>6.1313581030636728E-2</v>
      </c>
      <c r="AK331" s="1">
        <f t="shared" si="222"/>
        <v>1.2989248152807721E-2</v>
      </c>
      <c r="AL331" s="1">
        <f t="shared" si="223"/>
        <v>1.8345100138136745E-3</v>
      </c>
      <c r="AM331" s="1">
        <f t="shared" si="224"/>
        <v>1.9431996474263905E-4</v>
      </c>
      <c r="AN331" s="1">
        <f t="shared" si="225"/>
        <v>1.6466630724607512E-5</v>
      </c>
      <c r="AO331" s="1">
        <f t="shared" si="226"/>
        <v>5.9315501935882066E-2</v>
      </c>
      <c r="AP331" s="1">
        <f t="shared" si="227"/>
        <v>2.5131912408395768E-2</v>
      </c>
      <c r="AQ331" s="1">
        <f t="shared" si="228"/>
        <v>5.3241817121098293E-3</v>
      </c>
      <c r="AR331" s="1">
        <f t="shared" si="229"/>
        <v>7.5194996287124207E-4</v>
      </c>
      <c r="AS331" s="1">
        <f t="shared" si="230"/>
        <v>7.965009139939715E-5</v>
      </c>
      <c r="AT331" s="1">
        <f t="shared" si="231"/>
        <v>6.7495310839119145E-6</v>
      </c>
      <c r="AU331" s="1">
        <f t="shared" si="232"/>
        <v>1.8234687658771911E-2</v>
      </c>
      <c r="AV331" s="1">
        <f t="shared" si="233"/>
        <v>7.7260169446106558E-3</v>
      </c>
      <c r="AW331" s="1">
        <f t="shared" si="234"/>
        <v>1.6367524068803025E-3</v>
      </c>
      <c r="AX331" s="1">
        <f t="shared" si="235"/>
        <v>2.3116339338751535E-4</v>
      </c>
      <c r="AY331" s="1">
        <f t="shared" si="236"/>
        <v>2.4485918373086153E-5</v>
      </c>
      <c r="AZ331" s="1">
        <f t="shared" si="237"/>
        <v>2.0749312935317704E-6</v>
      </c>
      <c r="BA331" s="1">
        <f t="shared" si="238"/>
        <v>4.484545498711529E-3</v>
      </c>
      <c r="BB331" s="1">
        <f t="shared" si="239"/>
        <v>1.9000969558837072E-3</v>
      </c>
      <c r="BC331" s="1">
        <f t="shared" si="240"/>
        <v>4.0253448680538948E-4</v>
      </c>
      <c r="BD331" s="1">
        <f t="shared" si="241"/>
        <v>5.6851138592668525E-5</v>
      </c>
      <c r="BE331" s="1">
        <f t="shared" si="242"/>
        <v>6.0219410980158731E-6</v>
      </c>
      <c r="BF331" s="1">
        <f t="shared" si="243"/>
        <v>5.1029795336622073E-7</v>
      </c>
    </row>
    <row r="332" spans="2:58" x14ac:dyDescent="0.35">
      <c r="B332" s="1" t="s">
        <v>3</v>
      </c>
      <c r="C332" s="1" t="s">
        <v>10</v>
      </c>
      <c r="E332" s="1">
        <f>'PL Table'!R334</f>
        <v>0.62159362190892298</v>
      </c>
      <c r="F332" s="1">
        <f>'PL Table'!S334</f>
        <v>0.63554833698185154</v>
      </c>
      <c r="H332" s="1">
        <f t="shared" si="206"/>
        <v>0.53708784028055057</v>
      </c>
      <c r="I332" s="1">
        <f t="shared" si="206"/>
        <v>0.33385037592322858</v>
      </c>
      <c r="J332" s="1">
        <f t="shared" si="206"/>
        <v>0.10375963217288754</v>
      </c>
      <c r="K332" s="1">
        <f t="shared" si="206"/>
        <v>2.1498775190094268E-2</v>
      </c>
      <c r="L332" s="1">
        <f t="shared" si="206"/>
        <v>3.3408753842540965E-3</v>
      </c>
      <c r="M332" s="1">
        <f t="shared" si="206"/>
        <v>4.1533336608897385E-4</v>
      </c>
      <c r="O332" s="1">
        <f t="shared" si="207"/>
        <v>0.52964498474553323</v>
      </c>
      <c r="P332" s="1">
        <f t="shared" si="207"/>
        <v>0.3366149892458018</v>
      </c>
      <c r="Q332" s="1">
        <f t="shared" si="207"/>
        <v>0.10696754830916658</v>
      </c>
      <c r="R332" s="1">
        <f t="shared" si="207"/>
        <v>2.2661015812972234E-2</v>
      </c>
      <c r="S332" s="1">
        <f t="shared" si="207"/>
        <v>3.6005427285634851E-3</v>
      </c>
      <c r="T332" s="1">
        <f t="shared" si="207"/>
        <v>4.5766378867412441E-4</v>
      </c>
      <c r="W332" s="1">
        <f t="shared" si="208"/>
        <v>0.28446588097240361</v>
      </c>
      <c r="X332" s="1">
        <f t="shared" si="209"/>
        <v>0.18079181758008844</v>
      </c>
      <c r="Y332" s="1">
        <f t="shared" si="210"/>
        <v>5.7450969501475734E-2</v>
      </c>
      <c r="Z332" s="1">
        <f t="shared" si="211"/>
        <v>1.2170956041552662E-2</v>
      </c>
      <c r="AA332" s="1">
        <f t="shared" si="212"/>
        <v>1.9338077179220027E-3</v>
      </c>
      <c r="AB332" s="1">
        <f t="shared" si="213"/>
        <v>2.4580565583359976E-4</v>
      </c>
      <c r="AC332" s="1">
        <f t="shared" si="214"/>
        <v>0.17682217726314894</v>
      </c>
      <c r="AD332" s="1">
        <f t="shared" si="215"/>
        <v>0.11237904070110448</v>
      </c>
      <c r="AE332" s="1">
        <f t="shared" si="216"/>
        <v>3.5711156214601372E-2</v>
      </c>
      <c r="AF332" s="1">
        <f t="shared" si="217"/>
        <v>7.565388647963008E-3</v>
      </c>
      <c r="AG332" s="1">
        <f t="shared" si="218"/>
        <v>1.2020425434585667E-3</v>
      </c>
      <c r="AH332" s="1">
        <f t="shared" si="219"/>
        <v>1.5279122789530549E-4</v>
      </c>
      <c r="AI332" s="1">
        <f t="shared" si="220"/>
        <v>5.4955768799411164E-2</v>
      </c>
      <c r="AJ332" s="1">
        <f t="shared" si="221"/>
        <v>3.4927047468024892E-2</v>
      </c>
      <c r="AK332" s="1">
        <f t="shared" si="222"/>
        <v>1.1098913466994704E-2</v>
      </c>
      <c r="AL332" s="1">
        <f t="shared" si="223"/>
        <v>2.3512986654179871E-3</v>
      </c>
      <c r="AM332" s="1">
        <f t="shared" si="224"/>
        <v>3.7359098913851207E-4</v>
      </c>
      <c r="AN332" s="1">
        <f t="shared" si="225"/>
        <v>4.7487026371677284E-5</v>
      </c>
      <c r="AO332" s="1">
        <f t="shared" si="226"/>
        <v>1.1386718457605126E-2</v>
      </c>
      <c r="AP332" s="1">
        <f t="shared" si="227"/>
        <v>7.2368099794114923E-3</v>
      </c>
      <c r="AQ332" s="1">
        <f t="shared" si="228"/>
        <v>2.2996712737343205E-3</v>
      </c>
      <c r="AR332" s="1">
        <f t="shared" si="229"/>
        <v>4.8718408454226136E-4</v>
      </c>
      <c r="AS332" s="1">
        <f t="shared" si="230"/>
        <v>7.7407258683714978E-5</v>
      </c>
      <c r="AT332" s="1">
        <f t="shared" si="231"/>
        <v>9.8392109053518124E-6</v>
      </c>
      <c r="AU332" s="1">
        <f t="shared" si="232"/>
        <v>1.7694778919299884E-3</v>
      </c>
      <c r="AV332" s="1">
        <f t="shared" si="233"/>
        <v>1.1245887315422566E-3</v>
      </c>
      <c r="AW332" s="1">
        <f t="shared" si="234"/>
        <v>3.573652490601055E-4</v>
      </c>
      <c r="AX332" s="1">
        <f t="shared" si="235"/>
        <v>7.5707629911751773E-5</v>
      </c>
      <c r="AY332" s="1">
        <f t="shared" si="236"/>
        <v>1.2028964571812826E-5</v>
      </c>
      <c r="AZ332" s="1">
        <f t="shared" si="237"/>
        <v>1.528997685845851E-6</v>
      </c>
      <c r="BA332" s="1">
        <f t="shared" si="238"/>
        <v>2.1997923434650553E-4</v>
      </c>
      <c r="BB332" s="1">
        <f t="shared" si="239"/>
        <v>1.3980743655946258E-4</v>
      </c>
      <c r="BC332" s="1">
        <f t="shared" si="240"/>
        <v>4.4427191901531077E-5</v>
      </c>
      <c r="BD332" s="1">
        <f t="shared" si="241"/>
        <v>9.4118759765972232E-6</v>
      </c>
      <c r="BE332" s="1">
        <f t="shared" si="242"/>
        <v>1.4954255312014508E-6</v>
      </c>
      <c r="BF332" s="1">
        <f t="shared" si="243"/>
        <v>1.9008304188705688E-7</v>
      </c>
    </row>
    <row r="333" spans="2:58" x14ac:dyDescent="0.35">
      <c r="B333" s="1" t="s">
        <v>13</v>
      </c>
      <c r="C333" s="1" t="s">
        <v>4</v>
      </c>
      <c r="E333" s="1">
        <f>'PL Table'!R335</f>
        <v>0.9627944687176252</v>
      </c>
      <c r="F333" s="1">
        <f>'PL Table'!S335</f>
        <v>1.2852199703410778</v>
      </c>
      <c r="H333" s="1">
        <f t="shared" si="206"/>
        <v>0.38182439740731605</v>
      </c>
      <c r="I333" s="1">
        <f t="shared" si="206"/>
        <v>0.36761841784520422</v>
      </c>
      <c r="J333" s="1">
        <f t="shared" si="206"/>
        <v>0.17697048965004367</v>
      </c>
      <c r="K333" s="1">
        <f t="shared" si="206"/>
        <v>5.6795402853770598E-2</v>
      </c>
      <c r="L333" s="1">
        <f t="shared" si="206"/>
        <v>1.3670574929049887E-2</v>
      </c>
      <c r="M333" s="1">
        <f t="shared" si="206"/>
        <v>2.6323907851758151E-3</v>
      </c>
      <c r="O333" s="1">
        <f t="shared" si="207"/>
        <v>0.27658973540138088</v>
      </c>
      <c r="P333" s="1">
        <f t="shared" si="207"/>
        <v>0.35547865152920927</v>
      </c>
      <c r="Q333" s="1">
        <f t="shared" si="207"/>
        <v>0.22843413098762835</v>
      </c>
      <c r="R333" s="1">
        <f t="shared" si="207"/>
        <v>9.786270235093654E-2</v>
      </c>
      <c r="S333" s="1">
        <f t="shared" si="207"/>
        <v>3.1443774853242082E-2</v>
      </c>
      <c r="T333" s="1">
        <f t="shared" si="207"/>
        <v>8.0824334768590644E-3</v>
      </c>
      <c r="W333" s="1">
        <f t="shared" si="208"/>
        <v>0.10560870904868125</v>
      </c>
      <c r="X333" s="1">
        <f t="shared" si="209"/>
        <v>0.1357304219113056</v>
      </c>
      <c r="Y333" s="1">
        <f t="shared" si="210"/>
        <v>8.7221724411615104E-2</v>
      </c>
      <c r="Z333" s="1">
        <f t="shared" si="211"/>
        <v>3.7366367353797877E-2</v>
      </c>
      <c r="AA333" s="1">
        <f t="shared" si="212"/>
        <v>1.2006000385550476E-2</v>
      </c>
      <c r="AB333" s="1">
        <f t="shared" si="213"/>
        <v>3.0860702918864306E-3</v>
      </c>
      <c r="AC333" s="1">
        <f t="shared" si="214"/>
        <v>0.10167948092047931</v>
      </c>
      <c r="AD333" s="1">
        <f t="shared" si="215"/>
        <v>0.1306804994529146</v>
      </c>
      <c r="AE333" s="1">
        <f t="shared" si="216"/>
        <v>8.3976593815516073E-2</v>
      </c>
      <c r="AF333" s="1">
        <f t="shared" si="217"/>
        <v>3.5976131804307435E-2</v>
      </c>
      <c r="AG333" s="1">
        <f t="shared" si="218"/>
        <v>1.1559310762629673E-2</v>
      </c>
      <c r="AH333" s="1">
        <f t="shared" si="219"/>
        <v>2.971251407102042E-3</v>
      </c>
      <c r="AI333" s="1">
        <f t="shared" si="220"/>
        <v>4.8948220906158392E-2</v>
      </c>
      <c r="AJ333" s="1">
        <f t="shared" si="221"/>
        <v>6.2909231021261405E-2</v>
      </c>
      <c r="AK333" s="1">
        <f t="shared" si="222"/>
        <v>4.04261000136628E-2</v>
      </c>
      <c r="AL333" s="1">
        <f t="shared" si="223"/>
        <v>1.7318810353521719E-2</v>
      </c>
      <c r="AM333" s="1">
        <f t="shared" si="224"/>
        <v>5.5646202322239815E-3</v>
      </c>
      <c r="AN333" s="1">
        <f t="shared" si="225"/>
        <v>1.4303522099636534E-3</v>
      </c>
      <c r="AO333" s="1">
        <f t="shared" si="226"/>
        <v>1.5709025447339243E-2</v>
      </c>
      <c r="AP333" s="1">
        <f t="shared" si="227"/>
        <v>2.0189553219516577E-2</v>
      </c>
      <c r="AQ333" s="1">
        <f t="shared" si="228"/>
        <v>1.2974008494993354E-2</v>
      </c>
      <c r="AR333" s="1">
        <f t="shared" si="229"/>
        <v>5.5581516043800841E-3</v>
      </c>
      <c r="AS333" s="1">
        <f t="shared" si="230"/>
        <v>1.7858618600331455E-3</v>
      </c>
      <c r="AT333" s="1">
        <f t="shared" si="231"/>
        <v>4.5904506535701233E-4</v>
      </c>
      <c r="AU333" s="1">
        <f t="shared" si="232"/>
        <v>3.7811407024106593E-3</v>
      </c>
      <c r="AV333" s="1">
        <f t="shared" si="233"/>
        <v>4.8595975414076698E-3</v>
      </c>
      <c r="AW333" s="1">
        <f t="shared" si="234"/>
        <v>3.1228259040187701E-3</v>
      </c>
      <c r="AX333" s="1">
        <f t="shared" si="235"/>
        <v>1.3378394052477845E-3</v>
      </c>
      <c r="AY333" s="1">
        <f t="shared" si="236"/>
        <v>4.298544801834205E-4</v>
      </c>
      <c r="AZ333" s="1">
        <f t="shared" si="237"/>
        <v>1.1049151245446303E-4</v>
      </c>
      <c r="BA333" s="1">
        <f t="shared" si="238"/>
        <v>7.2809227074481194E-4</v>
      </c>
      <c r="BB333" s="1">
        <f t="shared" si="239"/>
        <v>9.3575872661221513E-4</v>
      </c>
      <c r="BC333" s="1">
        <f t="shared" si="240"/>
        <v>6.0132790143147799E-4</v>
      </c>
      <c r="BD333" s="1">
        <f t="shared" si="241"/>
        <v>2.5761287588100894E-4</v>
      </c>
      <c r="BE333" s="1">
        <f t="shared" si="242"/>
        <v>8.2772303174817472E-5</v>
      </c>
      <c r="BF333" s="1">
        <f t="shared" si="243"/>
        <v>2.1276123406280326E-5</v>
      </c>
    </row>
    <row r="334" spans="2:58" x14ac:dyDescent="0.35">
      <c r="B334" s="1" t="s">
        <v>21</v>
      </c>
      <c r="C334" s="1" t="s">
        <v>5</v>
      </c>
      <c r="E334" s="1">
        <f>'PL Table'!R336</f>
        <v>0.83780009909463526</v>
      </c>
      <c r="F334" s="1">
        <f>'PL Table'!S336</f>
        <v>0.73441141162347301</v>
      </c>
      <c r="H334" s="1">
        <f t="shared" si="206"/>
        <v>0.43266128921223945</v>
      </c>
      <c r="I334" s="1">
        <f t="shared" si="206"/>
        <v>0.36248367097642686</v>
      </c>
      <c r="J334" s="1">
        <f t="shared" si="206"/>
        <v>0.15184442773211879</v>
      </c>
      <c r="K334" s="1">
        <f t="shared" si="206"/>
        <v>4.2405092200312439E-2</v>
      </c>
      <c r="L334" s="1">
        <f t="shared" si="206"/>
        <v>8.881747611884724E-3</v>
      </c>
      <c r="M334" s="1">
        <f t="shared" si="206"/>
        <v>1.488225805874113E-3</v>
      </c>
      <c r="O334" s="1">
        <f t="shared" si="207"/>
        <v>0.47978777338986922</v>
      </c>
      <c r="P334" s="1">
        <f t="shared" si="207"/>
        <v>0.35236161593493681</v>
      </c>
      <c r="Q334" s="1">
        <f t="shared" si="207"/>
        <v>0.1293891958803525</v>
      </c>
      <c r="R334" s="1">
        <f t="shared" si="207"/>
        <v>3.1674967331771907E-2</v>
      </c>
      <c r="S334" s="1">
        <f t="shared" si="207"/>
        <v>5.8156143678135003E-3</v>
      </c>
      <c r="T334" s="1">
        <f t="shared" si="207"/>
        <v>8.5421071146473315E-4</v>
      </c>
      <c r="W334" s="1">
        <f t="shared" si="208"/>
        <v>0.20758559658313061</v>
      </c>
      <c r="X334" s="1">
        <f t="shared" si="209"/>
        <v>0.15245323101931774</v>
      </c>
      <c r="Y334" s="1">
        <f t="shared" si="210"/>
        <v>5.5981696299728295E-2</v>
      </c>
      <c r="Z334" s="1">
        <f t="shared" si="211"/>
        <v>1.3704532201520002E-2</v>
      </c>
      <c r="AA334" s="1">
        <f t="shared" si="212"/>
        <v>2.5161912099394119E-3</v>
      </c>
      <c r="AB334" s="1">
        <f t="shared" si="213"/>
        <v>3.6958390768123572E-4</v>
      </c>
      <c r="AC334" s="1">
        <f t="shared" si="214"/>
        <v>0.1739152333879658</v>
      </c>
      <c r="AD334" s="1">
        <f t="shared" si="215"/>
        <v>0.12772533205528172</v>
      </c>
      <c r="AE334" s="1">
        <f t="shared" si="216"/>
        <v>4.6901470707398141E-2</v>
      </c>
      <c r="AF334" s="1">
        <f t="shared" si="217"/>
        <v>1.1481658436479077E-2</v>
      </c>
      <c r="AG334" s="1">
        <f t="shared" si="218"/>
        <v>2.1080652450282894E-3</v>
      </c>
      <c r="AH334" s="1">
        <f t="shared" si="219"/>
        <v>3.0963743447912182E-4</v>
      </c>
      <c r="AI334" s="1">
        <f t="shared" si="220"/>
        <v>7.2853099883252184E-2</v>
      </c>
      <c r="AJ334" s="1">
        <f t="shared" si="221"/>
        <v>5.3504147926405107E-2</v>
      </c>
      <c r="AK334" s="1">
        <f t="shared" si="222"/>
        <v>1.9647028403171146E-2</v>
      </c>
      <c r="AL334" s="1">
        <f t="shared" si="223"/>
        <v>4.8096672879264632E-3</v>
      </c>
      <c r="AM334" s="1">
        <f t="shared" si="224"/>
        <v>8.8306863559132868E-4</v>
      </c>
      <c r="AN334" s="1">
        <f t="shared" si="225"/>
        <v>1.2970713664500844E-4</v>
      </c>
      <c r="AO334" s="1">
        <f t="shared" si="226"/>
        <v>2.0345444767180015E-2</v>
      </c>
      <c r="AP334" s="1">
        <f t="shared" si="227"/>
        <v>1.4941926811572076E-2</v>
      </c>
      <c r="AQ334" s="1">
        <f t="shared" si="228"/>
        <v>5.4867607810306336E-3</v>
      </c>
      <c r="AR334" s="1">
        <f t="shared" si="229"/>
        <v>1.3431799101456723E-3</v>
      </c>
      <c r="AS334" s="1">
        <f t="shared" si="230"/>
        <v>2.466116634685932E-4</v>
      </c>
      <c r="AT334" s="1">
        <f t="shared" si="231"/>
        <v>3.6222883978156495E-5</v>
      </c>
      <c r="AU334" s="1">
        <f t="shared" si="232"/>
        <v>4.2613539105169603E-3</v>
      </c>
      <c r="AV334" s="1">
        <f t="shared" si="233"/>
        <v>3.1295869408499676E-3</v>
      </c>
      <c r="AW334" s="1">
        <f t="shared" si="234"/>
        <v>1.1492021815140056E-3</v>
      </c>
      <c r="AX334" s="1">
        <f t="shared" si="235"/>
        <v>2.8132906545549181E-4</v>
      </c>
      <c r="AY334" s="1">
        <f t="shared" si="236"/>
        <v>5.1652819022970043E-5</v>
      </c>
      <c r="AZ334" s="1">
        <f t="shared" si="237"/>
        <v>7.5868839465982451E-6</v>
      </c>
      <c r="BA334" s="1">
        <f t="shared" si="238"/>
        <v>7.1403254570168444E-4</v>
      </c>
      <c r="BB334" s="1">
        <f t="shared" si="239"/>
        <v>5.2439364983387601E-4</v>
      </c>
      <c r="BC334" s="1">
        <f t="shared" si="240"/>
        <v>1.9256034031044105E-4</v>
      </c>
      <c r="BD334" s="1">
        <f t="shared" si="241"/>
        <v>4.7139503783362449E-5</v>
      </c>
      <c r="BE334" s="1">
        <f t="shared" si="242"/>
        <v>8.6549473791923162E-6</v>
      </c>
      <c r="BF334" s="1">
        <f t="shared" si="243"/>
        <v>1.2712584244559019E-6</v>
      </c>
    </row>
    <row r="335" spans="2:58" x14ac:dyDescent="0.35">
      <c r="B335" s="1" t="s">
        <v>6</v>
      </c>
      <c r="C335" s="1" t="s">
        <v>15</v>
      </c>
      <c r="E335" s="1">
        <f>'PL Table'!R337</f>
        <v>0.61934147110490523</v>
      </c>
      <c r="F335" s="1">
        <f>'PL Table'!S337</f>
        <v>1.5253160087564437</v>
      </c>
      <c r="H335" s="1">
        <f t="shared" si="206"/>
        <v>0.53829880621896908</v>
      </c>
      <c r="I335" s="1">
        <f t="shared" si="206"/>
        <v>0.33339077453767063</v>
      </c>
      <c r="J335" s="1">
        <f t="shared" si="206"/>
        <v>0.10324136637748235</v>
      </c>
      <c r="K335" s="1">
        <f t="shared" si="206"/>
        <v>2.1313886577036804E-2</v>
      </c>
      <c r="L335" s="1">
        <f t="shared" si="206"/>
        <v>3.3001434668962666E-3</v>
      </c>
      <c r="M335" s="1">
        <f t="shared" si="206"/>
        <v>4.0878314192895537E-4</v>
      </c>
      <c r="O335" s="1">
        <f t="shared" si="207"/>
        <v>0.21755229757051875</v>
      </c>
      <c r="P335" s="1">
        <f t="shared" si="207"/>
        <v>0.33183600222605775</v>
      </c>
      <c r="Q335" s="1">
        <f t="shared" si="207"/>
        <v>0.25307738323857248</v>
      </c>
      <c r="R335" s="1">
        <f t="shared" si="207"/>
        <v>0.12867432803599477</v>
      </c>
      <c r="S335" s="1">
        <f t="shared" si="207"/>
        <v>4.9067253117320207E-2</v>
      </c>
      <c r="T335" s="1">
        <f t="shared" si="207"/>
        <v>1.4968613337110607E-2</v>
      </c>
      <c r="W335" s="1">
        <f t="shared" si="208"/>
        <v>0.11710814207240416</v>
      </c>
      <c r="X335" s="1">
        <f t="shared" si="209"/>
        <v>0.17862692385876205</v>
      </c>
      <c r="Y335" s="1">
        <f t="shared" si="210"/>
        <v>0.13623125327834409</v>
      </c>
      <c r="Z335" s="1">
        <f t="shared" si="211"/>
        <v>6.9265237172804014E-2</v>
      </c>
      <c r="AA335" s="1">
        <f t="shared" si="212"/>
        <v>2.6412843777497457E-2</v>
      </c>
      <c r="AB335" s="1">
        <f t="shared" si="213"/>
        <v>8.0575866901199788E-3</v>
      </c>
      <c r="AC335" s="1">
        <f t="shared" si="214"/>
        <v>7.2529928989485043E-2</v>
      </c>
      <c r="AD335" s="1">
        <f t="shared" si="215"/>
        <v>0.11063106180162958</v>
      </c>
      <c r="AE335" s="1">
        <f t="shared" si="216"/>
        <v>8.4373664815874577E-2</v>
      </c>
      <c r="AF335" s="1">
        <f t="shared" si="217"/>
        <v>4.2898833887034603E-2</v>
      </c>
      <c r="AG335" s="1">
        <f t="shared" si="218"/>
        <v>1.6358569521219318E-2</v>
      </c>
      <c r="AH335" s="1">
        <f t="shared" si="219"/>
        <v>4.9903975942142123E-3</v>
      </c>
      <c r="AI335" s="1">
        <f t="shared" si="220"/>
        <v>2.2460396459740989E-2</v>
      </c>
      <c r="AJ335" s="1">
        <f t="shared" si="221"/>
        <v>3.4259202283059474E-2</v>
      </c>
      <c r="AK335" s="1">
        <f t="shared" si="222"/>
        <v>2.6128054844787973E-2</v>
      </c>
      <c r="AL335" s="1">
        <f t="shared" si="223"/>
        <v>1.3284513444140484E-2</v>
      </c>
      <c r="AM335" s="1">
        <f t="shared" si="224"/>
        <v>5.0657702562219185E-3</v>
      </c>
      <c r="AN335" s="1">
        <f t="shared" si="225"/>
        <v>1.545380093699505E-3</v>
      </c>
      <c r="AO335" s="1">
        <f t="shared" si="226"/>
        <v>4.6368849949917964E-3</v>
      </c>
      <c r="AP335" s="1">
        <f t="shared" si="227"/>
        <v>7.0727149136235274E-3</v>
      </c>
      <c r="AQ335" s="1">
        <f t="shared" si="228"/>
        <v>5.3940626415602093E-3</v>
      </c>
      <c r="AR335" s="1">
        <f t="shared" si="229"/>
        <v>2.7425500331356195E-3</v>
      </c>
      <c r="AS335" s="1">
        <f t="shared" si="230"/>
        <v>1.0458138675893186E-3</v>
      </c>
      <c r="AT335" s="1">
        <f t="shared" si="231"/>
        <v>3.1903932688269584E-4</v>
      </c>
      <c r="AU335" s="1">
        <f t="shared" si="232"/>
        <v>7.1795379353561993E-4</v>
      </c>
      <c r="AV335" s="1">
        <f t="shared" si="233"/>
        <v>1.0951064148272995E-3</v>
      </c>
      <c r="AW335" s="1">
        <f t="shared" si="234"/>
        <v>8.3519167291397768E-4</v>
      </c>
      <c r="AX335" s="1">
        <f t="shared" si="235"/>
        <v>4.2464374302525525E-4</v>
      </c>
      <c r="AY335" s="1">
        <f t="shared" si="236"/>
        <v>1.6192897481366977E-4</v>
      </c>
      <c r="AZ335" s="1">
        <f t="shared" si="237"/>
        <v>4.9398571512961891E-5</v>
      </c>
      <c r="BA335" s="1">
        <f t="shared" si="238"/>
        <v>8.89317117347397E-5</v>
      </c>
      <c r="BB335" s="1">
        <f t="shared" si="239"/>
        <v>1.356489635951117E-4</v>
      </c>
      <c r="BC335" s="1">
        <f t="shared" si="240"/>
        <v>1.0345376787142201E-4</v>
      </c>
      <c r="BD335" s="1">
        <f t="shared" si="241"/>
        <v>5.2599896100151007E-5</v>
      </c>
      <c r="BE335" s="1">
        <f t="shared" si="242"/>
        <v>2.0057865895121485E-5</v>
      </c>
      <c r="BF335" s="1">
        <f t="shared" si="243"/>
        <v>6.1189167902637399E-6</v>
      </c>
    </row>
    <row r="336" spans="2:58" x14ac:dyDescent="0.35">
      <c r="B336" s="1" t="s">
        <v>2</v>
      </c>
      <c r="C336" s="1" t="s">
        <v>19</v>
      </c>
      <c r="E336" s="1">
        <f>'PL Table'!R338</f>
        <v>1.0404936714562407</v>
      </c>
      <c r="F336" s="1">
        <f>'PL Table'!S338</f>
        <v>0.88270602358590522</v>
      </c>
      <c r="H336" s="1">
        <f t="shared" si="206"/>
        <v>0.35328023453462232</v>
      </c>
      <c r="I336" s="1">
        <f t="shared" si="206"/>
        <v>0.36758584828385099</v>
      </c>
      <c r="J336" s="1">
        <f t="shared" si="206"/>
        <v>0.19123537442811039</v>
      </c>
      <c r="K336" s="1">
        <f t="shared" si="206"/>
        <v>6.6326398950337831E-2</v>
      </c>
      <c r="L336" s="1">
        <f t="shared" si="206"/>
        <v>1.7253049589577088E-2</v>
      </c>
      <c r="M336" s="1">
        <f t="shared" si="206"/>
        <v>3.5903377822551312E-3</v>
      </c>
      <c r="O336" s="1">
        <f t="shared" si="207"/>
        <v>0.41366201660777946</v>
      </c>
      <c r="P336" s="1">
        <f t="shared" si="207"/>
        <v>0.36514195378837971</v>
      </c>
      <c r="Q336" s="1">
        <f t="shared" si="207"/>
        <v>0.16115650103646448</v>
      </c>
      <c r="R336" s="1">
        <f t="shared" si="207"/>
        <v>4.7417938068305132E-2</v>
      </c>
      <c r="S336" s="1">
        <f t="shared" si="207"/>
        <v>1.0464024889729083E-2</v>
      </c>
      <c r="T336" s="1">
        <f t="shared" si="207"/>
        <v>1.8473315602233406E-3</v>
      </c>
      <c r="W336" s="1">
        <f t="shared" si="208"/>
        <v>0.14613861424526117</v>
      </c>
      <c r="X336" s="1">
        <f t="shared" si="209"/>
        <v>0.12899743507278902</v>
      </c>
      <c r="Y336" s="1">
        <f t="shared" si="210"/>
        <v>5.6933406482941276E-2</v>
      </c>
      <c r="Z336" s="1">
        <f t="shared" si="211"/>
        <v>1.6751820281919034E-2</v>
      </c>
      <c r="AA336" s="1">
        <f t="shared" si="212"/>
        <v>3.6967331672196155E-3</v>
      </c>
      <c r="AB336" s="1">
        <f t="shared" si="213"/>
        <v>6.5262572685891159E-4</v>
      </c>
      <c r="AC336" s="1">
        <f t="shared" si="214"/>
        <v>0.15205630327757907</v>
      </c>
      <c r="AD336" s="1">
        <f t="shared" si="215"/>
        <v>0.13422101482732426</v>
      </c>
      <c r="AE336" s="1">
        <f t="shared" si="216"/>
        <v>5.9238849139946106E-2</v>
      </c>
      <c r="AF336" s="1">
        <f t="shared" si="217"/>
        <v>1.7430162988709051E-2</v>
      </c>
      <c r="AG336" s="1">
        <f t="shared" si="218"/>
        <v>3.8464274655543953E-3</v>
      </c>
      <c r="AH336" s="1">
        <f t="shared" si="219"/>
        <v>6.7905293862622663E-4</v>
      </c>
      <c r="AI336" s="1">
        <f t="shared" si="220"/>
        <v>7.9106810632675925E-2</v>
      </c>
      <c r="AJ336" s="1">
        <f t="shared" si="221"/>
        <v>6.9828058252132577E-2</v>
      </c>
      <c r="AK336" s="1">
        <f t="shared" si="222"/>
        <v>3.0818823817232444E-2</v>
      </c>
      <c r="AL336" s="1">
        <f t="shared" si="223"/>
        <v>9.0679871411012813E-3</v>
      </c>
      <c r="AM336" s="1">
        <f t="shared" si="224"/>
        <v>2.0010917178124076E-3</v>
      </c>
      <c r="AN336" s="1">
        <f t="shared" si="225"/>
        <v>3.5327514261217593E-4</v>
      </c>
      <c r="AO336" s="1">
        <f t="shared" si="226"/>
        <v>2.7436711944128854E-2</v>
      </c>
      <c r="AP336" s="1">
        <f t="shared" si="227"/>
        <v>2.4218550900473892E-2</v>
      </c>
      <c r="AQ336" s="1">
        <f t="shared" si="228"/>
        <v>1.0688930381185076E-2</v>
      </c>
      <c r="AR336" s="1">
        <f t="shared" si="229"/>
        <v>3.1450610777208178E-3</v>
      </c>
      <c r="AS336" s="1">
        <f t="shared" si="230"/>
        <v>6.94041089462436E-4</v>
      </c>
      <c r="AT336" s="1">
        <f t="shared" si="231"/>
        <v>1.2252685005692332E-4</v>
      </c>
      <c r="AU336" s="1">
        <f t="shared" si="232"/>
        <v>7.1369312858584801E-3</v>
      </c>
      <c r="AV336" s="1">
        <f t="shared" si="233"/>
        <v>6.2998122359459808E-3</v>
      </c>
      <c r="AW336" s="1">
        <f t="shared" si="234"/>
        <v>2.7804411040648529E-3</v>
      </c>
      <c r="AX336" s="1">
        <f t="shared" si="235"/>
        <v>8.1810403692796367E-4</v>
      </c>
      <c r="AY336" s="1">
        <f t="shared" si="236"/>
        <v>1.8053634032906478E-4</v>
      </c>
      <c r="AZ336" s="1">
        <f t="shared" si="237"/>
        <v>3.1872103016924109E-5</v>
      </c>
      <c r="BA336" s="1">
        <f t="shared" si="238"/>
        <v>1.4851863673107603E-3</v>
      </c>
      <c r="BB336" s="1">
        <f t="shared" si="239"/>
        <v>1.3109829525728767E-3</v>
      </c>
      <c r="BC336" s="1">
        <f t="shared" si="240"/>
        <v>5.7860627452725668E-4</v>
      </c>
      <c r="BD336" s="1">
        <f t="shared" si="241"/>
        <v>1.702464146032698E-4</v>
      </c>
      <c r="BE336" s="1">
        <f t="shared" si="242"/>
        <v>3.756938391605241E-5</v>
      </c>
      <c r="BF336" s="1">
        <f t="shared" si="243"/>
        <v>6.6325442970221801E-6</v>
      </c>
    </row>
    <row r="337" spans="2:58" x14ac:dyDescent="0.35">
      <c r="B337" s="1" t="s">
        <v>20</v>
      </c>
      <c r="C337" s="1" t="s">
        <v>14</v>
      </c>
      <c r="E337" s="1">
        <f>'PL Table'!R339</f>
        <v>0.76010089635602007</v>
      </c>
      <c r="F337" s="1">
        <f>'PL Table'!S339</f>
        <v>1.0062848668879318</v>
      </c>
      <c r="H337" s="1">
        <f t="shared" si="206"/>
        <v>0.4676192435519505</v>
      </c>
      <c r="I337" s="1">
        <f t="shared" si="206"/>
        <v>0.35543780617716164</v>
      </c>
      <c r="J337" s="1">
        <f t="shared" si="206"/>
        <v>0.13508429753703891</v>
      </c>
      <c r="K337" s="1">
        <f t="shared" si="206"/>
        <v>3.4225898547175539E-2</v>
      </c>
      <c r="L337" s="1">
        <f t="shared" si="206"/>
        <v>6.5037840410745815E-3</v>
      </c>
      <c r="M337" s="1">
        <f t="shared" si="206"/>
        <v>9.8870641586535388E-4</v>
      </c>
      <c r="O337" s="1">
        <f t="shared" si="207"/>
        <v>0.36557461819230302</v>
      </c>
      <c r="P337" s="1">
        <f t="shared" si="207"/>
        <v>0.36787220600524811</v>
      </c>
      <c r="Q337" s="1">
        <f t="shared" si="207"/>
        <v>0.18509211692588046</v>
      </c>
      <c r="R337" s="1">
        <f t="shared" si="207"/>
        <v>6.2085132080921722E-2</v>
      </c>
      <c r="S337" s="1">
        <f t="shared" si="207"/>
        <v>1.5618832217942491E-2</v>
      </c>
      <c r="T337" s="1">
        <f t="shared" si="207"/>
        <v>3.1433988998754415E-3</v>
      </c>
      <c r="W337" s="1">
        <f t="shared" si="208"/>
        <v>0.17094972642087786</v>
      </c>
      <c r="X337" s="1">
        <f t="shared" si="209"/>
        <v>0.17202412269596143</v>
      </c>
      <c r="Y337" s="1">
        <f t="shared" si="210"/>
        <v>8.6552635704309391E-2</v>
      </c>
      <c r="Z337" s="1">
        <f t="shared" si="211"/>
        <v>2.903220249950355E-2</v>
      </c>
      <c r="AA337" s="1">
        <f t="shared" si="212"/>
        <v>7.3036665069191008E-3</v>
      </c>
      <c r="AB337" s="1">
        <f t="shared" si="213"/>
        <v>1.4699138157417873E-3</v>
      </c>
      <c r="AC337" s="1">
        <f t="shared" si="214"/>
        <v>0.12993904028432568</v>
      </c>
      <c r="AD337" s="1">
        <f t="shared" si="215"/>
        <v>0.13075568985605826</v>
      </c>
      <c r="AE337" s="1">
        <f t="shared" si="216"/>
        <v>6.5788735980821633E-2</v>
      </c>
      <c r="AF337" s="1">
        <f t="shared" si="217"/>
        <v>2.2067403143062134E-2</v>
      </c>
      <c r="AG337" s="1">
        <f t="shared" si="218"/>
        <v>5.551523458594651E-3</v>
      </c>
      <c r="AH337" s="1">
        <f t="shared" si="219"/>
        <v>1.1172828089114303E-3</v>
      </c>
      <c r="AI337" s="1">
        <f t="shared" si="220"/>
        <v>4.9383390495878456E-2</v>
      </c>
      <c r="AJ337" s="1">
        <f t="shared" si="221"/>
        <v>4.9693758531619808E-2</v>
      </c>
      <c r="AK337" s="1">
        <f t="shared" si="222"/>
        <v>2.5003038594576029E-2</v>
      </c>
      <c r="AL337" s="1">
        <f t="shared" si="223"/>
        <v>8.3867264546455891E-3</v>
      </c>
      <c r="AM337" s="1">
        <f t="shared" si="224"/>
        <v>2.1098589785096327E-3</v>
      </c>
      <c r="AN337" s="1">
        <f t="shared" si="225"/>
        <v>4.2462383226837488E-4</v>
      </c>
      <c r="AO337" s="1">
        <f t="shared" si="226"/>
        <v>1.2512119793672196E-2</v>
      </c>
      <c r="AP337" s="1">
        <f t="shared" si="227"/>
        <v>1.2590756801061281E-2</v>
      </c>
      <c r="AQ337" s="1">
        <f t="shared" si="228"/>
        <v>6.3349440157871367E-3</v>
      </c>
      <c r="AR337" s="1">
        <f t="shared" si="229"/>
        <v>2.1249194318896203E-3</v>
      </c>
      <c r="AS337" s="1">
        <f t="shared" si="230"/>
        <v>5.3456856691665644E-4</v>
      </c>
      <c r="AT337" s="1">
        <f t="shared" si="231"/>
        <v>1.0758565184044006E-4</v>
      </c>
      <c r="AU337" s="1">
        <f t="shared" si="232"/>
        <v>2.3776183676210336E-3</v>
      </c>
      <c r="AV337" s="1">
        <f t="shared" si="233"/>
        <v>2.3925613825718337E-3</v>
      </c>
      <c r="AW337" s="1">
        <f t="shared" si="234"/>
        <v>1.2037991561912517E-3</v>
      </c>
      <c r="AX337" s="1">
        <f t="shared" si="235"/>
        <v>4.0378829121590624E-4</v>
      </c>
      <c r="AY337" s="1">
        <f t="shared" si="236"/>
        <v>1.0158151171927588E-4</v>
      </c>
      <c r="AZ337" s="1">
        <f t="shared" si="237"/>
        <v>2.0443987599741293E-5</v>
      </c>
      <c r="BA337" s="1">
        <f t="shared" si="238"/>
        <v>3.6144597048425709E-4</v>
      </c>
      <c r="BB337" s="1">
        <f t="shared" si="239"/>
        <v>3.6371761029592995E-4</v>
      </c>
      <c r="BC337" s="1">
        <f t="shared" si="240"/>
        <v>1.8300176353071827E-4</v>
      </c>
      <c r="BD337" s="1">
        <f t="shared" si="241"/>
        <v>6.138396841825522E-5</v>
      </c>
      <c r="BE337" s="1">
        <f t="shared" si="242"/>
        <v>1.5442439622204236E-5</v>
      </c>
      <c r="BF337" s="1">
        <f t="shared" si="243"/>
        <v>3.1078986599309441E-6</v>
      </c>
    </row>
    <row r="338" spans="2:58" x14ac:dyDescent="0.35">
      <c r="B338" s="1" t="s">
        <v>11</v>
      </c>
      <c r="C338" s="1" t="s">
        <v>8</v>
      </c>
      <c r="E338" s="1">
        <f>'PL Table'!R340</f>
        <v>1.7228953650736452</v>
      </c>
      <c r="F338" s="1">
        <f>'PL Table'!S340</f>
        <v>0.3389591130569875</v>
      </c>
      <c r="H338" s="1">
        <f t="shared" si="206"/>
        <v>0.17854843588528849</v>
      </c>
      <c r="I338" s="1">
        <f t="shared" si="206"/>
        <v>0.30762027262791242</v>
      </c>
      <c r="J338" s="1">
        <f t="shared" si="206"/>
        <v>0.2649987709566608</v>
      </c>
      <c r="K338" s="1">
        <f t="shared" si="206"/>
        <v>0.15218838474381444</v>
      </c>
      <c r="L338" s="1">
        <f t="shared" si="206"/>
        <v>6.5551165673290654E-2</v>
      </c>
      <c r="M338" s="1">
        <f t="shared" si="206"/>
        <v>2.2587559902737423E-2</v>
      </c>
      <c r="O338" s="1">
        <f t="shared" si="207"/>
        <v>0.71251158091403666</v>
      </c>
      <c r="P338" s="1">
        <f t="shared" si="207"/>
        <v>0.24151229350945383</v>
      </c>
      <c r="Q338" s="1">
        <f t="shared" si="207"/>
        <v>4.0931396400161649E-2</v>
      </c>
      <c r="R338" s="1">
        <f t="shared" si="207"/>
        <v>4.6246899399942564E-3</v>
      </c>
      <c r="S338" s="1">
        <f t="shared" si="207"/>
        <v>3.9189520005600628E-4</v>
      </c>
      <c r="T338" s="1">
        <f t="shared" si="207"/>
        <v>2.6567289884454916E-5</v>
      </c>
      <c r="W338" s="1">
        <f t="shared" si="208"/>
        <v>0.12721782832235543</v>
      </c>
      <c r="X338" s="1">
        <f t="shared" si="209"/>
        <v>4.3121642253181693E-2</v>
      </c>
      <c r="Y338" s="1">
        <f t="shared" si="210"/>
        <v>7.3082368058495903E-3</v>
      </c>
      <c r="Z338" s="1">
        <f t="shared" si="211"/>
        <v>8.2573115524040312E-4</v>
      </c>
      <c r="AA338" s="1">
        <f t="shared" si="212"/>
        <v>6.9972275000952145E-5</v>
      </c>
      <c r="AB338" s="1">
        <f t="shared" si="213"/>
        <v>4.7435480545804721E-6</v>
      </c>
      <c r="AC338" s="1">
        <f t="shared" si="214"/>
        <v>0.21918300677132083</v>
      </c>
      <c r="AD338" s="1">
        <f t="shared" si="215"/>
        <v>7.4294077572370595E-2</v>
      </c>
      <c r="AE338" s="1">
        <f t="shared" si="216"/>
        <v>1.2591327319658879E-2</v>
      </c>
      <c r="AF338" s="1">
        <f t="shared" si="217"/>
        <v>1.4226483801605971E-3</v>
      </c>
      <c r="AG338" s="1">
        <f t="shared" si="218"/>
        <v>1.2055490828279893E-4</v>
      </c>
      <c r="AH338" s="1">
        <f t="shared" si="219"/>
        <v>8.1726369572408009E-6</v>
      </c>
      <c r="AI338" s="1">
        <f t="shared" si="220"/>
        <v>0.18881469323460709</v>
      </c>
      <c r="AJ338" s="1">
        <f t="shared" si="221"/>
        <v>6.4000460950929594E-2</v>
      </c>
      <c r="AK338" s="1">
        <f t="shared" si="222"/>
        <v>1.0846769739582728E-2</v>
      </c>
      <c r="AL338" s="1">
        <f t="shared" si="223"/>
        <v>1.2255371501541114E-3</v>
      </c>
      <c r="AM338" s="1">
        <f t="shared" si="224"/>
        <v>1.0385174635865638E-4</v>
      </c>
      <c r="AN338" s="1">
        <f t="shared" si="225"/>
        <v>7.0402991670298793E-6</v>
      </c>
      <c r="AO338" s="1">
        <f t="shared" si="226"/>
        <v>0.10843598661056889</v>
      </c>
      <c r="AP338" s="1">
        <f t="shared" si="227"/>
        <v>3.6755365844977794E-2</v>
      </c>
      <c r="AQ338" s="1">
        <f t="shared" si="228"/>
        <v>6.2292831034493823E-3</v>
      </c>
      <c r="AR338" s="1">
        <f t="shared" si="229"/>
        <v>7.0382409190869401E-4</v>
      </c>
      <c r="AS338" s="1">
        <f t="shared" si="230"/>
        <v>5.9641897485377615E-5</v>
      </c>
      <c r="AT338" s="1">
        <f t="shared" si="231"/>
        <v>4.0432329345358745E-6</v>
      </c>
      <c r="AU338" s="1">
        <f t="shared" si="232"/>
        <v>4.6705964684634255E-2</v>
      </c>
      <c r="AV338" s="1">
        <f t="shared" si="233"/>
        <v>1.5831412363974607E-2</v>
      </c>
      <c r="AW338" s="1">
        <f t="shared" si="234"/>
        <v>2.683100746666129E-3</v>
      </c>
      <c r="AX338" s="1">
        <f t="shared" si="235"/>
        <v>3.0315381644416414E-4</v>
      </c>
      <c r="AY338" s="1">
        <f t="shared" si="236"/>
        <v>2.5689187185438652E-5</v>
      </c>
      <c r="AZ338" s="1">
        <f t="shared" si="237"/>
        <v>1.7415168207062432E-6</v>
      </c>
      <c r="BA338" s="1">
        <f t="shared" si="238"/>
        <v>1.6093898015289945E-2</v>
      </c>
      <c r="BB338" s="1">
        <f t="shared" si="239"/>
        <v>5.4551733968922905E-3</v>
      </c>
      <c r="BC338" s="1">
        <f t="shared" si="240"/>
        <v>9.2454036809134219E-4</v>
      </c>
      <c r="BD338" s="1">
        <f t="shared" si="241"/>
        <v>1.0446046105120741E-4</v>
      </c>
      <c r="BE338" s="1">
        <f t="shared" si="242"/>
        <v>8.8519563068603083E-6</v>
      </c>
      <c r="BF338" s="1">
        <f t="shared" si="243"/>
        <v>6.0009025171851537E-7</v>
      </c>
    </row>
    <row r="339" spans="2:58" x14ac:dyDescent="0.35">
      <c r="B339" s="1" t="s">
        <v>7</v>
      </c>
      <c r="C339" s="1" t="s">
        <v>17</v>
      </c>
      <c r="E339" s="1">
        <f>'PL Table'!R341</f>
        <v>0.23534975901986396</v>
      </c>
      <c r="F339" s="1">
        <f>'PL Table'!S341</f>
        <v>1.5429701292281621</v>
      </c>
      <c r="H339" s="1">
        <f t="shared" si="206"/>
        <v>0.79029438869340762</v>
      </c>
      <c r="I339" s="1">
        <f t="shared" si="206"/>
        <v>0.18599559393374418</v>
      </c>
      <c r="J339" s="1">
        <f t="shared" si="206"/>
        <v>2.1887009105531586E-2</v>
      </c>
      <c r="K339" s="1">
        <f t="shared" si="206"/>
        <v>1.7170341062174763E-3</v>
      </c>
      <c r="L339" s="1">
        <f t="shared" si="206"/>
        <v>1.0102589078179262E-4</v>
      </c>
      <c r="M339" s="1">
        <f t="shared" si="206"/>
        <v>4.7552838100523995E-6</v>
      </c>
      <c r="O339" s="1">
        <f t="shared" si="207"/>
        <v>0.21374530651558638</v>
      </c>
      <c r="P339" s="1">
        <f t="shared" si="207"/>
        <v>0.32980262321626741</v>
      </c>
      <c r="Q339" s="1">
        <f t="shared" si="207"/>
        <v>0.25443779808189554</v>
      </c>
      <c r="R339" s="1">
        <f t="shared" si="207"/>
        <v>0.13086330739565041</v>
      </c>
      <c r="S339" s="1">
        <f t="shared" si="207"/>
        <v>5.0479543580872865E-2</v>
      </c>
      <c r="T339" s="1">
        <f t="shared" si="207"/>
        <v>1.5577685576471618E-2</v>
      </c>
      <c r="W339" s="1">
        <f t="shared" si="208"/>
        <v>0.16892171634882036</v>
      </c>
      <c r="X339" s="1">
        <f t="shared" si="209"/>
        <v>0.26064116250418229</v>
      </c>
      <c r="Y339" s="1">
        <f t="shared" si="210"/>
        <v>0.20108076409562831</v>
      </c>
      <c r="Z339" s="1">
        <f t="shared" si="211"/>
        <v>0.10342053752064304</v>
      </c>
      <c r="AA339" s="1">
        <f t="shared" si="212"/>
        <v>3.989370003576815E-2</v>
      </c>
      <c r="AB339" s="1">
        <f t="shared" si="213"/>
        <v>1.231095749991575E-2</v>
      </c>
      <c r="AC339" s="1">
        <f t="shared" si="214"/>
        <v>3.9755685235916688E-2</v>
      </c>
      <c r="AD339" s="1">
        <f t="shared" si="215"/>
        <v>6.1341834786016507E-2</v>
      </c>
      <c r="AE339" s="1">
        <f t="shared" si="216"/>
        <v>4.7324309373436235E-2</v>
      </c>
      <c r="AF339" s="1">
        <f t="shared" si="217"/>
        <v>2.4339998583188135E-2</v>
      </c>
      <c r="AG339" s="1">
        <f t="shared" si="218"/>
        <v>9.3889726898287729E-3</v>
      </c>
      <c r="AH339" s="1">
        <f t="shared" si="219"/>
        <v>2.8973808809089588E-3</v>
      </c>
      <c r="AI339" s="1">
        <f t="shared" si="220"/>
        <v>4.6782454699712791E-3</v>
      </c>
      <c r="AJ339" s="1">
        <f t="shared" si="221"/>
        <v>7.2183930173626478E-3</v>
      </c>
      <c r="AK339" s="1">
        <f t="shared" si="222"/>
        <v>5.5688824034098548E-3</v>
      </c>
      <c r="AL339" s="1">
        <f t="shared" si="223"/>
        <v>2.8642064005485793E-3</v>
      </c>
      <c r="AM339" s="1">
        <f t="shared" si="224"/>
        <v>1.1048462299976429E-3</v>
      </c>
      <c r="AN339" s="1">
        <f t="shared" si="225"/>
        <v>3.4094894605534234E-4</v>
      </c>
      <c r="AO339" s="1">
        <f t="shared" si="226"/>
        <v>3.6700798133117038E-4</v>
      </c>
      <c r="AP339" s="1">
        <f t="shared" si="227"/>
        <v>5.6628235238232285E-4</v>
      </c>
      <c r="AQ339" s="1">
        <f t="shared" si="228"/>
        <v>4.3687837721749024E-4</v>
      </c>
      <c r="AR339" s="1">
        <f t="shared" si="229"/>
        <v>2.2469676205075348E-4</v>
      </c>
      <c r="AS339" s="1">
        <f t="shared" si="230"/>
        <v>8.6675097994650188E-5</v>
      </c>
      <c r="AT339" s="1">
        <f t="shared" si="231"/>
        <v>2.6747417430733815E-5</v>
      </c>
      <c r="AU339" s="1">
        <f t="shared" si="232"/>
        <v>2.1593809991164417E-5</v>
      </c>
      <c r="AV339" s="1">
        <f t="shared" si="233"/>
        <v>3.3318603792595337E-5</v>
      </c>
      <c r="AW339" s="1">
        <f t="shared" si="234"/>
        <v>2.5704805199781383E-5</v>
      </c>
      <c r="AX339" s="1">
        <f t="shared" si="235"/>
        <v>1.3220582200297133E-5</v>
      </c>
      <c r="AY339" s="1">
        <f t="shared" si="236"/>
        <v>5.0997408565160028E-6</v>
      </c>
      <c r="AZ339" s="1">
        <f t="shared" si="237"/>
        <v>1.5737495616817279E-6</v>
      </c>
      <c r="BA339" s="1">
        <f t="shared" si="238"/>
        <v>1.0164195955482556E-6</v>
      </c>
      <c r="BB339" s="1">
        <f t="shared" si="239"/>
        <v>1.568305074693128E-6</v>
      </c>
      <c r="BC339" s="1">
        <f t="shared" si="240"/>
        <v>1.2099239418842194E-6</v>
      </c>
      <c r="BD339" s="1">
        <f t="shared" si="241"/>
        <v>6.2229216698844681E-7</v>
      </c>
      <c r="BE339" s="1">
        <f t="shared" si="242"/>
        <v>2.4004455632895925E-7</v>
      </c>
      <c r="BF339" s="1">
        <f t="shared" si="243"/>
        <v>7.4076316019882261E-8</v>
      </c>
    </row>
    <row r="340" spans="2:58" x14ac:dyDescent="0.35">
      <c r="B340" s="1" t="s">
        <v>18</v>
      </c>
      <c r="C340" s="1" t="s">
        <v>9</v>
      </c>
      <c r="E340" s="1">
        <f>'PL Table'!R342</f>
        <v>1.6722219719832441</v>
      </c>
      <c r="F340" s="1">
        <f>'PL Table'!S342</f>
        <v>0.42369889132123439</v>
      </c>
      <c r="H340" s="1">
        <f t="shared" si="206"/>
        <v>0.18782925029186878</v>
      </c>
      <c r="I340" s="1">
        <f t="shared" si="206"/>
        <v>0.31409219931920312</v>
      </c>
      <c r="J340" s="1">
        <f t="shared" si="206"/>
        <v>0.26261593846505604</v>
      </c>
      <c r="K340" s="1">
        <f t="shared" si="206"/>
        <v>0.14638404749808881</v>
      </c>
      <c r="L340" s="1">
        <f t="shared" si="206"/>
        <v>6.1196655143535728E-2</v>
      </c>
      <c r="M340" s="1">
        <f t="shared" si="206"/>
        <v>2.0466878268580371E-2</v>
      </c>
      <c r="O340" s="1">
        <f t="shared" si="207"/>
        <v>0.6546209642894113</v>
      </c>
      <c r="P340" s="1">
        <f t="shared" si="207"/>
        <v>0.27736217680506098</v>
      </c>
      <c r="Q340" s="1">
        <f t="shared" si="207"/>
        <v>5.8759023403374251E-2</v>
      </c>
      <c r="R340" s="1">
        <f t="shared" si="207"/>
        <v>8.2987110237093785E-3</v>
      </c>
      <c r="S340" s="1">
        <f t="shared" si="207"/>
        <v>8.7903866503524232E-4</v>
      </c>
      <c r="T340" s="1">
        <f t="shared" si="207"/>
        <v>7.4489541560786055E-5</v>
      </c>
      <c r="W340" s="1">
        <f t="shared" si="208"/>
        <v>0.12295696494782034</v>
      </c>
      <c r="X340" s="1">
        <f t="shared" si="209"/>
        <v>5.2096729728615364E-2</v>
      </c>
      <c r="Y340" s="1">
        <f t="shared" si="210"/>
        <v>1.1036663313738157E-2</v>
      </c>
      <c r="Z340" s="1">
        <f t="shared" si="211"/>
        <v>1.5587406699721995E-3</v>
      </c>
      <c r="AA340" s="1">
        <f t="shared" si="212"/>
        <v>1.6510917343113472E-4</v>
      </c>
      <c r="AB340" s="1">
        <f t="shared" si="213"/>
        <v>1.3991314745947445E-5</v>
      </c>
      <c r="AC340" s="1">
        <f t="shared" si="214"/>
        <v>0.20561133839411871</v>
      </c>
      <c r="AD340" s="1">
        <f t="shared" si="215"/>
        <v>8.7117296120663268E-2</v>
      </c>
      <c r="AE340" s="1">
        <f t="shared" si="216"/>
        <v>1.8455750890614346E-2</v>
      </c>
      <c r="AF340" s="1">
        <f t="shared" si="217"/>
        <v>2.6065603969513945E-3</v>
      </c>
      <c r="AG340" s="1">
        <f t="shared" si="218"/>
        <v>2.7609918758753554E-4</v>
      </c>
      <c r="AH340" s="1">
        <f t="shared" si="219"/>
        <v>2.339658393510648E-5</v>
      </c>
      <c r="AI340" s="1">
        <f t="shared" si="220"/>
        <v>0.17191389887576369</v>
      </c>
      <c r="AJ340" s="1">
        <f t="shared" si="221"/>
        <v>7.2839728356371883E-2</v>
      </c>
      <c r="AK340" s="1">
        <f t="shared" si="222"/>
        <v>1.543105607436732E-2</v>
      </c>
      <c r="AL340" s="1">
        <f t="shared" si="223"/>
        <v>2.1793737835417446E-3</v>
      </c>
      <c r="AM340" s="1">
        <f t="shared" si="224"/>
        <v>2.308495639653002E-4</v>
      </c>
      <c r="AN340" s="1">
        <f t="shared" si="225"/>
        <v>1.9562140862817626E-5</v>
      </c>
      <c r="AO340" s="1">
        <f t="shared" si="226"/>
        <v>9.5826066329785881E-2</v>
      </c>
      <c r="AP340" s="1">
        <f t="shared" si="227"/>
        <v>4.0601398063605354E-2</v>
      </c>
      <c r="AQ340" s="1">
        <f t="shared" si="228"/>
        <v>8.6013836728208483E-3</v>
      </c>
      <c r="AR340" s="1">
        <f t="shared" si="229"/>
        <v>1.2147989086675869E-3</v>
      </c>
      <c r="AS340" s="1">
        <f t="shared" si="230"/>
        <v>1.286772376951755E-4</v>
      </c>
      <c r="AT340" s="1">
        <f t="shared" si="231"/>
        <v>1.0904080589944966E-5</v>
      </c>
      <c r="AU340" s="1">
        <f t="shared" si="232"/>
        <v>4.0060613401347922E-2</v>
      </c>
      <c r="AV340" s="1">
        <f t="shared" si="233"/>
        <v>1.6973637483799701E-2</v>
      </c>
      <c r="AW340" s="1">
        <f t="shared" si="234"/>
        <v>3.5958556917872393E-3</v>
      </c>
      <c r="AX340" s="1">
        <f t="shared" si="235"/>
        <v>5.0785335665380117E-4</v>
      </c>
      <c r="AY340" s="1">
        <f t="shared" si="236"/>
        <v>5.3794226041995743E-5</v>
      </c>
      <c r="AZ340" s="1">
        <f t="shared" si="237"/>
        <v>4.5585107866954966E-6</v>
      </c>
      <c r="BA340" s="1">
        <f t="shared" si="238"/>
        <v>1.3398047588172078E-2</v>
      </c>
      <c r="BB340" s="1">
        <f t="shared" si="239"/>
        <v>5.6767379089776486E-3</v>
      </c>
      <c r="BC340" s="1">
        <f t="shared" si="240"/>
        <v>1.2026137791775258E-3</v>
      </c>
      <c r="BD340" s="1">
        <f t="shared" si="241"/>
        <v>1.6984870830838585E-4</v>
      </c>
      <c r="BE340" s="1">
        <f t="shared" si="242"/>
        <v>1.79911773506517E-5</v>
      </c>
      <c r="BF340" s="1">
        <f t="shared" si="243"/>
        <v>1.5245683794069665E-6</v>
      </c>
    </row>
    <row r="341" spans="2:58" x14ac:dyDescent="0.35">
      <c r="B341" s="1" t="s">
        <v>12</v>
      </c>
      <c r="C341" s="1" t="s">
        <v>16</v>
      </c>
      <c r="E341" s="1">
        <f>'PL Table'!R343</f>
        <v>1.0247286158281159</v>
      </c>
      <c r="F341" s="1">
        <f>'PL Table'!S343</f>
        <v>1.5323776569451311</v>
      </c>
      <c r="H341" s="1">
        <f t="shared" si="206"/>
        <v>0.35889385030135262</v>
      </c>
      <c r="I341" s="1">
        <f t="shared" si="206"/>
        <v>0.36776879844852811</v>
      </c>
      <c r="J341" s="1">
        <f t="shared" si="206"/>
        <v>0.18843160588946478</v>
      </c>
      <c r="K341" s="1">
        <f t="shared" si="206"/>
        <v>6.4363752893793438E-2</v>
      </c>
      <c r="L341" s="1">
        <f t="shared" si="206"/>
        <v>1.6488844853089959E-2</v>
      </c>
      <c r="M341" s="1">
        <f t="shared" si="206"/>
        <v>3.3793182325822864E-3</v>
      </c>
      <c r="O341" s="1">
        <f t="shared" si="207"/>
        <v>0.21602143136334551</v>
      </c>
      <c r="P341" s="1">
        <f t="shared" si="207"/>
        <v>0.33102641484249679</v>
      </c>
      <c r="Q341" s="1">
        <f t="shared" si="207"/>
        <v>0.25362874098164617</v>
      </c>
      <c r="R341" s="1">
        <f t="shared" si="207"/>
        <v>0.12955167194646613</v>
      </c>
      <c r="S341" s="1">
        <f t="shared" si="207"/>
        <v>4.9630521877662509E-2</v>
      </c>
      <c r="T341" s="1">
        <f t="shared" si="207"/>
        <v>1.5210540565571307E-2</v>
      </c>
      <c r="W341" s="1">
        <f t="shared" si="208"/>
        <v>7.7528763249600438E-2</v>
      </c>
      <c r="X341" s="1">
        <f t="shared" si="209"/>
        <v>0.11880334457427649</v>
      </c>
      <c r="Y341" s="1">
        <f t="shared" si="210"/>
        <v>9.1025795397987455E-2</v>
      </c>
      <c r="Z341" s="1">
        <f t="shared" si="211"/>
        <v>4.6495298357844959E-2</v>
      </c>
      <c r="AA341" s="1">
        <f t="shared" si="212"/>
        <v>1.7812089089139813E-2</v>
      </c>
      <c r="AB341" s="1">
        <f t="shared" si="213"/>
        <v>5.4589694687427999E-3</v>
      </c>
      <c r="AC341" s="1">
        <f t="shared" si="214"/>
        <v>7.9445942251628765E-2</v>
      </c>
      <c r="AD341" s="1">
        <f t="shared" si="215"/>
        <v>0.12174118684134906</v>
      </c>
      <c r="AE341" s="1">
        <f t="shared" si="216"/>
        <v>9.3276737322832967E-2</v>
      </c>
      <c r="AF341" s="1">
        <f t="shared" si="217"/>
        <v>4.7645062728749736E-2</v>
      </c>
      <c r="AG341" s="1">
        <f t="shared" si="218"/>
        <v>1.8252557397321328E-2</v>
      </c>
      <c r="AH341" s="1">
        <f t="shared" si="219"/>
        <v>5.5939622275527545E-3</v>
      </c>
      <c r="AI341" s="1">
        <f t="shared" si="220"/>
        <v>4.0705265218335986E-2</v>
      </c>
      <c r="AJ341" s="1">
        <f t="shared" si="221"/>
        <v>6.2375838940603827E-2</v>
      </c>
      <c r="AK341" s="1">
        <f t="shared" si="222"/>
        <v>4.7791670962894696E-2</v>
      </c>
      <c r="AL341" s="1">
        <f t="shared" si="223"/>
        <v>2.4411629590537737E-2</v>
      </c>
      <c r="AM341" s="1">
        <f t="shared" si="224"/>
        <v>9.351958938540161E-3</v>
      </c>
      <c r="AN341" s="1">
        <f t="shared" si="225"/>
        <v>2.8661465852174491E-3</v>
      </c>
      <c r="AO341" s="1">
        <f t="shared" si="226"/>
        <v>1.3903950028033929E-2</v>
      </c>
      <c r="AP341" s="1">
        <f t="shared" si="227"/>
        <v>2.1306102366240819E-2</v>
      </c>
      <c r="AQ341" s="1">
        <f t="shared" si="228"/>
        <v>1.6324497611306617E-2</v>
      </c>
      <c r="AR341" s="1">
        <f t="shared" si="229"/>
        <v>8.3384318001401385E-3</v>
      </c>
      <c r="AS341" s="1">
        <f t="shared" si="230"/>
        <v>3.1944066461238787E-3</v>
      </c>
      <c r="AT341" s="1">
        <f t="shared" si="231"/>
        <v>9.7900747434345259E-4</v>
      </c>
      <c r="AU341" s="1">
        <f t="shared" si="232"/>
        <v>3.5619438666926254E-3</v>
      </c>
      <c r="AV341" s="1">
        <f t="shared" si="233"/>
        <v>5.4582431966125246E-3</v>
      </c>
      <c r="AW341" s="1">
        <f t="shared" si="234"/>
        <v>4.1820449603309027E-3</v>
      </c>
      <c r="AX341" s="1">
        <f t="shared" si="235"/>
        <v>2.136157419183687E-3</v>
      </c>
      <c r="AY341" s="1">
        <f t="shared" si="236"/>
        <v>8.1834997521866408E-4</v>
      </c>
      <c r="AZ341" s="1">
        <f t="shared" si="237"/>
        <v>2.5080424351733648E-4</v>
      </c>
      <c r="BA341" s="1">
        <f t="shared" si="238"/>
        <v>7.3000516163467639E-4</v>
      </c>
      <c r="BB341" s="1">
        <f t="shared" si="239"/>
        <v>1.118643599143597E-3</v>
      </c>
      <c r="BC341" s="1">
        <f t="shared" si="240"/>
        <v>8.5709222870616701E-4</v>
      </c>
      <c r="BD341" s="1">
        <f t="shared" si="241"/>
        <v>4.3779632707021212E-4</v>
      </c>
      <c r="BE341" s="1">
        <f t="shared" si="242"/>
        <v>1.6771732747375897E-4</v>
      </c>
      <c r="BF341" s="1">
        <f t="shared" si="243"/>
        <v>5.1401257060667597E-5</v>
      </c>
    </row>
    <row r="342" spans="2:58" x14ac:dyDescent="0.35">
      <c r="B342" s="1" t="s">
        <v>13</v>
      </c>
      <c r="C342" s="1" t="s">
        <v>5</v>
      </c>
      <c r="E342" s="1">
        <f>'PL Table'!R344</f>
        <v>0.66325841178325295</v>
      </c>
      <c r="F342" s="1">
        <f>'PL Table'!S344</f>
        <v>0.64260998517053891</v>
      </c>
      <c r="H342" s="1">
        <f t="shared" si="206"/>
        <v>0.51516996080474808</v>
      </c>
      <c r="I342" s="1">
        <f t="shared" si="206"/>
        <v>0.34169081000179791</v>
      </c>
      <c r="J342" s="1">
        <f t="shared" si="206"/>
        <v>0.11331465198136283</v>
      </c>
      <c r="K342" s="1">
        <f t="shared" si="206"/>
        <v>2.5052298701643588E-2</v>
      </c>
      <c r="L342" s="1">
        <f t="shared" si="206"/>
        <v>4.1540369620929433E-3</v>
      </c>
      <c r="M342" s="1">
        <f t="shared" si="206"/>
        <v>5.5103999159333893E-4</v>
      </c>
      <c r="O342" s="1">
        <f t="shared" si="207"/>
        <v>0.52591799303825004</v>
      </c>
      <c r="P342" s="1">
        <f t="shared" si="207"/>
        <v>0.33796015370722943</v>
      </c>
      <c r="Q342" s="1">
        <f t="shared" si="207"/>
        <v>0.10858828468101787</v>
      </c>
      <c r="R342" s="1">
        <f t="shared" si="207"/>
        <v>2.3259972002854391E-2</v>
      </c>
      <c r="S342" s="1">
        <f t="shared" si="207"/>
        <v>3.7367725659553518E-3</v>
      </c>
      <c r="T342" s="1">
        <f t="shared" si="207"/>
        <v>4.8025747263884928E-4</v>
      </c>
      <c r="W342" s="1">
        <f t="shared" si="208"/>
        <v>0.27093715186002704</v>
      </c>
      <c r="X342" s="1">
        <f t="shared" si="209"/>
        <v>0.17410691913892001</v>
      </c>
      <c r="Y342" s="1">
        <f t="shared" si="210"/>
        <v>5.5941422362974808E-2</v>
      </c>
      <c r="Z342" s="1">
        <f t="shared" si="211"/>
        <v>1.1982838865030035E-2</v>
      </c>
      <c r="AA342" s="1">
        <f t="shared" si="212"/>
        <v>1.9250729763394764E-3</v>
      </c>
      <c r="AB342" s="1">
        <f t="shared" si="213"/>
        <v>2.4741422335554337E-4</v>
      </c>
      <c r="AC342" s="1">
        <f t="shared" si="214"/>
        <v>0.17970134503575957</v>
      </c>
      <c r="AD342" s="1">
        <f t="shared" si="215"/>
        <v>0.11547787866855534</v>
      </c>
      <c r="AE342" s="1">
        <f t="shared" si="216"/>
        <v>3.7103618949362822E-2</v>
      </c>
      <c r="AF342" s="1">
        <f t="shared" si="217"/>
        <v>7.9477186742744586E-3</v>
      </c>
      <c r="AG342" s="1">
        <f t="shared" si="218"/>
        <v>1.276820844853781E-3</v>
      </c>
      <c r="AH342" s="1">
        <f t="shared" si="219"/>
        <v>1.640995648353847E-4</v>
      </c>
      <c r="AI342" s="1">
        <f t="shared" si="220"/>
        <v>5.9594214351866098E-2</v>
      </c>
      <c r="AJ342" s="1">
        <f t="shared" si="221"/>
        <v>3.8295837200902592E-2</v>
      </c>
      <c r="AK342" s="1">
        <f t="shared" si="222"/>
        <v>1.2304643687882692E-2</v>
      </c>
      <c r="AL342" s="1">
        <f t="shared" si="223"/>
        <v>2.6356956325996883E-3</v>
      </c>
      <c r="AM342" s="1">
        <f t="shared" si="224"/>
        <v>4.2343108284473486E-4</v>
      </c>
      <c r="AN342" s="1">
        <f t="shared" si="225"/>
        <v>5.4420208373520083E-5</v>
      </c>
      <c r="AO342" s="1">
        <f t="shared" si="226"/>
        <v>1.3175454654163152E-2</v>
      </c>
      <c r="AP342" s="1">
        <f t="shared" si="227"/>
        <v>8.4666787199268907E-3</v>
      </c>
      <c r="AQ342" s="1">
        <f t="shared" si="228"/>
        <v>2.7203861433279684E-3</v>
      </c>
      <c r="AR342" s="1">
        <f t="shared" si="229"/>
        <v>5.8271576640737521E-4</v>
      </c>
      <c r="AS342" s="1">
        <f t="shared" si="230"/>
        <v>9.3614742502420633E-5</v>
      </c>
      <c r="AT342" s="1">
        <f t="shared" si="231"/>
        <v>1.2031553658244875E-5</v>
      </c>
      <c r="AU342" s="1">
        <f t="shared" si="232"/>
        <v>2.18468278211063E-3</v>
      </c>
      <c r="AV342" s="1">
        <f t="shared" si="233"/>
        <v>1.4038989702144435E-3</v>
      </c>
      <c r="AW342" s="1">
        <f t="shared" si="234"/>
        <v>4.5107974821521917E-4</v>
      </c>
      <c r="AX342" s="1">
        <f t="shared" si="235"/>
        <v>9.6622783437104169E-5</v>
      </c>
      <c r="AY342" s="1">
        <f t="shared" si="236"/>
        <v>1.5522691357913421E-5</v>
      </c>
      <c r="AZ342" s="1">
        <f t="shared" si="237"/>
        <v>1.9950072926631202E-6</v>
      </c>
      <c r="BA342" s="1">
        <f t="shared" si="238"/>
        <v>2.8980184646258298E-4</v>
      </c>
      <c r="BB342" s="1">
        <f t="shared" si="239"/>
        <v>1.8622956025771524E-4</v>
      </c>
      <c r="BC342" s="1">
        <f t="shared" si="240"/>
        <v>5.9836487477763181E-5</v>
      </c>
      <c r="BD342" s="1">
        <f t="shared" si="241"/>
        <v>1.2817174776914183E-5</v>
      </c>
      <c r="BE342" s="1">
        <f t="shared" si="242"/>
        <v>2.0591111233302566E-6</v>
      </c>
      <c r="BF342" s="1">
        <f t="shared" si="243"/>
        <v>2.6464107368554971E-7</v>
      </c>
    </row>
    <row r="343" spans="2:58" x14ac:dyDescent="0.35">
      <c r="B343" s="1" t="s">
        <v>4</v>
      </c>
      <c r="C343" s="1" t="s">
        <v>6</v>
      </c>
      <c r="E343" s="1">
        <f>'PL Table'!R345</f>
        <v>1.5202017927120401</v>
      </c>
      <c r="F343" s="1">
        <f>'PL Table'!S345</f>
        <v>0.52962361415154313</v>
      </c>
      <c r="H343" s="1">
        <f t="shared" si="206"/>
        <v>0.21866775694009841</v>
      </c>
      <c r="I343" s="1">
        <f t="shared" si="206"/>
        <v>0.33241911610865826</v>
      </c>
      <c r="J343" s="1">
        <f t="shared" si="206"/>
        <v>0.25267206812006709</v>
      </c>
      <c r="K343" s="1">
        <f t="shared" si="206"/>
        <v>0.12803751030812824</v>
      </c>
      <c r="L343" s="1">
        <f t="shared" si="206"/>
        <v>4.8660713176200715E-2</v>
      </c>
      <c r="M343" s="1">
        <f t="shared" si="206"/>
        <v>1.4794820681021351E-2</v>
      </c>
      <c r="O343" s="1">
        <f t="shared" si="207"/>
        <v>0.58882655395725103</v>
      </c>
      <c r="P343" s="1">
        <f t="shared" si="207"/>
        <v>0.3118564476152379</v>
      </c>
      <c r="Q343" s="1">
        <f t="shared" si="207"/>
        <v>8.2583269441221824E-2</v>
      </c>
      <c r="R343" s="1">
        <f t="shared" si="207"/>
        <v>1.4579349876636867E-2</v>
      </c>
      <c r="S343" s="1">
        <f t="shared" si="207"/>
        <v>1.9303919934110677E-3</v>
      </c>
      <c r="T343" s="1">
        <f t="shared" si="207"/>
        <v>2.044762368559144E-4</v>
      </c>
      <c r="W343" s="1">
        <f t="shared" si="208"/>
        <v>0.12875738178059989</v>
      </c>
      <c r="X343" s="1">
        <f t="shared" si="209"/>
        <v>6.8192949887331378E-2</v>
      </c>
      <c r="Y343" s="1">
        <f t="shared" si="210"/>
        <v>1.805829828949175E-2</v>
      </c>
      <c r="Z343" s="1">
        <f t="shared" si="211"/>
        <v>3.1880337351690843E-3</v>
      </c>
      <c r="AA343" s="1">
        <f t="shared" si="212"/>
        <v>4.2211448721432337E-4</v>
      </c>
      <c r="AB343" s="1">
        <f t="shared" si="213"/>
        <v>4.4712360060835078E-5</v>
      </c>
      <c r="AC343" s="1">
        <f t="shared" si="214"/>
        <v>0.19573720260777655</v>
      </c>
      <c r="AD343" s="1">
        <f t="shared" si="215"/>
        <v>0.10366704466904347</v>
      </c>
      <c r="AE343" s="1">
        <f t="shared" si="216"/>
        <v>2.7452257433014129E-2</v>
      </c>
      <c r="AF343" s="1">
        <f t="shared" si="217"/>
        <v>4.8464545994305035E-3</v>
      </c>
      <c r="AG343" s="1">
        <f t="shared" si="218"/>
        <v>6.4169920019293799E-4</v>
      </c>
      <c r="AH343" s="1">
        <f t="shared" si="219"/>
        <v>6.7971809920867722E-5</v>
      </c>
      <c r="AI343" s="1">
        <f t="shared" si="220"/>
        <v>0.14878002315239089</v>
      </c>
      <c r="AJ343" s="1">
        <f t="shared" si="221"/>
        <v>7.8797413575519532E-2</v>
      </c>
      <c r="AK343" s="1">
        <f t="shared" si="222"/>
        <v>2.0866485481830257E-2</v>
      </c>
      <c r="AL343" s="1">
        <f t="shared" si="223"/>
        <v>3.6837944851758823E-3</v>
      </c>
      <c r="AM343" s="1">
        <f t="shared" si="224"/>
        <v>4.8775613725759342E-4</v>
      </c>
      <c r="AN343" s="1">
        <f t="shared" si="225"/>
        <v>5.1665433647792575E-5</v>
      </c>
      <c r="AO343" s="1">
        <f t="shared" si="226"/>
        <v>7.5391885972001152E-2</v>
      </c>
      <c r="AP343" s="1">
        <f t="shared" si="227"/>
        <v>3.9929323126192275E-2</v>
      </c>
      <c r="AQ343" s="1">
        <f t="shared" si="228"/>
        <v>1.0573756212359372E-2</v>
      </c>
      <c r="AR343" s="1">
        <f t="shared" si="229"/>
        <v>1.866703660115701E-3</v>
      </c>
      <c r="AS343" s="1">
        <f t="shared" si="230"/>
        <v>2.4716258475509779E-4</v>
      </c>
      <c r="AT343" s="1">
        <f t="shared" si="231"/>
        <v>2.6180628284206409E-5</v>
      </c>
      <c r="AU343" s="1">
        <f t="shared" si="232"/>
        <v>2.8652720052644468E-2</v>
      </c>
      <c r="AV343" s="1">
        <f t="shared" si="233"/>
        <v>1.5175157149553954E-2</v>
      </c>
      <c r="AW343" s="1">
        <f t="shared" si="234"/>
        <v>4.0185607874321967E-3</v>
      </c>
      <c r="AX343" s="1">
        <f t="shared" si="235"/>
        <v>7.0944156264250388E-4</v>
      </c>
      <c r="AY343" s="1">
        <f t="shared" si="236"/>
        <v>9.3934251109010307E-5</v>
      </c>
      <c r="AZ343" s="1">
        <f t="shared" si="237"/>
        <v>9.9499595129945311E-6</v>
      </c>
      <c r="BA343" s="1">
        <f t="shared" si="238"/>
        <v>8.7115832780212711E-3</v>
      </c>
      <c r="BB343" s="1">
        <f t="shared" si="239"/>
        <v>4.6138602206877728E-3</v>
      </c>
      <c r="BC343" s="1">
        <f t="shared" si="240"/>
        <v>1.2218046626353471E-3</v>
      </c>
      <c r="BD343" s="1">
        <f t="shared" si="241"/>
        <v>2.156988670707132E-4</v>
      </c>
      <c r="BE343" s="1">
        <f t="shared" si="242"/>
        <v>2.8559803386596095E-5</v>
      </c>
      <c r="BF343" s="1">
        <f t="shared" si="243"/>
        <v>3.0251892578133026E-6</v>
      </c>
    </row>
    <row r="344" spans="2:58" x14ac:dyDescent="0.35">
      <c r="B344" s="1" t="s">
        <v>8</v>
      </c>
      <c r="C344" s="1" t="s">
        <v>12</v>
      </c>
      <c r="E344" s="1">
        <f>'PL Table'!R346</f>
        <v>0.34908337462276467</v>
      </c>
      <c r="F344" s="1">
        <f>'PL Table'!S346</f>
        <v>1.422922110020479</v>
      </c>
      <c r="H344" s="1">
        <f t="shared" si="206"/>
        <v>0.70533432083545866</v>
      </c>
      <c r="I344" s="1">
        <f t="shared" si="206"/>
        <v>0.24622048495449769</v>
      </c>
      <c r="J344" s="1">
        <f t="shared" si="206"/>
        <v>4.297573889458485E-2</v>
      </c>
      <c r="K344" s="1">
        <f t="shared" si="206"/>
        <v>5.000705320076162E-3</v>
      </c>
      <c r="L344" s="1">
        <f t="shared" si="206"/>
        <v>4.3641577215654958E-4</v>
      </c>
      <c r="M344" s="1">
        <f t="shared" si="206"/>
        <v>3.0469098096601581E-5</v>
      </c>
      <c r="O344" s="1">
        <f t="shared" si="207"/>
        <v>0.24100873290673128</v>
      </c>
      <c r="P344" s="1">
        <f t="shared" si="207"/>
        <v>0.3429366547610081</v>
      </c>
      <c r="Q344" s="1">
        <f t="shared" si="207"/>
        <v>0.24398607419794915</v>
      </c>
      <c r="R344" s="1">
        <f t="shared" si="207"/>
        <v>0.1157243931711196</v>
      </c>
      <c r="S344" s="1">
        <f t="shared" si="207"/>
        <v>4.1166699427972291E-2</v>
      </c>
      <c r="T344" s="1">
        <f t="shared" si="207"/>
        <v>1.1715401362525834E-2</v>
      </c>
      <c r="W344" s="1">
        <f t="shared" si="208"/>
        <v>0.16999173094018377</v>
      </c>
      <c r="X344" s="1">
        <f t="shared" si="209"/>
        <v>0.24188499247543982</v>
      </c>
      <c r="Y344" s="1">
        <f t="shared" si="210"/>
        <v>0.17209175193772028</v>
      </c>
      <c r="Z344" s="1">
        <f t="shared" si="211"/>
        <v>8.1624386261447232E-2</v>
      </c>
      <c r="AA344" s="1">
        <f t="shared" si="212"/>
        <v>2.9036285982066302E-2</v>
      </c>
      <c r="AB344" s="1">
        <f t="shared" si="213"/>
        <v>8.2632746633519664E-3</v>
      </c>
      <c r="AC344" s="1">
        <f t="shared" si="214"/>
        <v>5.9341287094564384E-2</v>
      </c>
      <c r="AD344" s="1">
        <f t="shared" si="215"/>
        <v>8.4438029443928558E-2</v>
      </c>
      <c r="AE344" s="1">
        <f t="shared" si="216"/>
        <v>6.00743695111631E-2</v>
      </c>
      <c r="AF344" s="1">
        <f t="shared" si="217"/>
        <v>2.8493716207658028E-2</v>
      </c>
      <c r="AG344" s="1">
        <f t="shared" si="218"/>
        <v>1.013608469713138E-2</v>
      </c>
      <c r="AH344" s="1">
        <f t="shared" si="219"/>
        <v>2.884571804917694E-3</v>
      </c>
      <c r="AI344" s="1">
        <f t="shared" si="220"/>
        <v>1.0357528376714423E-2</v>
      </c>
      <c r="AJ344" s="1">
        <f t="shared" si="221"/>
        <v>1.4737956132391473E-2</v>
      </c>
      <c r="AK344" s="1">
        <f t="shared" si="222"/>
        <v>1.0485481818645869E-2</v>
      </c>
      <c r="AL344" s="1">
        <f t="shared" si="223"/>
        <v>4.9733413046563141E-3</v>
      </c>
      <c r="AM344" s="1">
        <f t="shared" si="224"/>
        <v>1.7691693257683926E-3</v>
      </c>
      <c r="AN344" s="1">
        <f t="shared" si="225"/>
        <v>5.0347803000117387E-4</v>
      </c>
      <c r="AO344" s="1">
        <f t="shared" si="226"/>
        <v>1.2052136528315058E-3</v>
      </c>
      <c r="AP344" s="1">
        <f t="shared" si="227"/>
        <v>1.7149251539124953E-3</v>
      </c>
      <c r="AQ344" s="1">
        <f t="shared" si="228"/>
        <v>1.2201024592661815E-3</v>
      </c>
      <c r="AR344" s="1">
        <f t="shared" si="229"/>
        <v>5.7870358859340326E-4</v>
      </c>
      <c r="AS344" s="1">
        <f t="shared" si="230"/>
        <v>2.0586253283943733E-4</v>
      </c>
      <c r="AT344" s="1">
        <f t="shared" si="231"/>
        <v>5.8585269920410454E-5</v>
      </c>
      <c r="AU344" s="1">
        <f t="shared" si="232"/>
        <v>1.0518001226796275E-4</v>
      </c>
      <c r="AV344" s="1">
        <f t="shared" si="233"/>
        <v>1.4966296498830943E-4</v>
      </c>
      <c r="AW344" s="1">
        <f t="shared" si="234"/>
        <v>1.0647937096654318E-4</v>
      </c>
      <c r="AX344" s="1">
        <f t="shared" si="235"/>
        <v>5.0503950403122291E-5</v>
      </c>
      <c r="AY344" s="1">
        <f t="shared" si="236"/>
        <v>1.7965796917995117E-5</v>
      </c>
      <c r="AZ344" s="1">
        <f t="shared" si="237"/>
        <v>5.1127859317506053E-6</v>
      </c>
      <c r="BA344" s="1">
        <f t="shared" si="238"/>
        <v>7.3433187250728445E-6</v>
      </c>
      <c r="BB344" s="1">
        <f t="shared" si="239"/>
        <v>1.0448970574833545E-5</v>
      </c>
      <c r="BC344" s="1">
        <f t="shared" si="240"/>
        <v>7.4340356289420247E-6</v>
      </c>
      <c r="BD344" s="1">
        <f t="shared" si="241"/>
        <v>3.5260178877005331E-6</v>
      </c>
      <c r="BE344" s="1">
        <f t="shared" si="242"/>
        <v>1.2543122031841999E-6</v>
      </c>
      <c r="BF344" s="1">
        <f t="shared" si="243"/>
        <v>3.5695771335585946E-7</v>
      </c>
    </row>
    <row r="345" spans="2:58" x14ac:dyDescent="0.35">
      <c r="B345" s="1" t="s">
        <v>17</v>
      </c>
      <c r="C345" s="1" t="s">
        <v>11</v>
      </c>
      <c r="E345" s="1">
        <f>'PL Table'!R347</f>
        <v>1.4762848520336922</v>
      </c>
      <c r="F345" s="1">
        <f>'PL Table'!S347</f>
        <v>0.6991031706800368</v>
      </c>
      <c r="H345" s="1">
        <f t="shared" si="206"/>
        <v>0.22848496899074214</v>
      </c>
      <c r="I345" s="1">
        <f t="shared" si="206"/>
        <v>0.33730889863842051</v>
      </c>
      <c r="J345" s="1">
        <f t="shared" si="206"/>
        <v>0.2489820087580342</v>
      </c>
      <c r="K345" s="1">
        <f t="shared" si="206"/>
        <v>0.12252278931946864</v>
      </c>
      <c r="L345" s="1">
        <f t="shared" si="206"/>
        <v>4.521963447531175E-2</v>
      </c>
      <c r="M345" s="1">
        <f t="shared" si="206"/>
        <v>1.3351412278080656E-2</v>
      </c>
      <c r="O345" s="1">
        <f t="shared" si="207"/>
        <v>0.49703085581390793</v>
      </c>
      <c r="P345" s="1">
        <f t="shared" si="207"/>
        <v>0.34747584722531522</v>
      </c>
      <c r="Q345" s="1">
        <f t="shared" si="207"/>
        <v>0.12146073326497495</v>
      </c>
      <c r="R345" s="1">
        <f t="shared" si="207"/>
        <v>2.8304527912888743E-2</v>
      </c>
      <c r="S345" s="1">
        <f t="shared" si="207"/>
        <v>4.946946302125531E-3</v>
      </c>
      <c r="T345" s="1">
        <f t="shared" si="207"/>
        <v>6.9168516899996847E-4</v>
      </c>
      <c r="W345" s="1">
        <f t="shared" si="208"/>
        <v>0.11356407967808278</v>
      </c>
      <c r="X345" s="1">
        <f t="shared" si="209"/>
        <v>7.9393008178307994E-2</v>
      </c>
      <c r="Y345" s="1">
        <f t="shared" si="210"/>
        <v>2.7751951873640601E-2</v>
      </c>
      <c r="Z345" s="1">
        <f t="shared" si="211"/>
        <v>6.4671591824739796E-3</v>
      </c>
      <c r="AA345" s="1">
        <f t="shared" si="212"/>
        <v>1.1303028724400184E-3</v>
      </c>
      <c r="AB345" s="1">
        <f t="shared" si="213"/>
        <v>1.5803966439031404E-4</v>
      </c>
      <c r="AC345" s="1">
        <f t="shared" si="214"/>
        <v>0.16765293056390088</v>
      </c>
      <c r="AD345" s="1">
        <f t="shared" si="215"/>
        <v>0.11720669533102314</v>
      </c>
      <c r="AE345" s="1">
        <f t="shared" si="216"/>
        <v>4.0969786165423662E-2</v>
      </c>
      <c r="AF345" s="1">
        <f t="shared" si="217"/>
        <v>9.5473691367769335E-3</v>
      </c>
      <c r="AG345" s="1">
        <f t="shared" si="218"/>
        <v>1.6686490087933698E-3</v>
      </c>
      <c r="AH345" s="1">
        <f t="shared" si="219"/>
        <v>2.3331156255990913E-4</v>
      </c>
      <c r="AI345" s="1">
        <f t="shared" si="220"/>
        <v>0.12375174089527166</v>
      </c>
      <c r="AJ345" s="1">
        <f t="shared" si="221"/>
        <v>8.6515234437058788E-2</v>
      </c>
      <c r="AK345" s="1">
        <f t="shared" si="222"/>
        <v>3.0241537353537247E-2</v>
      </c>
      <c r="AL345" s="1">
        <f t="shared" si="223"/>
        <v>7.0473182166988883E-3</v>
      </c>
      <c r="AM345" s="1">
        <f t="shared" si="224"/>
        <v>1.2317006275213438E-3</v>
      </c>
      <c r="AN345" s="1">
        <f t="shared" si="225"/>
        <v>1.722171628057525E-4</v>
      </c>
      <c r="AO345" s="1">
        <f t="shared" si="226"/>
        <v>6.0897606832162637E-2</v>
      </c>
      <c r="AP345" s="1">
        <f t="shared" si="227"/>
        <v>4.2573710023191165E-2</v>
      </c>
      <c r="AQ345" s="1">
        <f t="shared" si="228"/>
        <v>1.4881707832412702E-2</v>
      </c>
      <c r="AR345" s="1">
        <f t="shared" si="229"/>
        <v>3.4679497102578869E-3</v>
      </c>
      <c r="AS345" s="1">
        <f t="shared" si="230"/>
        <v>6.0611365955005089E-4</v>
      </c>
      <c r="AT345" s="1">
        <f t="shared" si="231"/>
        <v>8.4747196236784194E-5</v>
      </c>
      <c r="AU345" s="1">
        <f t="shared" si="232"/>
        <v>2.2475553622856293E-2</v>
      </c>
      <c r="AV345" s="1">
        <f t="shared" si="233"/>
        <v>1.5712730800528023E-2</v>
      </c>
      <c r="AW345" s="1">
        <f t="shared" si="234"/>
        <v>5.492409961345506E-3</v>
      </c>
      <c r="AX345" s="1">
        <f t="shared" si="235"/>
        <v>1.2799204062170875E-3</v>
      </c>
      <c r="AY345" s="1">
        <f t="shared" si="236"/>
        <v>2.2369910355111164E-4</v>
      </c>
      <c r="AZ345" s="1">
        <f t="shared" si="237"/>
        <v>3.1277750514172808E-5</v>
      </c>
      <c r="BA345" s="1">
        <f t="shared" si="238"/>
        <v>6.6360638708987466E-3</v>
      </c>
      <c r="BB345" s="1">
        <f t="shared" si="239"/>
        <v>4.6392932929805513E-3</v>
      </c>
      <c r="BC345" s="1">
        <f t="shared" si="240"/>
        <v>1.621672325418666E-3</v>
      </c>
      <c r="BD345" s="1">
        <f t="shared" si="241"/>
        <v>3.7790542150141943E-4</v>
      </c>
      <c r="BE345" s="1">
        <f t="shared" si="242"/>
        <v>6.6048719597204512E-5</v>
      </c>
      <c r="BF345" s="1">
        <f t="shared" si="243"/>
        <v>9.2349738579524725E-6</v>
      </c>
    </row>
    <row r="346" spans="2:58" x14ac:dyDescent="0.35">
      <c r="B346" s="1" t="s">
        <v>10</v>
      </c>
      <c r="C346" s="1" t="s">
        <v>20</v>
      </c>
      <c r="E346" s="1">
        <f>'PL Table'!R348</f>
        <v>0.94590333768749146</v>
      </c>
      <c r="F346" s="1">
        <f>'PL Table'!S348</f>
        <v>0.79443542122731459</v>
      </c>
      <c r="H346" s="1">
        <f t="shared" si="206"/>
        <v>0.38832862053421136</v>
      </c>
      <c r="I346" s="1">
        <f t="shared" si="206"/>
        <v>0.36732133828288982</v>
      </c>
      <c r="J346" s="1">
        <f t="shared" si="206"/>
        <v>0.17372523994281081</v>
      </c>
      <c r="K346" s="1">
        <f t="shared" si="206"/>
        <v>5.4775761434155024E-2</v>
      </c>
      <c r="L346" s="1">
        <f t="shared" si="206"/>
        <v>1.2953143891235249E-2</v>
      </c>
      <c r="M346" s="1">
        <f t="shared" si="206"/>
        <v>2.4504844080531535E-3</v>
      </c>
      <c r="O346" s="1">
        <f t="shared" si="207"/>
        <v>0.4518362600860954</v>
      </c>
      <c r="P346" s="1">
        <f t="shared" si="207"/>
        <v>0.35895472960727165</v>
      </c>
      <c r="Q346" s="1">
        <f t="shared" si="207"/>
        <v>0.14258317590854483</v>
      </c>
      <c r="R346" s="1">
        <f t="shared" si="207"/>
        <v>3.7757708470944375E-2</v>
      </c>
      <c r="S346" s="1">
        <f t="shared" si="207"/>
        <v>7.4990152584232077E-3</v>
      </c>
      <c r="T346" s="1">
        <f t="shared" si="207"/>
        <v>1.1914966691231002E-3</v>
      </c>
      <c r="W346" s="1">
        <f t="shared" si="208"/>
        <v>0.17546095158657057</v>
      </c>
      <c r="X346" s="1">
        <f t="shared" si="209"/>
        <v>0.13939239498262262</v>
      </c>
      <c r="Y346" s="1">
        <f t="shared" si="210"/>
        <v>5.5369128011952012E-2</v>
      </c>
      <c r="Z346" s="1">
        <f t="shared" si="211"/>
        <v>1.4662398845054736E-2</v>
      </c>
      <c r="AA346" s="1">
        <f t="shared" si="212"/>
        <v>2.9120822506684867E-3</v>
      </c>
      <c r="AB346" s="1">
        <f t="shared" si="213"/>
        <v>4.6269225789168116E-4</v>
      </c>
      <c r="AC346" s="1">
        <f t="shared" si="214"/>
        <v>0.16596909973956042</v>
      </c>
      <c r="AD346" s="1">
        <f t="shared" si="215"/>
        <v>0.13185173166231587</v>
      </c>
      <c r="AE346" s="1">
        <f t="shared" si="216"/>
        <v>5.237384299135138E-2</v>
      </c>
      <c r="AF346" s="1">
        <f t="shared" si="217"/>
        <v>1.3869212006042493E-2</v>
      </c>
      <c r="AG346" s="1">
        <f t="shared" si="218"/>
        <v>2.7545483205278234E-3</v>
      </c>
      <c r="AH346" s="1">
        <f t="shared" si="219"/>
        <v>4.3766215106190274E-4</v>
      </c>
      <c r="AI346" s="1">
        <f t="shared" si="220"/>
        <v>7.8495362698319193E-2</v>
      </c>
      <c r="AJ346" s="1">
        <f t="shared" si="221"/>
        <v>6.2359496529630042E-2</v>
      </c>
      <c r="AK346" s="1">
        <f t="shared" si="222"/>
        <v>2.477029644651995E-2</v>
      </c>
      <c r="AL346" s="1">
        <f t="shared" si="223"/>
        <v>6.5594669638055119E-3</v>
      </c>
      <c r="AM346" s="1">
        <f t="shared" si="224"/>
        <v>1.3027682251043711E-3</v>
      </c>
      <c r="AN346" s="1">
        <f t="shared" si="225"/>
        <v>2.0699304473447046E-4</v>
      </c>
      <c r="AO346" s="1">
        <f t="shared" si="226"/>
        <v>2.4749675189776783E-2</v>
      </c>
      <c r="AP346" s="1">
        <f t="shared" si="227"/>
        <v>1.9662018634629536E-2</v>
      </c>
      <c r="AQ346" s="1">
        <f t="shared" si="228"/>
        <v>7.8101020280906116E-3</v>
      </c>
      <c r="AR346" s="1">
        <f t="shared" si="229"/>
        <v>2.0682072315048234E-3</v>
      </c>
      <c r="AS346" s="1">
        <f t="shared" si="230"/>
        <v>4.1076427078647802E-4</v>
      </c>
      <c r="AT346" s="1">
        <f t="shared" si="231"/>
        <v>6.5265137297477281E-5</v>
      </c>
      <c r="AU346" s="1">
        <f t="shared" si="232"/>
        <v>5.8527000921727882E-3</v>
      </c>
      <c r="AV346" s="1">
        <f t="shared" si="233"/>
        <v>4.6495922630424317E-3</v>
      </c>
      <c r="AW346" s="1">
        <f t="shared" si="234"/>
        <v>1.8469003940126884E-3</v>
      </c>
      <c r="AX346" s="1">
        <f t="shared" si="235"/>
        <v>4.8908103082745456E-4</v>
      </c>
      <c r="AY346" s="1">
        <f t="shared" si="236"/>
        <v>9.7135823684924491E-5</v>
      </c>
      <c r="AZ346" s="1">
        <f t="shared" si="237"/>
        <v>1.5433627801079033E-5</v>
      </c>
      <c r="BA346" s="1">
        <f t="shared" si="238"/>
        <v>1.1072177103340262E-3</v>
      </c>
      <c r="BB346" s="1">
        <f t="shared" si="239"/>
        <v>8.7961296809955483E-4</v>
      </c>
      <c r="BC346" s="1">
        <f t="shared" si="240"/>
        <v>3.4939784941458911E-4</v>
      </c>
      <c r="BD346" s="1">
        <f t="shared" si="241"/>
        <v>9.2524675891865666E-5</v>
      </c>
      <c r="BE346" s="1">
        <f t="shared" si="242"/>
        <v>1.837621996651876E-5</v>
      </c>
      <c r="BF346" s="1">
        <f t="shared" si="243"/>
        <v>2.9197440099334244E-6</v>
      </c>
    </row>
    <row r="347" spans="2:58" x14ac:dyDescent="0.35">
      <c r="B347" s="1" t="s">
        <v>19</v>
      </c>
      <c r="C347" s="1" t="s">
        <v>3</v>
      </c>
      <c r="E347" s="1">
        <f>'PL Table'!R349</f>
        <v>1.0089635601999909</v>
      </c>
      <c r="F347" s="1">
        <f>'PL Table'!S349</f>
        <v>1.2869853823882493</v>
      </c>
      <c r="H347" s="1">
        <f t="shared" si="206"/>
        <v>0.36459666630884369</v>
      </c>
      <c r="I347" s="1">
        <f t="shared" si="206"/>
        <v>0.36786475047601896</v>
      </c>
      <c r="J347" s="1">
        <f t="shared" si="206"/>
        <v>0.18558106415618272</v>
      </c>
      <c r="K347" s="1">
        <f t="shared" si="206"/>
        <v>6.2414843732241675E-2</v>
      </c>
      <c r="L347" s="1">
        <f t="shared" si="206"/>
        <v>1.574357573535216E-2</v>
      </c>
      <c r="M347" s="1">
        <f t="shared" si="206"/>
        <v>3.1769388448438223E-3</v>
      </c>
      <c r="O347" s="1">
        <f t="shared" si="207"/>
        <v>0.27610187131765435</v>
      </c>
      <c r="P347" s="1">
        <f t="shared" si="207"/>
        <v>0.35533907243586255</v>
      </c>
      <c r="Q347" s="1">
        <f t="shared" si="207"/>
        <v>0.22865809600817724</v>
      </c>
      <c r="R347" s="1">
        <f t="shared" si="207"/>
        <v>9.8093209042417667E-2</v>
      </c>
      <c r="S347" s="1">
        <f t="shared" si="207"/>
        <v>3.1561131537286596E-2</v>
      </c>
      <c r="T347" s="1">
        <f t="shared" si="207"/>
        <v>8.1237429880241224E-3</v>
      </c>
      <c r="W347" s="1">
        <f t="shared" si="208"/>
        <v>0.10066582184405012</v>
      </c>
      <c r="X347" s="1">
        <f t="shared" si="209"/>
        <v>0.12955544121939222</v>
      </c>
      <c r="Y347" s="1">
        <f t="shared" si="210"/>
        <v>8.3367979529108946E-2</v>
      </c>
      <c r="Z347" s="1">
        <f t="shared" si="211"/>
        <v>3.5764457004401999E-2</v>
      </c>
      <c r="AA347" s="1">
        <f t="shared" si="212"/>
        <v>1.1507083343429604E-2</v>
      </c>
      <c r="AB347" s="1">
        <f t="shared" si="213"/>
        <v>2.9618896113834396E-3</v>
      </c>
      <c r="AC347" s="1">
        <f t="shared" si="214"/>
        <v>0.10156814599823082</v>
      </c>
      <c r="AD347" s="1">
        <f t="shared" si="215"/>
        <v>0.13071671921599862</v>
      </c>
      <c r="AE347" s="1">
        <f t="shared" si="216"/>
        <v>8.411525343236971E-2</v>
      </c>
      <c r="AF347" s="1">
        <f t="shared" si="217"/>
        <v>3.608503386778094E-2</v>
      </c>
      <c r="AG347" s="1">
        <f t="shared" si="218"/>
        <v>1.1610227777704747E-2</v>
      </c>
      <c r="AH347" s="1">
        <f t="shared" si="219"/>
        <v>2.9884386872208023E-3</v>
      </c>
      <c r="AI347" s="1">
        <f t="shared" si="220"/>
        <v>5.1239279094643715E-2</v>
      </c>
      <c r="AJ347" s="1">
        <f t="shared" si="221"/>
        <v>6.5944203198918264E-2</v>
      </c>
      <c r="AK347" s="1">
        <f t="shared" si="222"/>
        <v>4.2434612785124129E-2</v>
      </c>
      <c r="AL347" s="1">
        <f t="shared" si="223"/>
        <v>1.8204242120586755E-2</v>
      </c>
      <c r="AM347" s="1">
        <f t="shared" si="224"/>
        <v>5.8571483766629061E-3</v>
      </c>
      <c r="AN347" s="1">
        <f t="shared" si="225"/>
        <v>1.5076128686488442E-3</v>
      </c>
      <c r="AO347" s="1">
        <f t="shared" si="226"/>
        <v>1.7232855152470895E-2</v>
      </c>
      <c r="AP347" s="1">
        <f t="shared" si="227"/>
        <v>2.2178432678044067E-2</v>
      </c>
      <c r="AQ347" s="1">
        <f t="shared" si="228"/>
        <v>1.4271659330462297E-2</v>
      </c>
      <c r="AR347" s="1">
        <f t="shared" si="229"/>
        <v>6.1224723135766147E-3</v>
      </c>
      <c r="AS347" s="1">
        <f t="shared" si="230"/>
        <v>1.9698830929124672E-3</v>
      </c>
      <c r="AT347" s="1">
        <f t="shared" si="231"/>
        <v>5.0704214911841963E-4</v>
      </c>
      <c r="AU347" s="1">
        <f t="shared" si="232"/>
        <v>4.3468307217619474E-3</v>
      </c>
      <c r="AV347" s="1">
        <f t="shared" si="233"/>
        <v>5.5943075986237892E-3</v>
      </c>
      <c r="AW347" s="1">
        <f t="shared" si="234"/>
        <v>3.5998960520061637E-3</v>
      </c>
      <c r="AX347" s="1">
        <f t="shared" si="235"/>
        <v>1.5443378656830339E-3</v>
      </c>
      <c r="AY347" s="1">
        <f t="shared" si="236"/>
        <v>4.9688506465068311E-4</v>
      </c>
      <c r="AZ347" s="1">
        <f t="shared" si="237"/>
        <v>1.2789676298649382E-4</v>
      </c>
      <c r="BA347" s="1">
        <f t="shared" si="238"/>
        <v>8.771587601231265E-4</v>
      </c>
      <c r="BB347" s="1">
        <f t="shared" si="239"/>
        <v>1.1288905023122645E-3</v>
      </c>
      <c r="BC347" s="1">
        <f t="shared" si="240"/>
        <v>7.2643278739640638E-4</v>
      </c>
      <c r="BD347" s="1">
        <f t="shared" si="241"/>
        <v>3.1163612622224198E-4</v>
      </c>
      <c r="BE347" s="1">
        <f t="shared" si="242"/>
        <v>1.0026778476803121E-4</v>
      </c>
      <c r="BF347" s="1">
        <f t="shared" si="243"/>
        <v>2.5808634664181457E-5</v>
      </c>
    </row>
    <row r="348" spans="2:58" x14ac:dyDescent="0.35">
      <c r="B348" s="1" t="s">
        <v>14</v>
      </c>
      <c r="C348" s="1" t="s">
        <v>13</v>
      </c>
      <c r="E348" s="1">
        <f>'PL Table'!R350</f>
        <v>1.0089635601999909</v>
      </c>
      <c r="F348" s="1">
        <f>'PL Table'!S350</f>
        <v>0.59317844784972829</v>
      </c>
      <c r="H348" s="1">
        <f t="shared" si="206"/>
        <v>0.36459666630884369</v>
      </c>
      <c r="I348" s="1">
        <f t="shared" si="206"/>
        <v>0.36786475047601896</v>
      </c>
      <c r="J348" s="1">
        <f t="shared" si="206"/>
        <v>0.18558106415618272</v>
      </c>
      <c r="K348" s="1">
        <f t="shared" si="206"/>
        <v>6.2414843732241675E-2</v>
      </c>
      <c r="L348" s="1">
        <f t="shared" si="206"/>
        <v>1.574357573535216E-2</v>
      </c>
      <c r="M348" s="1">
        <f t="shared" si="206"/>
        <v>3.1769388448438223E-3</v>
      </c>
      <c r="O348" s="1">
        <f t="shared" si="207"/>
        <v>0.55256818145825914</v>
      </c>
      <c r="P348" s="1">
        <f t="shared" si="207"/>
        <v>0.3277715362085572</v>
      </c>
      <c r="Q348" s="1">
        <f t="shared" si="207"/>
        <v>9.7213505548756476E-2</v>
      </c>
      <c r="R348" s="1">
        <f t="shared" si="207"/>
        <v>1.9221652110480773E-2</v>
      </c>
      <c r="S348" s="1">
        <f t="shared" si="207"/>
        <v>2.8504674410006091E-3</v>
      </c>
      <c r="T348" s="1">
        <f t="shared" si="207"/>
        <v>3.3816717045978572E-4</v>
      </c>
      <c r="W348" s="1">
        <f t="shared" si="208"/>
        <v>0.2014645168680215</v>
      </c>
      <c r="X348" s="1">
        <f t="shared" si="209"/>
        <v>0.1195044094125684</v>
      </c>
      <c r="Y348" s="1">
        <f t="shared" si="210"/>
        <v>3.544372004327289E-2</v>
      </c>
      <c r="Z348" s="1">
        <f t="shared" si="211"/>
        <v>7.008150280429639E-3</v>
      </c>
      <c r="AA348" s="1">
        <f t="shared" si="212"/>
        <v>1.0392709264107226E-3</v>
      </c>
      <c r="AB348" s="1">
        <f t="shared" si="213"/>
        <v>1.2329462300473236E-4</v>
      </c>
      <c r="AC348" s="1">
        <f t="shared" si="214"/>
        <v>0.20327035619313008</v>
      </c>
      <c r="AD348" s="1">
        <f t="shared" si="215"/>
        <v>0.1205755943805023</v>
      </c>
      <c r="AE348" s="1">
        <f t="shared" si="216"/>
        <v>3.5761421961592384E-2</v>
      </c>
      <c r="AF348" s="1">
        <f t="shared" si="217"/>
        <v>7.0709682573588525E-3</v>
      </c>
      <c r="AG348" s="1">
        <f t="shared" si="218"/>
        <v>1.0485864939237053E-3</v>
      </c>
      <c r="AH348" s="1">
        <f t="shared" si="219"/>
        <v>1.2439978178037045E-4</v>
      </c>
      <c r="AI348" s="1">
        <f t="shared" si="220"/>
        <v>0.10254619113387041</v>
      </c>
      <c r="AJ348" s="1">
        <f t="shared" si="221"/>
        <v>6.082819048969082E-2</v>
      </c>
      <c r="AK348" s="1">
        <f t="shared" si="222"/>
        <v>1.8040985810091201E-2</v>
      </c>
      <c r="AL348" s="1">
        <f t="shared" si="223"/>
        <v>3.5671746535029573E-3</v>
      </c>
      <c r="AM348" s="1">
        <f t="shared" si="224"/>
        <v>5.2899278104344405E-4</v>
      </c>
      <c r="AN348" s="1">
        <f t="shared" si="225"/>
        <v>6.2757423356612268E-5</v>
      </c>
      <c r="AO348" s="1">
        <f t="shared" si="226"/>
        <v>3.4488456697126205E-2</v>
      </c>
      <c r="AP348" s="1">
        <f t="shared" si="227"/>
        <v>2.045780921233389E-2</v>
      </c>
      <c r="AQ348" s="1">
        <f t="shared" si="228"/>
        <v>6.0675657574890442E-3</v>
      </c>
      <c r="AR348" s="1">
        <f t="shared" si="229"/>
        <v>1.1997164127511709E-3</v>
      </c>
      <c r="AS348" s="1">
        <f t="shared" si="230"/>
        <v>1.7791147989389583E-4</v>
      </c>
      <c r="AT348" s="1">
        <f t="shared" si="231"/>
        <v>2.1106651099621857E-5</v>
      </c>
      <c r="AU348" s="1">
        <f t="shared" si="232"/>
        <v>8.6993990137339185E-3</v>
      </c>
      <c r="AV348" s="1">
        <f t="shared" si="233"/>
        <v>5.1602960041921431E-3</v>
      </c>
      <c r="AW348" s="1">
        <f t="shared" si="234"/>
        <v>1.5304881871059251E-3</v>
      </c>
      <c r="AX348" s="1">
        <f t="shared" si="235"/>
        <v>3.0261753575994572E-4</v>
      </c>
      <c r="AY348" s="1">
        <f t="shared" si="236"/>
        <v>4.4876550038548557E-5</v>
      </c>
      <c r="AZ348" s="1">
        <f t="shared" si="237"/>
        <v>5.3239604593433804E-6</v>
      </c>
      <c r="BA348" s="1">
        <f t="shared" si="238"/>
        <v>1.7554753200994535E-3</v>
      </c>
      <c r="BB348" s="1">
        <f t="shared" si="239"/>
        <v>1.0413101256150988E-3</v>
      </c>
      <c r="BC348" s="1">
        <f t="shared" si="240"/>
        <v>3.0884136202128493E-4</v>
      </c>
      <c r="BD348" s="1">
        <f t="shared" si="241"/>
        <v>6.1066013251860602E-5</v>
      </c>
      <c r="BE348" s="1">
        <f t="shared" si="242"/>
        <v>9.0557607392774013E-6</v>
      </c>
      <c r="BF348" s="1">
        <f t="shared" si="243"/>
        <v>1.0743364198846157E-6</v>
      </c>
    </row>
    <row r="349" spans="2:58" x14ac:dyDescent="0.35">
      <c r="B349" s="1" t="s">
        <v>16</v>
      </c>
      <c r="C349" s="1" t="s">
        <v>7</v>
      </c>
      <c r="E349" s="1">
        <f>'PL Table'!R351</f>
        <v>1.4188550065312378</v>
      </c>
      <c r="F349" s="1">
        <f>'PL Table'!S351</f>
        <v>0.90389096815196679</v>
      </c>
      <c r="H349" s="1">
        <f t="shared" si="206"/>
        <v>0.24199093637293378</v>
      </c>
      <c r="I349" s="1">
        <f t="shared" si="206"/>
        <v>0.34335005160791932</v>
      </c>
      <c r="J349" s="1">
        <f t="shared" si="206"/>
        <v>0.24358196985832761</v>
      </c>
      <c r="K349" s="1">
        <f t="shared" si="206"/>
        <v>0.11520249914474306</v>
      </c>
      <c r="L349" s="1">
        <f t="shared" si="206"/>
        <v>4.0863910669107328E-2</v>
      </c>
      <c r="M349" s="1">
        <f t="shared" si="206"/>
        <v>1.1595992847861634E-2</v>
      </c>
      <c r="O349" s="1">
        <f t="shared" si="207"/>
        <v>0.40499078381293407</v>
      </c>
      <c r="P349" s="1">
        <f t="shared" si="207"/>
        <v>0.36606751167329682</v>
      </c>
      <c r="Q349" s="1">
        <f t="shared" si="207"/>
        <v>0.16544255876767883</v>
      </c>
      <c r="R349" s="1">
        <f t="shared" si="207"/>
        <v>4.9847344872685301E-2</v>
      </c>
      <c r="S349" s="1">
        <f t="shared" si="207"/>
        <v>1.126414120419412E-2</v>
      </c>
      <c r="T349" s="1">
        <f t="shared" si="207"/>
        <v>2.0363110996918974E-3</v>
      </c>
      <c r="W349" s="1">
        <f t="shared" si="208"/>
        <v>9.800409899730031E-2</v>
      </c>
      <c r="X349" s="1">
        <f t="shared" si="209"/>
        <v>8.8585019925530972E-2</v>
      </c>
      <c r="Y349" s="1">
        <f t="shared" si="210"/>
        <v>4.0035599712124725E-2</v>
      </c>
      <c r="Z349" s="1">
        <f t="shared" si="211"/>
        <v>1.2062605661445677E-2</v>
      </c>
      <c r="AA349" s="1">
        <f t="shared" si="212"/>
        <v>2.7258200774398812E-3</v>
      </c>
      <c r="AB349" s="1">
        <f t="shared" si="213"/>
        <v>4.9276882976104078E-4</v>
      </c>
      <c r="AC349" s="1">
        <f t="shared" si="214"/>
        <v>0.13905360652290261</v>
      </c>
      <c r="AD349" s="1">
        <f t="shared" si="215"/>
        <v>0.12568929902500908</v>
      </c>
      <c r="AE349" s="1">
        <f t="shared" si="216"/>
        <v>5.6804711091028748E-2</v>
      </c>
      <c r="AF349" s="1">
        <f t="shared" si="217"/>
        <v>1.7115088434554251E-2</v>
      </c>
      <c r="AG349" s="1">
        <f t="shared" si="218"/>
        <v>3.8675434637789417E-3</v>
      </c>
      <c r="AH349" s="1">
        <f t="shared" si="219"/>
        <v>6.9916752116899186E-4</v>
      </c>
      <c r="AI349" s="1">
        <f t="shared" si="220"/>
        <v>9.8648452895622588E-2</v>
      </c>
      <c r="AJ349" s="1">
        <f t="shared" si="221"/>
        <v>8.9167445594517974E-2</v>
      </c>
      <c r="AK349" s="1">
        <f t="shared" si="222"/>
        <v>4.0298824363033336E-2</v>
      </c>
      <c r="AL349" s="1">
        <f t="shared" si="223"/>
        <v>1.2141914456296093E-2</v>
      </c>
      <c r="AM349" s="1">
        <f t="shared" si="224"/>
        <v>2.7437417032799582E-3</v>
      </c>
      <c r="AN349" s="1">
        <f t="shared" si="225"/>
        <v>4.9600866890732974E-4</v>
      </c>
      <c r="AO349" s="1">
        <f t="shared" si="226"/>
        <v>4.6655950425838359E-2</v>
      </c>
      <c r="AP349" s="1">
        <f t="shared" si="227"/>
        <v>4.2171892200461199E-2</v>
      </c>
      <c r="AQ349" s="1">
        <f t="shared" si="228"/>
        <v>1.9059396234937624E-2</v>
      </c>
      <c r="AR349" s="1">
        <f t="shared" si="229"/>
        <v>5.7425387050632406E-3</v>
      </c>
      <c r="AS349" s="1">
        <f t="shared" si="230"/>
        <v>1.2976572174424382E-3</v>
      </c>
      <c r="AT349" s="1">
        <f t="shared" si="231"/>
        <v>2.345881277206866E-4</v>
      </c>
      <c r="AU349" s="1">
        <f t="shared" si="232"/>
        <v>1.6549507211543496E-2</v>
      </c>
      <c r="AV349" s="1">
        <f t="shared" si="233"/>
        <v>1.4958950095880006E-2</v>
      </c>
      <c r="AW349" s="1">
        <f t="shared" si="234"/>
        <v>6.760629942350967E-3</v>
      </c>
      <c r="AX349" s="1">
        <f t="shared" si="235"/>
        <v>2.0369574479695974E-3</v>
      </c>
      <c r="AY349" s="1">
        <f t="shared" si="236"/>
        <v>4.6029685993239955E-4</v>
      </c>
      <c r="AZ349" s="1">
        <f t="shared" si="237"/>
        <v>8.3211634872321408E-5</v>
      </c>
      <c r="BA349" s="1">
        <f t="shared" si="238"/>
        <v>4.6962702325446613E-3</v>
      </c>
      <c r="BB349" s="1">
        <f t="shared" si="239"/>
        <v>4.244916247198055E-3</v>
      </c>
      <c r="BC349" s="1">
        <f t="shared" si="240"/>
        <v>1.9184707282019317E-3</v>
      </c>
      <c r="BD349" s="1">
        <f t="shared" si="241"/>
        <v>5.7802945462855104E-4</v>
      </c>
      <c r="BE349" s="1">
        <f t="shared" si="242"/>
        <v>1.3061890084113854E-4</v>
      </c>
      <c r="BF349" s="1">
        <f t="shared" si="243"/>
        <v>2.3613048948048501E-5</v>
      </c>
    </row>
    <row r="350" spans="2:58" x14ac:dyDescent="0.35">
      <c r="B350" s="1" t="s">
        <v>5</v>
      </c>
      <c r="C350" s="1" t="s">
        <v>18</v>
      </c>
      <c r="E350" s="1">
        <f>'PL Table'!R352</f>
        <v>0.28377100130624749</v>
      </c>
      <c r="F350" s="1">
        <f>'PL Table'!S352</f>
        <v>2.2809123649459786</v>
      </c>
      <c r="H350" s="1">
        <f t="shared" ref="H350:M386" si="244">_xlfn.POISSON.DIST(H$6,$E350,FALSE)</f>
        <v>0.75293904702373371</v>
      </c>
      <c r="I350" s="1">
        <f t="shared" si="244"/>
        <v>0.21366226729649665</v>
      </c>
      <c r="J350" s="1">
        <f t="shared" si="244"/>
        <v>3.031557776604497E-2</v>
      </c>
      <c r="K350" s="1">
        <f t="shared" si="244"/>
        <v>2.8675606192826645E-3</v>
      </c>
      <c r="L350" s="1">
        <f t="shared" si="244"/>
        <v>2.034326370600512E-4</v>
      </c>
      <c r="M350" s="1">
        <f t="shared" si="244"/>
        <v>1.1545656623380237E-5</v>
      </c>
      <c r="O350" s="1">
        <f t="shared" ref="O350:T386" si="245">_xlfn.POISSON.DIST(O$6,$F350,FALSE)</f>
        <v>0.10219092874904687</v>
      </c>
      <c r="P350" s="1">
        <f t="shared" si="245"/>
        <v>0.23308855296901448</v>
      </c>
      <c r="Q350" s="1">
        <f t="shared" si="245"/>
        <v>0.26582728129719546</v>
      </c>
      <c r="R350" s="1">
        <f t="shared" si="245"/>
        <v>0.20210957761691534</v>
      </c>
      <c r="S350" s="1">
        <f t="shared" si="245"/>
        <v>0.11524855866510778</v>
      </c>
      <c r="T350" s="1">
        <f t="shared" si="245"/>
        <v>5.257437250028929E-2</v>
      </c>
      <c r="W350" s="1">
        <f t="shared" si="208"/>
        <v>7.6943540506777625E-2</v>
      </c>
      <c r="X350" s="1">
        <f t="shared" si="209"/>
        <v>0.17550147294463084</v>
      </c>
      <c r="Y350" s="1">
        <f t="shared" si="210"/>
        <v>0.20015173985282034</v>
      </c>
      <c r="Z350" s="1">
        <f t="shared" si="211"/>
        <v>0.15217619276524957</v>
      </c>
      <c r="AA350" s="1">
        <f t="shared" si="212"/>
        <v>8.677513993216511E-2</v>
      </c>
      <c r="AB350" s="1">
        <f t="shared" si="213"/>
        <v>3.9585297928238609E-2</v>
      </c>
      <c r="AC350" s="1">
        <f t="shared" si="214"/>
        <v>2.1834345533656097E-2</v>
      </c>
      <c r="AD350" s="1">
        <f t="shared" si="215"/>
        <v>4.9802228708219189E-2</v>
      </c>
      <c r="AE350" s="1">
        <f t="shared" si="216"/>
        <v>5.6797259631222383E-2</v>
      </c>
      <c r="AF350" s="1">
        <f t="shared" si="217"/>
        <v>4.3183190595967404E-2</v>
      </c>
      <c r="AG350" s="1">
        <f t="shared" si="218"/>
        <v>2.4624268347040231E-2</v>
      </c>
      <c r="AH350" s="1">
        <f t="shared" si="219"/>
        <v>1.1233159630102393E-2</v>
      </c>
      <c r="AI350" s="1">
        <f t="shared" si="220"/>
        <v>3.0979770474760908E-3</v>
      </c>
      <c r="AJ350" s="1">
        <f t="shared" si="221"/>
        <v>7.0662141539070506E-3</v>
      </c>
      <c r="AK350" s="1">
        <f t="shared" si="222"/>
        <v>8.0587076185014411E-3</v>
      </c>
      <c r="AL350" s="1">
        <f t="shared" si="223"/>
        <v>6.1270686175080987E-3</v>
      </c>
      <c r="AM350" s="1">
        <f t="shared" si="224"/>
        <v>3.4938266426366707E-3</v>
      </c>
      <c r="AN350" s="1">
        <f t="shared" si="225"/>
        <v>1.5938224780335361E-3</v>
      </c>
      <c r="AO350" s="1">
        <f t="shared" si="226"/>
        <v>2.9303868292868747E-4</v>
      </c>
      <c r="AP350" s="1">
        <f t="shared" si="227"/>
        <v>6.6839555529952729E-4</v>
      </c>
      <c r="AQ350" s="1">
        <f t="shared" si="228"/>
        <v>7.6227584337881283E-4</v>
      </c>
      <c r="AR350" s="1">
        <f t="shared" si="229"/>
        <v>5.7956146555411948E-4</v>
      </c>
      <c r="AS350" s="1">
        <f t="shared" si="230"/>
        <v>3.3048222825715097E-4</v>
      </c>
      <c r="AT350" s="1">
        <f t="shared" si="231"/>
        <v>1.5076020016532705E-4</v>
      </c>
      <c r="AU350" s="1">
        <f t="shared" si="232"/>
        <v>2.0788970119034402E-5</v>
      </c>
      <c r="AV350" s="1">
        <f t="shared" si="233"/>
        <v>4.7417818998998045E-5</v>
      </c>
      <c r="AW350" s="1">
        <f t="shared" si="234"/>
        <v>5.4077944836792502E-5</v>
      </c>
      <c r="AX350" s="1">
        <f t="shared" si="235"/>
        <v>4.1115684349702187E-5</v>
      </c>
      <c r="AY350" s="1">
        <f t="shared" si="236"/>
        <v>2.3445318206612888E-5</v>
      </c>
      <c r="AZ350" s="1">
        <f t="shared" si="237"/>
        <v>1.0695343239511288E-5</v>
      </c>
      <c r="BA350" s="1">
        <f t="shared" si="238"/>
        <v>1.1798613733608107E-6</v>
      </c>
      <c r="BB350" s="1">
        <f t="shared" si="239"/>
        <v>2.6911603954208172E-6</v>
      </c>
      <c r="BC350" s="1">
        <f t="shared" si="240"/>
        <v>3.0691505109841261E-6</v>
      </c>
      <c r="BD350" s="1">
        <f t="shared" si="241"/>
        <v>2.3334877834613204E-6</v>
      </c>
      <c r="BE350" s="1">
        <f t="shared" si="242"/>
        <v>1.3306202846868274E-6</v>
      </c>
      <c r="BF350" s="1">
        <f t="shared" si="243"/>
        <v>6.0700565207802479E-7</v>
      </c>
    </row>
    <row r="351" spans="2:58" x14ac:dyDescent="0.35">
      <c r="B351" s="1" t="s">
        <v>15</v>
      </c>
      <c r="C351" s="1" t="s">
        <v>2</v>
      </c>
      <c r="E351" s="1">
        <f>'PL Table'!R353</f>
        <v>0.97968559974775926</v>
      </c>
      <c r="F351" s="1">
        <f>'PL Table'!S353</f>
        <v>1.1863568956994566</v>
      </c>
      <c r="H351" s="1">
        <f t="shared" si="244"/>
        <v>0.3754291153067767</v>
      </c>
      <c r="I351" s="1">
        <f t="shared" si="244"/>
        <v>0.36780249799209019</v>
      </c>
      <c r="J351" s="1">
        <f t="shared" si="244"/>
        <v>0.18016540541705242</v>
      </c>
      <c r="K351" s="1">
        <f t="shared" si="244"/>
        <v>5.8835151086601083E-2</v>
      </c>
      <c r="L351" s="1">
        <f t="shared" si="244"/>
        <v>1.44099875696317E-2</v>
      </c>
      <c r="M351" s="1">
        <f t="shared" si="244"/>
        <v>2.8234514629024783E-3</v>
      </c>
      <c r="O351" s="1">
        <f t="shared" si="245"/>
        <v>0.30533159516008762</v>
      </c>
      <c r="P351" s="1">
        <f t="shared" si="245"/>
        <v>0.3622322433930848</v>
      </c>
      <c r="Q351" s="1">
        <f t="shared" si="245"/>
        <v>0.21486835989703507</v>
      </c>
      <c r="R351" s="1">
        <f t="shared" si="245"/>
        <v>8.4970186810493398E-2</v>
      </c>
      <c r="S351" s="1">
        <f t="shared" si="245"/>
        <v>2.5201241762874957E-2</v>
      </c>
      <c r="T351" s="1">
        <f t="shared" si="245"/>
        <v>5.9795333891151676E-3</v>
      </c>
      <c r="W351" s="1">
        <f t="shared" si="208"/>
        <v>0.11463037064615859</v>
      </c>
      <c r="X351" s="1">
        <f t="shared" si="209"/>
        <v>0.13599253067265482</v>
      </c>
      <c r="Y351" s="1">
        <f t="shared" si="210"/>
        <v>8.066783826356197E-2</v>
      </c>
      <c r="Z351" s="1">
        <f t="shared" si="211"/>
        <v>3.190028206171508E-2</v>
      </c>
      <c r="AA351" s="1">
        <f t="shared" si="212"/>
        <v>9.4612798996683393E-3</v>
      </c>
      <c r="AB351" s="1">
        <f t="shared" si="213"/>
        <v>2.2448909302228395E-3</v>
      </c>
      <c r="AC351" s="1">
        <f t="shared" si="214"/>
        <v>0.11230172341578983</v>
      </c>
      <c r="AD351" s="1">
        <f t="shared" si="215"/>
        <v>0.13322992397325539</v>
      </c>
      <c r="AE351" s="1">
        <f t="shared" si="216"/>
        <v>7.902911950959296E-2</v>
      </c>
      <c r="AF351" s="1">
        <f t="shared" si="217"/>
        <v>3.1252246963754025E-2</v>
      </c>
      <c r="AG351" s="1">
        <f t="shared" si="218"/>
        <v>9.2690796728879966E-3</v>
      </c>
      <c r="AH351" s="1">
        <f t="shared" si="219"/>
        <v>2.1992873173436677E-3</v>
      </c>
      <c r="AI351" s="1">
        <f t="shared" si="220"/>
        <v>5.5010190628652506E-2</v>
      </c>
      <c r="AJ351" s="1">
        <f t="shared" si="221"/>
        <v>6.5261718986043535E-2</v>
      </c>
      <c r="AK351" s="1">
        <f t="shared" si="222"/>
        <v>3.8711845172146452E-2</v>
      </c>
      <c r="AL351" s="1">
        <f t="shared" si="223"/>
        <v>1.5308688155075223E-2</v>
      </c>
      <c r="AM351" s="1">
        <f t="shared" si="224"/>
        <v>4.5403919392215195E-3</v>
      </c>
      <c r="AN351" s="1">
        <f t="shared" si="225"/>
        <v>1.0773050572547356E-3</v>
      </c>
      <c r="AO351" s="1">
        <f t="shared" si="226"/>
        <v>1.796423053275667E-2</v>
      </c>
      <c r="AP351" s="1">
        <f t="shared" si="227"/>
        <v>2.13119887684706E-2</v>
      </c>
      <c r="AQ351" s="1">
        <f t="shared" si="228"/>
        <v>1.2641812418272235E-2</v>
      </c>
      <c r="AR351" s="1">
        <f t="shared" si="229"/>
        <v>4.9992337788520979E-3</v>
      </c>
      <c r="AS351" s="1">
        <f t="shared" si="230"/>
        <v>1.4827188666887091E-3</v>
      </c>
      <c r="AT351" s="1">
        <f t="shared" si="231"/>
        <v>3.5180675037596668E-4</v>
      </c>
      <c r="AU351" s="1">
        <f t="shared" si="232"/>
        <v>4.3998244908726811E-3</v>
      </c>
      <c r="AV351" s="1">
        <f t="shared" si="233"/>
        <v>5.2197621246141569E-3</v>
      </c>
      <c r="AW351" s="1">
        <f t="shared" si="234"/>
        <v>3.0962503952234256E-3</v>
      </c>
      <c r="AX351" s="1">
        <f t="shared" si="235"/>
        <v>1.2244193357284932E-3</v>
      </c>
      <c r="AY351" s="1">
        <f t="shared" si="236"/>
        <v>3.6314958054231138E-4</v>
      </c>
      <c r="AZ351" s="1">
        <f t="shared" si="237"/>
        <v>8.6165001809347281E-5</v>
      </c>
      <c r="BA351" s="1">
        <f t="shared" si="238"/>
        <v>8.6208893902509662E-4</v>
      </c>
      <c r="BB351" s="1">
        <f t="shared" si="239"/>
        <v>1.0227451575186518E-3</v>
      </c>
      <c r="BC351" s="1">
        <f t="shared" si="240"/>
        <v>6.0667038508273991E-4</v>
      </c>
      <c r="BD351" s="1">
        <f t="shared" si="241"/>
        <v>2.3990919825318444E-4</v>
      </c>
      <c r="BE351" s="1">
        <f t="shared" si="242"/>
        <v>7.1154482922348327E-5</v>
      </c>
      <c r="BF351" s="1">
        <f t="shared" si="243"/>
        <v>1.6882922294971435E-5</v>
      </c>
    </row>
    <row r="352" spans="2:58" x14ac:dyDescent="0.35">
      <c r="B352" s="1" t="s">
        <v>9</v>
      </c>
      <c r="C352" s="1" t="s">
        <v>21</v>
      </c>
      <c r="E352" s="1">
        <f>'PL Table'!R354</f>
        <v>1.5810098644205219</v>
      </c>
      <c r="F352" s="1">
        <f>'PL Table'!S354</f>
        <v>0.44488383588729619</v>
      </c>
      <c r="H352" s="1">
        <f t="shared" si="244"/>
        <v>0.20576719627574208</v>
      </c>
      <c r="I352" s="1">
        <f t="shared" si="244"/>
        <v>0.32531996708610189</v>
      </c>
      <c r="J352" s="1">
        <f t="shared" si="244"/>
        <v>0.2571670385280434</v>
      </c>
      <c r="K352" s="1">
        <f t="shared" si="244"/>
        <v>0.13552787490554966</v>
      </c>
      <c r="L352" s="1">
        <f t="shared" si="244"/>
        <v>5.356772678240615E-2</v>
      </c>
      <c r="M352" s="1">
        <f t="shared" si="244"/>
        <v>1.6938220891513506E-2</v>
      </c>
      <c r="O352" s="1">
        <f t="shared" si="245"/>
        <v>0.64089872113958435</v>
      </c>
      <c r="P352" s="1">
        <f t="shared" si="245"/>
        <v>0.28512548147584083</v>
      </c>
      <c r="Q352" s="1">
        <f t="shared" si="245"/>
        <v>6.3423858954092138E-2</v>
      </c>
      <c r="R352" s="1">
        <f t="shared" si="245"/>
        <v>9.4054165527571159E-3</v>
      </c>
      <c r="S352" s="1">
        <f t="shared" si="245"/>
        <v>1.0460794485271138E-3</v>
      </c>
      <c r="T352" s="1">
        <f t="shared" si="245"/>
        <v>9.3076767540721994E-5</v>
      </c>
      <c r="W352" s="1">
        <f t="shared" si="208"/>
        <v>0.13187593294560093</v>
      </c>
      <c r="X352" s="1">
        <f t="shared" si="209"/>
        <v>5.8669470910054804E-2</v>
      </c>
      <c r="Y352" s="1">
        <f t="shared" si="210"/>
        <v>1.305054963397166E-2</v>
      </c>
      <c r="Z352" s="1">
        <f t="shared" si="211"/>
        <v>1.935326193866287E-3</v>
      </c>
      <c r="AA352" s="1">
        <f t="shared" si="212"/>
        <v>2.1524883520509865E-4</v>
      </c>
      <c r="AB352" s="1">
        <f t="shared" si="213"/>
        <v>1.9152145495263362E-5</v>
      </c>
      <c r="AC352" s="1">
        <f t="shared" si="214"/>
        <v>0.20849715086665438</v>
      </c>
      <c r="AD352" s="1">
        <f t="shared" si="215"/>
        <v>9.2757012249129495E-2</v>
      </c>
      <c r="AE352" s="1">
        <f t="shared" si="216"/>
        <v>2.0633047707418823E-2</v>
      </c>
      <c r="AF352" s="1">
        <f t="shared" si="217"/>
        <v>3.0597698033740231E-3</v>
      </c>
      <c r="AG352" s="1">
        <f t="shared" si="218"/>
        <v>3.4031053176428828E-4</v>
      </c>
      <c r="AH352" s="1">
        <f t="shared" si="219"/>
        <v>3.0279730952828436E-5</v>
      </c>
      <c r="AI352" s="1">
        <f t="shared" si="220"/>
        <v>0.16481802611187724</v>
      </c>
      <c r="AJ352" s="1">
        <f t="shared" si="221"/>
        <v>7.3324875680024479E-2</v>
      </c>
      <c r="AK352" s="1">
        <f t="shared" si="222"/>
        <v>1.6310525979244202E-2</v>
      </c>
      <c r="AL352" s="1">
        <f t="shared" si="223"/>
        <v>2.4187631209951865E-3</v>
      </c>
      <c r="AM352" s="1">
        <f t="shared" si="224"/>
        <v>2.6901715384276668E-4</v>
      </c>
      <c r="AN352" s="1">
        <f t="shared" si="225"/>
        <v>2.3936276664210593E-5</v>
      </c>
      <c r="AO352" s="1">
        <f t="shared" si="226"/>
        <v>8.6859641705732335E-2</v>
      </c>
      <c r="AP352" s="1">
        <f t="shared" si="227"/>
        <v>3.8642450585842369E-2</v>
      </c>
      <c r="AQ352" s="1">
        <f t="shared" si="228"/>
        <v>8.5957008223574247E-3</v>
      </c>
      <c r="AR352" s="1">
        <f t="shared" si="229"/>
        <v>1.2746961179966525E-3</v>
      </c>
      <c r="AS352" s="1">
        <f t="shared" si="230"/>
        <v>1.4177292464124904E-4</v>
      </c>
      <c r="AT352" s="1">
        <f t="shared" si="231"/>
        <v>1.2614496507871895E-5</v>
      </c>
      <c r="AU352" s="1">
        <f t="shared" si="232"/>
        <v>3.433148758919876E-2</v>
      </c>
      <c r="AV352" s="1">
        <f t="shared" si="233"/>
        <v>1.5273523890399847E-2</v>
      </c>
      <c r="AW352" s="1">
        <f t="shared" si="234"/>
        <v>3.3974719479386716E-3</v>
      </c>
      <c r="AX352" s="1">
        <f t="shared" si="235"/>
        <v>5.0382678417281346E-4</v>
      </c>
      <c r="AY352" s="1">
        <f t="shared" si="236"/>
        <v>5.603609809139053E-5</v>
      </c>
      <c r="AZ352" s="1">
        <f t="shared" si="237"/>
        <v>4.9859108534109248E-6</v>
      </c>
      <c r="BA352" s="1">
        <f t="shared" si="238"/>
        <v>1.0855684107750795E-2</v>
      </c>
      <c r="BB352" s="1">
        <f t="shared" si="239"/>
        <v>4.8295183870369343E-3</v>
      </c>
      <c r="BC352" s="1">
        <f t="shared" si="240"/>
        <v>1.0742873327566093E-3</v>
      </c>
      <c r="BD352" s="1">
        <f t="shared" si="241"/>
        <v>1.5931102314729751E-4</v>
      </c>
      <c r="BE352" s="1">
        <f t="shared" si="242"/>
        <v>1.7718724769224886E-5</v>
      </c>
      <c r="BF352" s="1">
        <f t="shared" si="243"/>
        <v>1.5765548484728034E-6</v>
      </c>
    </row>
    <row r="353" spans="2:58" x14ac:dyDescent="0.35">
      <c r="B353" s="1" t="s">
        <v>11</v>
      </c>
      <c r="C353" s="1" t="s">
        <v>13</v>
      </c>
      <c r="E353" s="1">
        <f>'PL Table'!R355</f>
        <v>1.2251700373857033</v>
      </c>
      <c r="F353" s="1">
        <f>'PL Table'!S355</f>
        <v>0.45194548407598339</v>
      </c>
      <c r="H353" s="1">
        <f t="shared" si="244"/>
        <v>0.29370775477856487</v>
      </c>
      <c r="I353" s="1">
        <f t="shared" si="244"/>
        <v>0.35984194090252525</v>
      </c>
      <c r="J353" s="1">
        <f t="shared" si="244"/>
        <v>0.22043378209424547</v>
      </c>
      <c r="K353" s="1">
        <f t="shared" si="244"/>
        <v>9.0022955016492934E-2</v>
      </c>
      <c r="L353" s="1">
        <f t="shared" si="244"/>
        <v>2.7573356790782027E-2</v>
      </c>
      <c r="M353" s="1">
        <f t="shared" si="244"/>
        <v>6.7564101140423476E-3</v>
      </c>
      <c r="O353" s="1">
        <f t="shared" si="245"/>
        <v>0.63638886210628642</v>
      </c>
      <c r="P353" s="1">
        <f t="shared" si="245"/>
        <v>0.28761307234518985</v>
      </c>
      <c r="Q353" s="1">
        <f t="shared" si="245"/>
        <v>6.4992714603813839E-2</v>
      </c>
      <c r="R353" s="1">
        <f t="shared" si="245"/>
        <v>9.7910546210109618E-3</v>
      </c>
      <c r="S353" s="1">
        <f t="shared" si="245"/>
        <v>1.1062557300767981E-3</v>
      </c>
      <c r="T353" s="1">
        <f t="shared" si="245"/>
        <v>9.9993456288277794E-5</v>
      </c>
      <c r="W353" s="1">
        <f t="shared" si="208"/>
        <v>0.1869123438553231</v>
      </c>
      <c r="X353" s="1">
        <f t="shared" si="209"/>
        <v>8.447418972347065E-2</v>
      </c>
      <c r="Y353" s="1">
        <f t="shared" si="210"/>
        <v>1.9088864283250205E-2</v>
      </c>
      <c r="Z353" s="1">
        <f t="shared" si="211"/>
        <v>2.8757086696514218E-3</v>
      </c>
      <c r="AA353" s="1">
        <f t="shared" si="212"/>
        <v>3.2491588669177843E-4</v>
      </c>
      <c r="AB353" s="1">
        <f t="shared" si="213"/>
        <v>2.9368853538978639E-5</v>
      </c>
      <c r="AC353" s="1">
        <f t="shared" si="214"/>
        <v>0.22899940330907562</v>
      </c>
      <c r="AD353" s="1">
        <f t="shared" si="215"/>
        <v>0.10349524618163153</v>
      </c>
      <c r="AE353" s="1">
        <f t="shared" si="216"/>
        <v>2.3387104567560268E-2</v>
      </c>
      <c r="AF353" s="1">
        <f t="shared" si="217"/>
        <v>3.5232320983072233E-3</v>
      </c>
      <c r="AG353" s="1">
        <f t="shared" si="218"/>
        <v>3.9807720904537508E-4</v>
      </c>
      <c r="AH353" s="1">
        <f t="shared" si="219"/>
        <v>3.5981839388325699E-5</v>
      </c>
      <c r="AI353" s="1">
        <f t="shared" si="220"/>
        <v>0.14028160375674198</v>
      </c>
      <c r="AJ353" s="1">
        <f t="shared" si="221"/>
        <v>6.3399637316796043E-2</v>
      </c>
      <c r="AK353" s="1">
        <f t="shared" si="222"/>
        <v>1.4326589888690585E-2</v>
      </c>
      <c r="AL353" s="1">
        <f t="shared" si="223"/>
        <v>2.1582792008007856E-3</v>
      </c>
      <c r="AM353" s="1">
        <f t="shared" si="224"/>
        <v>2.4385613454425934E-4</v>
      </c>
      <c r="AN353" s="1">
        <f t="shared" si="225"/>
        <v>2.2041935754300687E-5</v>
      </c>
      <c r="AO353" s="1">
        <f t="shared" si="226"/>
        <v>5.7289605906391344E-2</v>
      </c>
      <c r="AP353" s="1">
        <f t="shared" si="227"/>
        <v>2.5891778673886354E-2</v>
      </c>
      <c r="AQ353" s="1">
        <f t="shared" si="228"/>
        <v>5.8508362231788963E-3</v>
      </c>
      <c r="AR353" s="1">
        <f t="shared" si="229"/>
        <v>8.8141966971129514E-4</v>
      </c>
      <c r="AS353" s="1">
        <f t="shared" si="230"/>
        <v>9.9588409825441144E-5</v>
      </c>
      <c r="AT353" s="1">
        <f t="shared" si="231"/>
        <v>9.0017064173832845E-6</v>
      </c>
      <c r="AU353" s="1">
        <f t="shared" si="232"/>
        <v>1.754737715253642E-2</v>
      </c>
      <c r="AV353" s="1">
        <f t="shared" si="233"/>
        <v>7.9304578614669222E-3</v>
      </c>
      <c r="AW353" s="1">
        <f t="shared" si="234"/>
        <v>1.7920673085724285E-3</v>
      </c>
      <c r="AX353" s="1">
        <f t="shared" si="235"/>
        <v>2.6997224242317035E-4</v>
      </c>
      <c r="AY353" s="1">
        <f t="shared" si="236"/>
        <v>3.050318394725461E-5</v>
      </c>
      <c r="AZ353" s="1">
        <f t="shared" si="237"/>
        <v>2.7571552469801502E-6</v>
      </c>
      <c r="BA353" s="1">
        <f t="shared" si="238"/>
        <v>4.2997041443988146E-3</v>
      </c>
      <c r="BB353" s="1">
        <f t="shared" si="239"/>
        <v>1.943231870923834E-3</v>
      </c>
      <c r="BC353" s="1">
        <f t="shared" si="240"/>
        <v>4.3911743428827563E-4</v>
      </c>
      <c r="BD353" s="1">
        <f t="shared" si="241"/>
        <v>6.6152380468539526E-5</v>
      </c>
      <c r="BE353" s="1">
        <f t="shared" si="242"/>
        <v>7.4743174034081795E-6</v>
      </c>
      <c r="BF353" s="1">
        <f t="shared" si="243"/>
        <v>6.7559679940417148E-7</v>
      </c>
    </row>
    <row r="354" spans="2:58" x14ac:dyDescent="0.35">
      <c r="B354" s="1" t="s">
        <v>12</v>
      </c>
      <c r="C354" s="1" t="s">
        <v>20</v>
      </c>
      <c r="E354" s="1">
        <f>'PL Table'!R356</f>
        <v>1.0247286158281159</v>
      </c>
      <c r="F354" s="1">
        <f>'PL Table'!S356</f>
        <v>0.88976767177459215</v>
      </c>
      <c r="H354" s="1">
        <f t="shared" si="244"/>
        <v>0.35889385030135262</v>
      </c>
      <c r="I354" s="1">
        <f t="shared" si="244"/>
        <v>0.36776879844852811</v>
      </c>
      <c r="J354" s="1">
        <f t="shared" si="244"/>
        <v>0.18843160588946478</v>
      </c>
      <c r="K354" s="1">
        <f t="shared" si="244"/>
        <v>6.4363752893793438E-2</v>
      </c>
      <c r="L354" s="1">
        <f t="shared" si="244"/>
        <v>1.6488844853089959E-2</v>
      </c>
      <c r="M354" s="1">
        <f t="shared" si="244"/>
        <v>3.3793182325822864E-3</v>
      </c>
      <c r="O354" s="1">
        <f t="shared" si="245"/>
        <v>0.41075117075835477</v>
      </c>
      <c r="P354" s="1">
        <f t="shared" si="245"/>
        <v>0.36547311288434925</v>
      </c>
      <c r="Q354" s="1">
        <f t="shared" si="245"/>
        <v>0.16259308037366005</v>
      </c>
      <c r="R354" s="1">
        <f t="shared" si="245"/>
        <v>4.8223355523576879E-2</v>
      </c>
      <c r="S354" s="1">
        <f t="shared" si="245"/>
        <v>1.0726895692342855E-2</v>
      </c>
      <c r="T354" s="1">
        <f t="shared" si="245"/>
        <v>1.9088890011089614E-3</v>
      </c>
      <c r="W354" s="1">
        <f t="shared" si="208"/>
        <v>0.14741606918925432</v>
      </c>
      <c r="X354" s="1">
        <f t="shared" si="209"/>
        <v>0.13116605266468498</v>
      </c>
      <c r="Y354" s="1">
        <f t="shared" si="210"/>
        <v>5.8353656647660145E-2</v>
      </c>
      <c r="Z354" s="1">
        <f t="shared" si="211"/>
        <v>1.7307065738307505E-2</v>
      </c>
      <c r="AA354" s="1">
        <f t="shared" si="212"/>
        <v>3.849816896805921E-3</v>
      </c>
      <c r="AB354" s="1">
        <f t="shared" si="213"/>
        <v>6.850885234058982E-4</v>
      </c>
      <c r="AC354" s="1">
        <f t="shared" si="214"/>
        <v>0.15106146453112632</v>
      </c>
      <c r="AD354" s="1">
        <f t="shared" si="215"/>
        <v>0.1344096075907204</v>
      </c>
      <c r="AE354" s="1">
        <f t="shared" si="216"/>
        <v>5.9796661805065911E-2</v>
      </c>
      <c r="AF354" s="1">
        <f t="shared" si="217"/>
        <v>1.773504551806206E-2</v>
      </c>
      <c r="AG354" s="1">
        <f t="shared" si="218"/>
        <v>3.9450175398556241E-3</v>
      </c>
      <c r="AH354" s="1">
        <f t="shared" si="219"/>
        <v>7.0202981430945381E-4</v>
      </c>
      <c r="AI354" s="1">
        <f t="shared" si="220"/>
        <v>7.7398502726974558E-2</v>
      </c>
      <c r="AJ354" s="1">
        <f t="shared" si="221"/>
        <v>6.8866685570219577E-2</v>
      </c>
      <c r="AK354" s="1">
        <f t="shared" si="222"/>
        <v>3.0637675241323582E-2</v>
      </c>
      <c r="AL354" s="1">
        <f t="shared" si="223"/>
        <v>9.0868043226861837E-3</v>
      </c>
      <c r="AM354" s="1">
        <f t="shared" si="224"/>
        <v>2.0212861815169462E-3</v>
      </c>
      <c r="AN354" s="1">
        <f t="shared" si="225"/>
        <v>3.5969501994369794E-4</v>
      </c>
      <c r="AO354" s="1">
        <f t="shared" si="226"/>
        <v>2.64374868555271E-2</v>
      </c>
      <c r="AP354" s="1">
        <f t="shared" si="227"/>
        <v>2.352322112701373E-2</v>
      </c>
      <c r="AQ354" s="1">
        <f t="shared" si="228"/>
        <v>1.046510084741095E-2</v>
      </c>
      <c r="AR354" s="1">
        <f t="shared" si="229"/>
        <v>3.103836138629051E-3</v>
      </c>
      <c r="AS354" s="1">
        <f t="shared" si="230"/>
        <v>6.9042326365945279E-4</v>
      </c>
      <c r="AT354" s="1">
        <f t="shared" si="231"/>
        <v>1.228632599690574E-4</v>
      </c>
      <c r="AU354" s="1">
        <f t="shared" si="232"/>
        <v>6.7728123278595724E-3</v>
      </c>
      <c r="AV354" s="1">
        <f t="shared" si="233"/>
        <v>6.0262294563258679E-3</v>
      </c>
      <c r="AW354" s="1">
        <f t="shared" si="234"/>
        <v>2.6809720764672663E-3</v>
      </c>
      <c r="AX354" s="1">
        <f t="shared" si="235"/>
        <v>7.9514742752365781E-4</v>
      </c>
      <c r="AY354" s="1">
        <f t="shared" si="236"/>
        <v>1.7687411882632033E-4</v>
      </c>
      <c r="AZ354" s="1">
        <f t="shared" si="237"/>
        <v>3.1475374581055531E-5</v>
      </c>
      <c r="BA354" s="1">
        <f t="shared" si="238"/>
        <v>1.3880589203982283E-3</v>
      </c>
      <c r="BB354" s="1">
        <f t="shared" si="239"/>
        <v>1.2350499538886855E-3</v>
      </c>
      <c r="BC354" s="1">
        <f t="shared" si="240"/>
        <v>5.4945376099842648E-4</v>
      </c>
      <c r="BD354" s="1">
        <f t="shared" si="241"/>
        <v>1.6296206455712104E-4</v>
      </c>
      <c r="BE354" s="1">
        <f t="shared" si="242"/>
        <v>3.6249594192142597E-5</v>
      </c>
      <c r="BF354" s="1">
        <f t="shared" si="243"/>
        <v>6.4507434054233019E-6</v>
      </c>
    </row>
    <row r="355" spans="2:58" x14ac:dyDescent="0.35">
      <c r="B355" s="1" t="s">
        <v>2</v>
      </c>
      <c r="C355" s="1" t="s">
        <v>17</v>
      </c>
      <c r="E355" s="1">
        <f>'PL Table'!R357</f>
        <v>0.40876537092923748</v>
      </c>
      <c r="F355" s="1">
        <f>'PL Table'!S357</f>
        <v>1.67714144481322</v>
      </c>
      <c r="H355" s="1">
        <f t="shared" si="244"/>
        <v>0.6644701180401863</v>
      </c>
      <c r="I355" s="1">
        <f t="shared" si="244"/>
        <v>0.27161237427209095</v>
      </c>
      <c r="J355" s="1">
        <f t="shared" si="244"/>
        <v>5.5512866459151065E-2</v>
      </c>
      <c r="K355" s="1">
        <f t="shared" si="244"/>
        <v>7.563912483173371E-3</v>
      </c>
      <c r="L355" s="1">
        <f t="shared" si="244"/>
        <v>7.7296637296516313E-4</v>
      </c>
      <c r="M355" s="1">
        <f t="shared" si="244"/>
        <v>6.3192377232186475E-5</v>
      </c>
      <c r="O355" s="1">
        <f t="shared" si="245"/>
        <v>0.18690749852373131</v>
      </c>
      <c r="P355" s="1">
        <f t="shared" si="245"/>
        <v>0.31347031212051552</v>
      </c>
      <c r="Q355" s="1">
        <f t="shared" si="245"/>
        <v>0.26286702608792628</v>
      </c>
      <c r="R355" s="1">
        <f t="shared" si="245"/>
        <v>0.14695506130895303</v>
      </c>
      <c r="S355" s="1">
        <f t="shared" si="245"/>
        <v>6.1616105961578203E-2</v>
      </c>
      <c r="T355" s="1">
        <f t="shared" si="245"/>
        <v>2.0667784995233158E-2</v>
      </c>
      <c r="W355" s="1">
        <f t="shared" si="208"/>
        <v>0.12419444760665969</v>
      </c>
      <c r="X355" s="1">
        <f t="shared" si="209"/>
        <v>0.20829165529681298</v>
      </c>
      <c r="Y355" s="1">
        <f t="shared" si="210"/>
        <v>0.1746672838535171</v>
      </c>
      <c r="Z355" s="1">
        <f t="shared" si="211"/>
        <v>9.7647246934562837E-2</v>
      </c>
      <c r="AA355" s="1">
        <f t="shared" si="212"/>
        <v>4.0942061201466498E-2</v>
      </c>
      <c r="AB355" s="1">
        <f t="shared" si="213"/>
        <v>1.3733125535411768E-2</v>
      </c>
      <c r="AC355" s="1">
        <f t="shared" si="214"/>
        <v>5.0766389443287999E-2</v>
      </c>
      <c r="AD355" s="1">
        <f t="shared" si="215"/>
        <v>8.5142415738866634E-2</v>
      </c>
      <c r="AE355" s="1">
        <f t="shared" si="216"/>
        <v>7.1397937073585327E-2</v>
      </c>
      <c r="AF355" s="1">
        <f t="shared" si="217"/>
        <v>3.9914813113425422E-2</v>
      </c>
      <c r="AG355" s="1">
        <f t="shared" si="218"/>
        <v>1.6735696833624993E-2</v>
      </c>
      <c r="AH355" s="1">
        <f t="shared" si="219"/>
        <v>5.6136261535003739E-3</v>
      </c>
      <c r="AI355" s="1">
        <f t="shared" si="220"/>
        <v>1.0375771005761871E-2</v>
      </c>
      <c r="AJ355" s="1">
        <f t="shared" si="221"/>
        <v>1.7401635575654582E-2</v>
      </c>
      <c r="AK355" s="1">
        <f t="shared" si="222"/>
        <v>1.4592502115733231E-2</v>
      </c>
      <c r="AL355" s="1">
        <f t="shared" si="223"/>
        <v>8.1578966939402676E-3</v>
      </c>
      <c r="AM355" s="1">
        <f t="shared" si="224"/>
        <v>3.4204866619779927E-3</v>
      </c>
      <c r="AN355" s="1">
        <f t="shared" si="225"/>
        <v>1.1473279884468245E-3</v>
      </c>
      <c r="AO355" s="1">
        <f t="shared" si="226"/>
        <v>1.4137519612823597E-3</v>
      </c>
      <c r="AP355" s="1">
        <f t="shared" si="227"/>
        <v>2.3710620069526201E-3</v>
      </c>
      <c r="AQ355" s="1">
        <f t="shared" si="228"/>
        <v>1.988303180041126E-3</v>
      </c>
      <c r="AR355" s="1">
        <f t="shared" si="229"/>
        <v>1.1115552227002978E-3</v>
      </c>
      <c r="AS355" s="1">
        <f t="shared" si="230"/>
        <v>4.6605883304731455E-4</v>
      </c>
      <c r="AT355" s="1">
        <f t="shared" si="231"/>
        <v>1.5632931692498737E-4</v>
      </c>
      <c r="AU355" s="1">
        <f t="shared" si="232"/>
        <v>1.4447321121388018E-4</v>
      </c>
      <c r="AV355" s="1">
        <f t="shared" si="233"/>
        <v>2.4230201019205248E-4</v>
      </c>
      <c r="AW355" s="1">
        <f t="shared" si="234"/>
        <v>2.0318737172732328E-4</v>
      </c>
      <c r="AX355" s="1">
        <f t="shared" si="235"/>
        <v>1.135913207288546E-4</v>
      </c>
      <c r="AY355" s="1">
        <f t="shared" si="236"/>
        <v>4.7627177941358266E-5</v>
      </c>
      <c r="AZ355" s="1">
        <f t="shared" si="237"/>
        <v>1.5975502804989195E-5</v>
      </c>
      <c r="BA355" s="1">
        <f t="shared" si="238"/>
        <v>1.1811129154235966E-5</v>
      </c>
      <c r="BB355" s="1">
        <f t="shared" si="239"/>
        <v>1.9808934214610853E-5</v>
      </c>
      <c r="BC355" s="1">
        <f t="shared" si="240"/>
        <v>1.6611192274451241E-5</v>
      </c>
      <c r="BD355" s="1">
        <f t="shared" si="241"/>
        <v>9.2864396704144514E-6</v>
      </c>
      <c r="BE355" s="1">
        <f t="shared" si="242"/>
        <v>3.893668211502424E-6</v>
      </c>
      <c r="BF355" s="1">
        <f t="shared" si="243"/>
        <v>1.3060464659724971E-6</v>
      </c>
    </row>
    <row r="356" spans="2:58" x14ac:dyDescent="0.35">
      <c r="B356" s="1" t="s">
        <v>14</v>
      </c>
      <c r="C356" s="1" t="s">
        <v>16</v>
      </c>
      <c r="E356" s="1">
        <f>'PL Table'!R358</f>
        <v>1.1035538939687402</v>
      </c>
      <c r="F356" s="1">
        <f>'PL Table'!S358</f>
        <v>1.1492832427088486</v>
      </c>
      <c r="H356" s="1">
        <f t="shared" si="244"/>
        <v>0.33169019478125789</v>
      </c>
      <c r="I356" s="1">
        <f t="shared" si="244"/>
        <v>0.36603800604210701</v>
      </c>
      <c r="J356" s="1">
        <f t="shared" si="244"/>
        <v>0.20197133345416024</v>
      </c>
      <c r="K356" s="1">
        <f t="shared" si="244"/>
        <v>7.4295417167799138E-2</v>
      </c>
      <c r="L356" s="1">
        <f t="shared" si="244"/>
        <v>2.0497249229889176E-2</v>
      </c>
      <c r="M356" s="1">
        <f t="shared" si="244"/>
        <v>4.5239638406583908E-3</v>
      </c>
      <c r="O356" s="1">
        <f t="shared" si="245"/>
        <v>0.31686380244623569</v>
      </c>
      <c r="P356" s="1">
        <f t="shared" si="245"/>
        <v>0.36416625837246575</v>
      </c>
      <c r="Q356" s="1">
        <f t="shared" si="245"/>
        <v>0.20926508915372802</v>
      </c>
      <c r="R356" s="1">
        <f t="shared" si="245"/>
        <v>8.0168286749450909E-2</v>
      </c>
      <c r="S356" s="1">
        <f t="shared" si="245"/>
        <v>2.3034017139455448E-2</v>
      </c>
      <c r="T356" s="1">
        <f t="shared" si="245"/>
        <v>5.2945219821289094E-3</v>
      </c>
      <c r="W356" s="1">
        <f t="shared" si="208"/>
        <v>0.10510061635252194</v>
      </c>
      <c r="X356" s="1">
        <f t="shared" si="209"/>
        <v>0.12079037717232505</v>
      </c>
      <c r="Y356" s="1">
        <f t="shared" si="210"/>
        <v>6.9411178182317346E-2</v>
      </c>
      <c r="Z356" s="1">
        <f t="shared" si="211"/>
        <v>2.6591034647205108E-2</v>
      </c>
      <c r="AA356" s="1">
        <f t="shared" si="212"/>
        <v>7.6401576315808101E-3</v>
      </c>
      <c r="AB356" s="1">
        <f t="shared" si="213"/>
        <v>1.7561410275259896E-3</v>
      </c>
      <c r="AC356" s="1">
        <f t="shared" si="214"/>
        <v>0.11598419443434022</v>
      </c>
      <c r="AD356" s="1">
        <f t="shared" si="215"/>
        <v>0.13329869108247211</v>
      </c>
      <c r="AE356" s="1">
        <f t="shared" si="216"/>
        <v>7.6598975968054359E-2</v>
      </c>
      <c r="AF356" s="1">
        <f t="shared" si="217"/>
        <v>2.9344639829580878E-2</v>
      </c>
      <c r="AG356" s="1">
        <f t="shared" si="218"/>
        <v>8.4313257048659902E-3</v>
      </c>
      <c r="AH356" s="1">
        <f t="shared" si="219"/>
        <v>1.9379962692845701E-3</v>
      </c>
      <c r="AI356" s="1">
        <f t="shared" si="220"/>
        <v>6.3997404703421829E-2</v>
      </c>
      <c r="AJ356" s="1">
        <f t="shared" si="221"/>
        <v>7.3551144802499149E-2</v>
      </c>
      <c r="AK356" s="1">
        <f t="shared" si="222"/>
        <v>4.2265549101782172E-2</v>
      </c>
      <c r="AL356" s="1">
        <f t="shared" si="223"/>
        <v>1.6191695775522087E-2</v>
      </c>
      <c r="AM356" s="1">
        <f t="shared" si="224"/>
        <v>4.6522111564617982E-3</v>
      </c>
      <c r="AN356" s="1">
        <f t="shared" si="225"/>
        <v>1.0693416647329394E-3</v>
      </c>
      <c r="AO356" s="1">
        <f t="shared" si="226"/>
        <v>2.3541528388118172E-2</v>
      </c>
      <c r="AP356" s="1">
        <f t="shared" si="227"/>
        <v>2.7055884084218867E-2</v>
      </c>
      <c r="AQ356" s="1">
        <f t="shared" si="228"/>
        <v>1.5547437097332901E-2</v>
      </c>
      <c r="AR356" s="1">
        <f t="shared" si="229"/>
        <v>5.9561363076781997E-3</v>
      </c>
      <c r="AS356" s="1">
        <f t="shared" si="230"/>
        <v>1.7113219124260779E-3</v>
      </c>
      <c r="AT356" s="1">
        <f t="shared" si="231"/>
        <v>3.9335871936635008E-4</v>
      </c>
      <c r="AU356" s="1">
        <f t="shared" si="232"/>
        <v>6.49483633067086E-3</v>
      </c>
      <c r="AV356" s="1">
        <f t="shared" si="233"/>
        <v>7.464406558976646E-3</v>
      </c>
      <c r="AW356" s="1">
        <f t="shared" si="234"/>
        <v>4.2893586874989415E-3</v>
      </c>
      <c r="AX356" s="1">
        <f t="shared" si="235"/>
        <v>1.6432293538367173E-3</v>
      </c>
      <c r="AY356" s="1">
        <f t="shared" si="236"/>
        <v>4.7213399007295723E-4</v>
      </c>
      <c r="AZ356" s="1">
        <f t="shared" si="237"/>
        <v>1.085231366208231E-4</v>
      </c>
      <c r="BA356" s="1">
        <f t="shared" si="238"/>
        <v>1.4334803846802939E-3</v>
      </c>
      <c r="BB356" s="1">
        <f t="shared" si="239"/>
        <v>1.6474749848648959E-3</v>
      </c>
      <c r="BC356" s="1">
        <f t="shared" si="240"/>
        <v>9.4670769644361998E-4</v>
      </c>
      <c r="BD356" s="1">
        <f t="shared" si="241"/>
        <v>3.6267843042204909E-4</v>
      </c>
      <c r="BE356" s="1">
        <f t="shared" si="242"/>
        <v>1.0420506064400206E-4</v>
      </c>
      <c r="BF356" s="1">
        <f t="shared" si="243"/>
        <v>2.3952226000722175E-5</v>
      </c>
    </row>
    <row r="357" spans="2:58" x14ac:dyDescent="0.35">
      <c r="B357" s="1" t="s">
        <v>18</v>
      </c>
      <c r="C357" s="1" t="s">
        <v>8</v>
      </c>
      <c r="E357" s="1">
        <f>'PL Table'!R359</f>
        <v>2.7870366199720733</v>
      </c>
      <c r="F357" s="1">
        <f>'PL Table'!S359</f>
        <v>0.2118494456606172</v>
      </c>
      <c r="H357" s="1">
        <f t="shared" si="244"/>
        <v>6.1603498269118061E-2</v>
      </c>
      <c r="I357" s="1">
        <f t="shared" si="244"/>
        <v>0.17169120559441828</v>
      </c>
      <c r="J357" s="1">
        <f t="shared" si="244"/>
        <v>0.23925483865939895</v>
      </c>
      <c r="K357" s="1">
        <f t="shared" si="244"/>
        <v>0.22227066561641831</v>
      </c>
      <c r="L357" s="1">
        <f t="shared" si="244"/>
        <v>0.15486912115463136</v>
      </c>
      <c r="M357" s="1">
        <f t="shared" si="244"/>
        <v>8.6325182392169825E-2</v>
      </c>
      <c r="O357" s="1">
        <f t="shared" si="245"/>
        <v>0.80908649988082937</v>
      </c>
      <c r="P357" s="1">
        <f t="shared" si="245"/>
        <v>0.17140452649124271</v>
      </c>
      <c r="Q357" s="1">
        <f t="shared" si="245"/>
        <v>1.8155976960445169E-2</v>
      </c>
      <c r="R357" s="1">
        <f t="shared" si="245"/>
        <v>1.2821112181657485E-3</v>
      </c>
      <c r="S357" s="1">
        <f t="shared" si="245"/>
        <v>6.7903637710918147E-5</v>
      </c>
      <c r="T357" s="1">
        <f t="shared" si="245"/>
        <v>2.87706960147948E-6</v>
      </c>
      <c r="W357" s="1">
        <f t="shared" si="208"/>
        <v>4.9842558794975463E-2</v>
      </c>
      <c r="X357" s="1">
        <f t="shared" si="209"/>
        <v>1.0559118451022271E-2</v>
      </c>
      <c r="Y357" s="1">
        <f t="shared" si="210"/>
        <v>1.1184716952569312E-3</v>
      </c>
      <c r="Z357" s="1">
        <f t="shared" si="211"/>
        <v>7.898253620909054E-5</v>
      </c>
      <c r="AA357" s="1">
        <f t="shared" si="212"/>
        <v>4.1831016281913661E-6</v>
      </c>
      <c r="AB357" s="1">
        <f t="shared" si="213"/>
        <v>1.7723755221487334E-7</v>
      </c>
      <c r="AC357" s="1">
        <f t="shared" si="214"/>
        <v>0.13891303659470775</v>
      </c>
      <c r="AD357" s="1">
        <f t="shared" si="215"/>
        <v>2.9428649797621866E-2</v>
      </c>
      <c r="AE357" s="1">
        <f t="shared" si="216"/>
        <v>3.1172215730833129E-3</v>
      </c>
      <c r="AF357" s="1">
        <f t="shared" si="217"/>
        <v>2.2012722075300561E-4</v>
      </c>
      <c r="AG357" s="1">
        <f t="shared" si="218"/>
        <v>1.1658457422834142E-5</v>
      </c>
      <c r="AH357" s="1">
        <f t="shared" si="219"/>
        <v>4.9396754845706445E-7</v>
      </c>
      <c r="AI357" s="1">
        <f t="shared" si="220"/>
        <v>0.19357785999048563</v>
      </c>
      <c r="AJ357" s="1">
        <f t="shared" si="221"/>
        <v>4.1009362331152946E-2</v>
      </c>
      <c r="AK357" s="1">
        <f t="shared" si="222"/>
        <v>4.3439053383750731E-3</v>
      </c>
      <c r="AL357" s="1">
        <f t="shared" si="223"/>
        <v>3.0675131264565163E-4</v>
      </c>
      <c r="AM357" s="1">
        <f t="shared" si="224"/>
        <v>1.6246273884912E-5</v>
      </c>
      <c r="AN357" s="1">
        <f t="shared" si="225"/>
        <v>6.8835282331383419E-7</v>
      </c>
      <c r="AO357" s="1">
        <f t="shared" si="226"/>
        <v>0.17983619486977009</v>
      </c>
      <c r="AP357" s="1">
        <f t="shared" si="227"/>
        <v>3.8098198192875521E-2</v>
      </c>
      <c r="AQ357" s="1">
        <f t="shared" si="228"/>
        <v>4.0355410839145031E-3</v>
      </c>
      <c r="AR357" s="1">
        <f t="shared" si="229"/>
        <v>2.8497571385597783E-4</v>
      </c>
      <c r="AS357" s="1">
        <f t="shared" si="230"/>
        <v>1.50929867517819E-5</v>
      </c>
      <c r="AT357" s="1">
        <f t="shared" si="231"/>
        <v>6.394881753456074E-7</v>
      </c>
      <c r="AU357" s="1">
        <f t="shared" si="232"/>
        <v>0.12530251517462079</v>
      </c>
      <c r="AV357" s="1">
        <f t="shared" si="233"/>
        <v>2.6545268379624488E-2</v>
      </c>
      <c r="AW357" s="1">
        <f t="shared" si="234"/>
        <v>2.8118001955678784E-3</v>
      </c>
      <c r="AX357" s="1">
        <f t="shared" si="235"/>
        <v>1.9855943757982332E-4</v>
      </c>
      <c r="AY357" s="1">
        <f t="shared" si="236"/>
        <v>1.0516176695492377E-5</v>
      </c>
      <c r="AZ357" s="1">
        <f t="shared" si="237"/>
        <v>4.4556924068183255E-7</v>
      </c>
      <c r="BA357" s="1">
        <f t="shared" si="238"/>
        <v>6.984453967325488E-2</v>
      </c>
      <c r="BB357" s="1">
        <f t="shared" si="239"/>
        <v>1.4796527012200031E-2</v>
      </c>
      <c r="BC357" s="1">
        <f t="shared" si="240"/>
        <v>1.5673180226184623E-3</v>
      </c>
      <c r="BD357" s="1">
        <f t="shared" si="241"/>
        <v>1.1067848475520528E-4</v>
      </c>
      <c r="BE357" s="1">
        <f t="shared" si="242"/>
        <v>5.8617939104868301E-6</v>
      </c>
      <c r="BF357" s="1">
        <f t="shared" si="243"/>
        <v>2.4836355810268345E-7</v>
      </c>
    </row>
    <row r="358" spans="2:58" x14ac:dyDescent="0.35">
      <c r="B358" s="1" t="s">
        <v>13</v>
      </c>
      <c r="C358" s="1" t="s">
        <v>10</v>
      </c>
      <c r="E358" s="1">
        <f>'PL Table'!R360</f>
        <v>0.49209495067789738</v>
      </c>
      <c r="F358" s="1">
        <f>'PL Table'!S360</f>
        <v>0.88976767177459215</v>
      </c>
      <c r="H358" s="1">
        <f t="shared" si="244"/>
        <v>0.61134431551930668</v>
      </c>
      <c r="I358" s="1">
        <f t="shared" si="244"/>
        <v>0.3008394507926862</v>
      </c>
      <c r="J358" s="1">
        <f t="shared" si="244"/>
        <v>7.4020787349896311E-2</v>
      </c>
      <c r="K358" s="1">
        <f t="shared" si="244"/>
        <v>1.2141751900028787E-2</v>
      </c>
      <c r="L358" s="1">
        <f t="shared" si="244"/>
        <v>1.493723700596983E-3</v>
      </c>
      <c r="M358" s="1">
        <f t="shared" si="244"/>
        <v>1.4701077815433577E-4</v>
      </c>
      <c r="O358" s="1">
        <f t="shared" si="245"/>
        <v>0.41075117075835477</v>
      </c>
      <c r="P358" s="1">
        <f t="shared" si="245"/>
        <v>0.36547311288434925</v>
      </c>
      <c r="Q358" s="1">
        <f t="shared" si="245"/>
        <v>0.16259308037366005</v>
      </c>
      <c r="R358" s="1">
        <f t="shared" si="245"/>
        <v>4.8223355523576879E-2</v>
      </c>
      <c r="S358" s="1">
        <f t="shared" si="245"/>
        <v>1.0726895692342855E-2</v>
      </c>
      <c r="T358" s="1">
        <f t="shared" si="245"/>
        <v>1.9088890011089614E-3</v>
      </c>
      <c r="W358" s="1">
        <f t="shared" si="208"/>
        <v>0.25111039333602025</v>
      </c>
      <c r="X358" s="1">
        <f t="shared" si="209"/>
        <v>0.22342991003699281</v>
      </c>
      <c r="Y358" s="1">
        <f t="shared" si="210"/>
        <v>9.9400355429210815E-2</v>
      </c>
      <c r="Z358" s="1">
        <f t="shared" si="211"/>
        <v>2.9481074274605282E-2</v>
      </c>
      <c r="AA358" s="1">
        <f t="shared" si="212"/>
        <v>6.5578267046823421E-3</v>
      </c>
      <c r="AB358" s="1">
        <f t="shared" si="213"/>
        <v>1.1669884397852912E-3</v>
      </c>
      <c r="AC358" s="1">
        <f t="shared" si="214"/>
        <v>0.12357015662339632</v>
      </c>
      <c r="AD358" s="1">
        <f t="shared" si="215"/>
        <v>0.10994873055962104</v>
      </c>
      <c r="AE358" s="1">
        <f t="shared" si="216"/>
        <v>4.8914413002302974E-2</v>
      </c>
      <c r="AF358" s="1">
        <f t="shared" si="217"/>
        <v>1.4507487791093319E-2</v>
      </c>
      <c r="AG358" s="1">
        <f t="shared" si="218"/>
        <v>3.227073408794856E-3</v>
      </c>
      <c r="AH358" s="1">
        <f t="shared" si="219"/>
        <v>5.7426911871781929E-4</v>
      </c>
      <c r="AI358" s="1">
        <f t="shared" si="220"/>
        <v>3.0404125064425126E-2</v>
      </c>
      <c r="AJ358" s="1">
        <f t="shared" si="221"/>
        <v>2.7052607570917066E-2</v>
      </c>
      <c r="AK358" s="1">
        <f t="shared" si="222"/>
        <v>1.2035267826903289E-2</v>
      </c>
      <c r="AL358" s="1">
        <f t="shared" si="223"/>
        <v>3.5695307445091319E-3</v>
      </c>
      <c r="AM358" s="1">
        <f t="shared" si="224"/>
        <v>7.9401326496742928E-4</v>
      </c>
      <c r="AN358" s="1">
        <f t="shared" si="225"/>
        <v>1.412974668256424E-4</v>
      </c>
      <c r="AO358" s="1">
        <f t="shared" si="226"/>
        <v>4.9872388079943023E-3</v>
      </c>
      <c r="AP358" s="1">
        <f t="shared" si="227"/>
        <v>4.4374838627729831E-3</v>
      </c>
      <c r="AQ358" s="1">
        <f t="shared" si="228"/>
        <v>1.9741648425584202E-3</v>
      </c>
      <c r="AR358" s="1">
        <f t="shared" si="229"/>
        <v>5.8551601855415323E-4</v>
      </c>
      <c r="AS358" s="1">
        <f t="shared" si="230"/>
        <v>1.3024330615391447E-4</v>
      </c>
      <c r="AT358" s="1">
        <f t="shared" si="231"/>
        <v>2.3177256656158784E-5</v>
      </c>
      <c r="AU358" s="1">
        <f t="shared" si="232"/>
        <v>6.1354875880971298E-4</v>
      </c>
      <c r="AV358" s="1">
        <f t="shared" si="233"/>
        <v>5.4591585064630904E-4</v>
      </c>
      <c r="AW358" s="1">
        <f t="shared" si="234"/>
        <v>2.4286913770720617E-4</v>
      </c>
      <c r="AX358" s="1">
        <f t="shared" si="235"/>
        <v>7.2032369067881214E-5</v>
      </c>
      <c r="AY358" s="1">
        <f t="shared" si="236"/>
        <v>1.6023018329484203E-5</v>
      </c>
      <c r="AZ358" s="1">
        <f t="shared" si="237"/>
        <v>2.8513527427653563E-6</v>
      </c>
      <c r="BA358" s="1">
        <f t="shared" si="238"/>
        <v>6.0384849240990183E-5</v>
      </c>
      <c r="BB358" s="1">
        <f t="shared" si="239"/>
        <v>5.3728486719615584E-5</v>
      </c>
      <c r="BC358" s="1">
        <f t="shared" si="240"/>
        <v>2.3902935268242223E-5</v>
      </c>
      <c r="BD358" s="1">
        <f t="shared" si="241"/>
        <v>7.0893530207342231E-6</v>
      </c>
      <c r="BE358" s="1">
        <f t="shared" si="242"/>
        <v>1.5769692829117154E-6</v>
      </c>
      <c r="BF358" s="1">
        <f t="shared" si="243"/>
        <v>2.8062725746328112E-7</v>
      </c>
    </row>
    <row r="359" spans="2:58" x14ac:dyDescent="0.35">
      <c r="B359" s="1" t="s">
        <v>7</v>
      </c>
      <c r="C359" s="1" t="s">
        <v>15</v>
      </c>
      <c r="E359" s="1">
        <f>'PL Table'!R361</f>
        <v>0.53488581595423623</v>
      </c>
      <c r="F359" s="1">
        <f>'PL Table'!S361</f>
        <v>0.97450745003883921</v>
      </c>
      <c r="H359" s="1">
        <f t="shared" si="244"/>
        <v>0.58573616805194451</v>
      </c>
      <c r="I359" s="1">
        <f t="shared" si="244"/>
        <v>0.31330196818237194</v>
      </c>
      <c r="J359" s="1">
        <f t="shared" si="244"/>
        <v>8.3790389445648095E-2</v>
      </c>
      <c r="K359" s="1">
        <f t="shared" si="244"/>
        <v>1.493943027591957E-2</v>
      </c>
      <c r="L359" s="1">
        <f t="shared" si="244"/>
        <v>1.9977223382566644E-3</v>
      </c>
      <c r="M359" s="1">
        <f t="shared" si="244"/>
        <v>2.1371066858968414E-4</v>
      </c>
      <c r="O359" s="1">
        <f t="shared" si="245"/>
        <v>0.37737818540423068</v>
      </c>
      <c r="P359" s="1">
        <f t="shared" si="245"/>
        <v>0.36775785315856108</v>
      </c>
      <c r="Q359" s="1">
        <f t="shared" si="245"/>
        <v>0.17919138385665359</v>
      </c>
      <c r="R359" s="1">
        <f t="shared" si="245"/>
        <v>5.8207779517026118E-2</v>
      </c>
      <c r="S359" s="1">
        <f t="shared" si="245"/>
        <v>1.4180978697390023E-2</v>
      </c>
      <c r="T359" s="1">
        <f t="shared" si="245"/>
        <v>2.7638938778897309E-3</v>
      </c>
      <c r="W359" s="1">
        <f t="shared" si="208"/>
        <v>0.22104405222507034</v>
      </c>
      <c r="X359" s="1">
        <f t="shared" si="209"/>
        <v>0.21540907568010526</v>
      </c>
      <c r="Y359" s="1">
        <f t="shared" si="210"/>
        <v>0.10495887452812135</v>
      </c>
      <c r="Z359" s="1">
        <f t="shared" si="211"/>
        <v>3.4094401725115346E-2</v>
      </c>
      <c r="AA359" s="1">
        <f t="shared" si="212"/>
        <v>8.3063121214354881E-3</v>
      </c>
      <c r="AB359" s="1">
        <f t="shared" si="213"/>
        <v>1.6189126089373601E-3</v>
      </c>
      <c r="AC359" s="1">
        <f t="shared" si="214"/>
        <v>0.11823332823623754</v>
      </c>
      <c r="AD359" s="1">
        <f t="shared" si="215"/>
        <v>0.11521925920910091</v>
      </c>
      <c r="AE359" s="1">
        <f t="shared" si="216"/>
        <v>5.6141013243612481E-2</v>
      </c>
      <c r="AF359" s="1">
        <f t="shared" si="217"/>
        <v>1.8236611886209838E-2</v>
      </c>
      <c r="AG359" s="1">
        <f t="shared" si="218"/>
        <v>4.4429285366445834E-3</v>
      </c>
      <c r="AH359" s="1">
        <f t="shared" si="219"/>
        <v>8.6593339179006105E-4</v>
      </c>
      <c r="AI359" s="1">
        <f t="shared" si="220"/>
        <v>3.1620665123312477E-2</v>
      </c>
      <c r="AJ359" s="1">
        <f t="shared" si="221"/>
        <v>3.0814573737851299E-2</v>
      </c>
      <c r="AK359" s="1">
        <f t="shared" si="222"/>
        <v>1.5014515838653623E-2</v>
      </c>
      <c r="AL359" s="1">
        <f t="shared" si="223"/>
        <v>4.8772525144980365E-3</v>
      </c>
      <c r="AM359" s="1">
        <f t="shared" si="224"/>
        <v>1.1882297277747494E-3</v>
      </c>
      <c r="AN359" s="1">
        <f t="shared" si="225"/>
        <v>2.3158774441482308E-4</v>
      </c>
      <c r="AO359" s="1">
        <f t="shared" si="226"/>
        <v>5.6378150884995523E-3</v>
      </c>
      <c r="AP359" s="1">
        <f t="shared" si="227"/>
        <v>5.4940928056841911E-3</v>
      </c>
      <c r="AQ359" s="1">
        <f t="shared" si="228"/>
        <v>2.677017185172016E-3</v>
      </c>
      <c r="AR359" s="1">
        <f t="shared" si="229"/>
        <v>8.6959106361071095E-4</v>
      </c>
      <c r="AS359" s="1">
        <f t="shared" si="230"/>
        <v>2.1185574249395897E-4</v>
      </c>
      <c r="AT359" s="1">
        <f t="shared" si="231"/>
        <v>4.1290999878774591E-5</v>
      </c>
      <c r="AU359" s="1">
        <f t="shared" si="232"/>
        <v>7.5389683095279669E-4</v>
      </c>
      <c r="AV359" s="1">
        <f t="shared" si="233"/>
        <v>7.3467807832417169E-4</v>
      </c>
      <c r="AW359" s="1">
        <f t="shared" si="234"/>
        <v>3.579746303535615E-4</v>
      </c>
      <c r="AX359" s="1">
        <f t="shared" si="235"/>
        <v>1.1628298140148179E-4</v>
      </c>
      <c r="AY359" s="1">
        <f t="shared" si="236"/>
        <v>2.8329657922117942E-5</v>
      </c>
      <c r="AZ359" s="1">
        <f t="shared" si="237"/>
        <v>5.5214925404311525E-6</v>
      </c>
      <c r="BA359" s="1">
        <f t="shared" si="238"/>
        <v>8.0649744313899922E-5</v>
      </c>
      <c r="BB359" s="1">
        <f t="shared" si="239"/>
        <v>7.859377667762297E-5</v>
      </c>
      <c r="BC359" s="1">
        <f t="shared" si="240"/>
        <v>3.829511044951617E-5</v>
      </c>
      <c r="BD359" s="1">
        <f t="shared" si="241"/>
        <v>1.2439623477704573E-5</v>
      </c>
      <c r="BE359" s="1">
        <f t="shared" si="242"/>
        <v>3.0306264386752901E-6</v>
      </c>
      <c r="BF359" s="1">
        <f t="shared" si="243"/>
        <v>5.9067360855474919E-7</v>
      </c>
    </row>
    <row r="360" spans="2:58" x14ac:dyDescent="0.35">
      <c r="B360" s="1" t="s">
        <v>6</v>
      </c>
      <c r="C360" s="1" t="s">
        <v>5</v>
      </c>
      <c r="E360" s="1">
        <f>'PL Table'!R362</f>
        <v>0.76798342417008247</v>
      </c>
      <c r="F360" s="1">
        <f>'PL Table'!S362</f>
        <v>0.82621283807640711</v>
      </c>
      <c r="H360" s="1">
        <f t="shared" si="244"/>
        <v>0.46394771134626428</v>
      </c>
      <c r="I360" s="1">
        <f t="shared" si="244"/>
        <v>0.35630415199557702</v>
      </c>
      <c r="J360" s="1">
        <f t="shared" si="244"/>
        <v>0.13681784134779038</v>
      </c>
      <c r="K360" s="1">
        <f t="shared" si="244"/>
        <v>3.502461142861172E-2</v>
      </c>
      <c r="L360" s="1">
        <f t="shared" si="244"/>
        <v>6.7245802537929571E-3</v>
      </c>
      <c r="M360" s="1">
        <f t="shared" si="244"/>
        <v>1.0328732338828878E-3</v>
      </c>
      <c r="O360" s="1">
        <f t="shared" si="245"/>
        <v>0.4377038065660292</v>
      </c>
      <c r="P360" s="1">
        <f t="shared" si="245"/>
        <v>0.36163650425976568</v>
      </c>
      <c r="Q360" s="1">
        <f t="shared" si="245"/>
        <v>0.14939436126824582</v>
      </c>
      <c r="R360" s="1">
        <f t="shared" si="245"/>
        <v>4.1143846405349821E-2</v>
      </c>
      <c r="S360" s="1">
        <f t="shared" si="245"/>
        <v>8.4983935269859635E-3</v>
      </c>
      <c r="T360" s="1">
        <f t="shared" si="245"/>
        <v>1.4042963670042486E-3</v>
      </c>
      <c r="W360" s="1">
        <f t="shared" si="208"/>
        <v>0.20307167930385722</v>
      </c>
      <c r="X360" s="1">
        <f t="shared" si="209"/>
        <v>0.16778042849058183</v>
      </c>
      <c r="Y360" s="1">
        <f t="shared" si="210"/>
        <v>6.9311171998439641E-2</v>
      </c>
      <c r="Z360" s="1">
        <f t="shared" si="211"/>
        <v>1.9088593375744273E-2</v>
      </c>
      <c r="AA360" s="1">
        <f t="shared" si="212"/>
        <v>3.9428102269650446E-3</v>
      </c>
      <c r="AB360" s="1">
        <f t="shared" si="213"/>
        <v>6.515200855234947E-4</v>
      </c>
      <c r="AC360" s="1">
        <f t="shared" si="214"/>
        <v>0.15595568362374512</v>
      </c>
      <c r="AD360" s="1">
        <f t="shared" si="215"/>
        <v>0.1288525879809207</v>
      </c>
      <c r="AE360" s="1">
        <f t="shared" si="216"/>
        <v>5.3229831204603201E-2</v>
      </c>
      <c r="AF360" s="1">
        <f t="shared" si="217"/>
        <v>1.4659723303294438E-2</v>
      </c>
      <c r="AG360" s="1">
        <f t="shared" si="218"/>
        <v>3.0280128989574346E-3</v>
      </c>
      <c r="AH360" s="1">
        <f t="shared" si="219"/>
        <v>5.0035662619591845E-4</v>
      </c>
      <c r="AI360" s="1">
        <f t="shared" si="220"/>
        <v>5.9885689964074909E-2</v>
      </c>
      <c r="AJ360" s="1">
        <f t="shared" si="221"/>
        <v>4.9478325865382138E-2</v>
      </c>
      <c r="AK360" s="1">
        <f t="shared" si="222"/>
        <v>2.0439814018253337E-2</v>
      </c>
      <c r="AL360" s="1">
        <f t="shared" si="223"/>
        <v>5.6292122499250075E-3</v>
      </c>
      <c r="AM360" s="1">
        <f t="shared" si="224"/>
        <v>1.1627318572862543E-3</v>
      </c>
      <c r="AN360" s="1">
        <f t="shared" si="225"/>
        <v>1.921327975460657E-4</v>
      </c>
      <c r="AO360" s="1">
        <f t="shared" si="226"/>
        <v>1.53304057457994E-2</v>
      </c>
      <c r="AP360" s="1">
        <f t="shared" si="227"/>
        <v>1.266617804009978E-2</v>
      </c>
      <c r="AQ360" s="1">
        <f t="shared" si="228"/>
        <v>5.2324794530459505E-3</v>
      </c>
      <c r="AR360" s="1">
        <f t="shared" si="229"/>
        <v>1.4410472330258605E-3</v>
      </c>
      <c r="AS360" s="1">
        <f t="shared" si="230"/>
        <v>2.9765293105011242E-4</v>
      </c>
      <c r="AT360" s="1">
        <f t="shared" si="231"/>
        <v>4.9184934584934923E-5</v>
      </c>
      <c r="AU360" s="1">
        <f t="shared" si="232"/>
        <v>2.9433743746439321E-3</v>
      </c>
      <c r="AV360" s="1">
        <f t="shared" si="233"/>
        <v>2.4318536955959327E-3</v>
      </c>
      <c r="AW360" s="1">
        <f t="shared" si="234"/>
        <v>1.0046143718124572E-3</v>
      </c>
      <c r="AX360" s="1">
        <f t="shared" si="235"/>
        <v>2.7667509710250577E-4</v>
      </c>
      <c r="AY360" s="1">
        <f t="shared" si="236"/>
        <v>5.7148129300531696E-5</v>
      </c>
      <c r="AZ360" s="1">
        <f t="shared" si="237"/>
        <v>9.4433036200299569E-6</v>
      </c>
      <c r="BA360" s="1">
        <f t="shared" si="238"/>
        <v>4.5209254617070455E-4</v>
      </c>
      <c r="BB360" s="1">
        <f t="shared" si="239"/>
        <v>3.7352466564488689E-4</v>
      </c>
      <c r="BC360" s="1">
        <f t="shared" si="240"/>
        <v>1.5430543704700149E-4</v>
      </c>
      <c r="BD360" s="1">
        <f t="shared" si="241"/>
        <v>4.2496377691074496E-5</v>
      </c>
      <c r="BE360" s="1">
        <f t="shared" si="242"/>
        <v>8.7777632050273925E-6</v>
      </c>
      <c r="BF360" s="1">
        <f t="shared" si="243"/>
        <v>1.450460129917669E-6</v>
      </c>
    </row>
    <row r="361" spans="2:58" x14ac:dyDescent="0.35">
      <c r="B361" s="1" t="s">
        <v>20</v>
      </c>
      <c r="C361" s="1" t="s">
        <v>4</v>
      </c>
      <c r="E361" s="1">
        <f>'PL Table'!R363</f>
        <v>1.368181613440836</v>
      </c>
      <c r="F361" s="1">
        <f>'PL Table'!S363</f>
        <v>1.3770213967940121</v>
      </c>
      <c r="H361" s="1">
        <f t="shared" si="244"/>
        <v>0.25456944459349701</v>
      </c>
      <c r="I361" s="1">
        <f t="shared" si="244"/>
        <v>0.3482972334366683</v>
      </c>
      <c r="J361" s="1">
        <f t="shared" si="244"/>
        <v>0.23826693540018018</v>
      </c>
      <c r="K361" s="1">
        <f t="shared" si="244"/>
        <v>0.10866414670180734</v>
      </c>
      <c r="L361" s="1">
        <f t="shared" si="244"/>
        <v>3.7168071889412638E-2</v>
      </c>
      <c r="M361" s="1">
        <f t="shared" si="244"/>
        <v>1.01705345132283E-2</v>
      </c>
      <c r="O361" s="1">
        <f t="shared" si="245"/>
        <v>0.25232902286549069</v>
      </c>
      <c r="P361" s="1">
        <f t="shared" si="245"/>
        <v>0.34746246351790616</v>
      </c>
      <c r="Q361" s="1">
        <f t="shared" si="245"/>
        <v>0.23923162342345788</v>
      </c>
      <c r="R361" s="1">
        <f t="shared" si="245"/>
        <v>0.10980902141462306</v>
      </c>
      <c r="S361" s="1">
        <f t="shared" si="245"/>
        <v>3.7802343012236984E-2</v>
      </c>
      <c r="T361" s="1">
        <f t="shared" si="245"/>
        <v>1.0410927035359381E-2</v>
      </c>
      <c r="W361" s="1">
        <f t="shared" si="208"/>
        <v>6.4235259205687775E-2</v>
      </c>
      <c r="X361" s="1">
        <f t="shared" si="209"/>
        <v>8.8453326354841585E-2</v>
      </c>
      <c r="Y361" s="1">
        <f t="shared" si="210"/>
        <v>6.0901061504110302E-2</v>
      </c>
      <c r="Z361" s="1">
        <f t="shared" si="211"/>
        <v>2.7954021592876011E-2</v>
      </c>
      <c r="AA361" s="1">
        <f t="shared" si="212"/>
        <v>9.6233214649580311E-3</v>
      </c>
      <c r="AB361" s="1">
        <f t="shared" si="213"/>
        <v>2.6503039130948598E-3</v>
      </c>
      <c r="AC361" s="1">
        <f t="shared" si="214"/>
        <v>8.7885500579828219E-2</v>
      </c>
      <c r="AD361" s="1">
        <f t="shared" si="215"/>
        <v>0.12102021476637601</v>
      </c>
      <c r="AE361" s="1">
        <f t="shared" si="216"/>
        <v>8.3323712588953228E-2</v>
      </c>
      <c r="AF361" s="1">
        <f t="shared" si="217"/>
        <v>3.824617836510108E-2</v>
      </c>
      <c r="AG361" s="1">
        <f t="shared" si="218"/>
        <v>1.3166451488586112E-2</v>
      </c>
      <c r="AH361" s="1">
        <f t="shared" si="219"/>
        <v>3.6260970839266872E-3</v>
      </c>
      <c r="AI361" s="1">
        <f t="shared" si="220"/>
        <v>6.0121662990682459E-2</v>
      </c>
      <c r="AJ361" s="1">
        <f t="shared" si="221"/>
        <v>8.2788816349008407E-2</v>
      </c>
      <c r="AK361" s="1">
        <f t="shared" si="222"/>
        <v>5.7000985763917274E-2</v>
      </c>
      <c r="AL361" s="1">
        <f t="shared" si="223"/>
        <v>2.6163859011754997E-2</v>
      </c>
      <c r="AM361" s="1">
        <f t="shared" si="224"/>
        <v>9.0070484204721225E-3</v>
      </c>
      <c r="AN361" s="1">
        <f t="shared" si="225"/>
        <v>2.4805796793899628E-3</v>
      </c>
      <c r="AO361" s="1">
        <f t="shared" si="226"/>
        <v>2.741911795777938E-2</v>
      </c>
      <c r="AP361" s="1">
        <f t="shared" si="227"/>
        <v>3.7756712109081138E-2</v>
      </c>
      <c r="AQ361" s="1">
        <f t="shared" si="228"/>
        <v>2.5995900223398156E-2</v>
      </c>
      <c r="AR361" s="1">
        <f t="shared" si="229"/>
        <v>1.1932303612180504E-2</v>
      </c>
      <c r="AS361" s="1">
        <f t="shared" si="230"/>
        <v>4.107759346753761E-3</v>
      </c>
      <c r="AT361" s="1">
        <f t="shared" si="231"/>
        <v>1.1312945026721039E-3</v>
      </c>
      <c r="AU361" s="1">
        <f t="shared" si="232"/>
        <v>9.3785832616498036E-3</v>
      </c>
      <c r="AV361" s="1">
        <f t="shared" si="233"/>
        <v>1.2914509822905953E-2</v>
      </c>
      <c r="AW361" s="1">
        <f t="shared" si="234"/>
        <v>8.8917781776239758E-3</v>
      </c>
      <c r="AX361" s="1">
        <f t="shared" si="235"/>
        <v>4.0813896020447616E-3</v>
      </c>
      <c r="AY361" s="1">
        <f t="shared" si="236"/>
        <v>1.4050402026670598E-3</v>
      </c>
      <c r="AZ361" s="1">
        <f t="shared" si="237"/>
        <v>3.8695408448566706E-4</v>
      </c>
      <c r="BA361" s="1">
        <f t="shared" si="238"/>
        <v>2.5663210357426461E-3</v>
      </c>
      <c r="BB361" s="1">
        <f t="shared" si="239"/>
        <v>3.5338789772601936E-3</v>
      </c>
      <c r="BC361" s="1">
        <f t="shared" si="240"/>
        <v>2.4331134826839143E-3</v>
      </c>
      <c r="BD361" s="1">
        <f t="shared" si="241"/>
        <v>1.1168164421612493E-3</v>
      </c>
      <c r="BE361" s="1">
        <f t="shared" si="242"/>
        <v>3.844700342868509E-4</v>
      </c>
      <c r="BF361" s="1">
        <f t="shared" si="243"/>
        <v>1.0588469272782418E-4</v>
      </c>
    </row>
    <row r="362" spans="2:58" x14ac:dyDescent="0.35">
      <c r="B362" s="1" t="s">
        <v>11</v>
      </c>
      <c r="C362" s="1" t="s">
        <v>19</v>
      </c>
      <c r="E362" s="1">
        <f>'PL Table'!R364</f>
        <v>1.0720237827124903</v>
      </c>
      <c r="F362" s="1">
        <f>'PL Table'!S364</f>
        <v>0.56493185509497923</v>
      </c>
      <c r="H362" s="1">
        <f t="shared" si="244"/>
        <v>0.34231504466668911</v>
      </c>
      <c r="I362" s="1">
        <f t="shared" si="244"/>
        <v>0.36696986906297913</v>
      </c>
      <c r="J362" s="1">
        <f t="shared" si="244"/>
        <v>0.19670021358720108</v>
      </c>
      <c r="K362" s="1">
        <f t="shared" si="244"/>
        <v>7.0289102343368715E-2</v>
      </c>
      <c r="L362" s="1">
        <f t="shared" si="244"/>
        <v>1.8837897344400868E-2</v>
      </c>
      <c r="M362" s="1">
        <f t="shared" si="244"/>
        <v>4.03893479389884E-3</v>
      </c>
      <c r="O362" s="1">
        <f t="shared" si="245"/>
        <v>0.56839887892544383</v>
      </c>
      <c r="P362" s="1">
        <f t="shared" si="245"/>
        <v>0.32110663310525744</v>
      </c>
      <c r="Q362" s="1">
        <f t="shared" si="245"/>
        <v>9.0701682961727981E-2</v>
      </c>
      <c r="R362" s="1">
        <f t="shared" si="245"/>
        <v>1.7080090005268556E-2</v>
      </c>
      <c r="S362" s="1">
        <f t="shared" si="245"/>
        <v>2.4122717329663939E-3</v>
      </c>
      <c r="T362" s="1">
        <f t="shared" si="245"/>
        <v>2.7255382901957708E-4</v>
      </c>
      <c r="W362" s="1">
        <f t="shared" si="208"/>
        <v>0.19457148762785931</v>
      </c>
      <c r="X362" s="1">
        <f t="shared" si="209"/>
        <v>0.10991963145419635</v>
      </c>
      <c r="Y362" s="1">
        <f t="shared" si="210"/>
        <v>3.1048550654387788E-2</v>
      </c>
      <c r="Z362" s="1">
        <f t="shared" si="211"/>
        <v>5.8467717730645756E-3</v>
      </c>
      <c r="AA362" s="1">
        <f t="shared" si="212"/>
        <v>8.2575690601858261E-4</v>
      </c>
      <c r="AB362" s="1">
        <f t="shared" si="213"/>
        <v>9.3299276154913677E-5</v>
      </c>
      <c r="AC362" s="1">
        <f t="shared" si="214"/>
        <v>0.20858526217481424</v>
      </c>
      <c r="AD362" s="1">
        <f t="shared" si="215"/>
        <v>0.1178364591058904</v>
      </c>
      <c r="AE362" s="1">
        <f t="shared" si="216"/>
        <v>3.3284784720257164E-2</v>
      </c>
      <c r="AF362" s="1">
        <f t="shared" si="217"/>
        <v>6.2678783928173006E-3</v>
      </c>
      <c r="AG362" s="1">
        <f t="shared" si="218"/>
        <v>8.8523104199100333E-4</v>
      </c>
      <c r="AH362" s="1">
        <f t="shared" si="219"/>
        <v>1.000190429479278E-4</v>
      </c>
      <c r="AI362" s="1">
        <f t="shared" si="220"/>
        <v>0.11180418088736045</v>
      </c>
      <c r="AJ362" s="1">
        <f t="shared" si="221"/>
        <v>6.3161743316071148E-2</v>
      </c>
      <c r="AK362" s="1">
        <f t="shared" si="222"/>
        <v>1.784104041129049E-2</v>
      </c>
      <c r="AL362" s="1">
        <f t="shared" si="223"/>
        <v>3.3596573521249432E-3</v>
      </c>
      <c r="AM362" s="1">
        <f t="shared" si="224"/>
        <v>4.7449436510485737E-4</v>
      </c>
      <c r="AN362" s="1">
        <f t="shared" si="225"/>
        <v>5.3611396382160295E-5</v>
      </c>
      <c r="AO362" s="1">
        <f t="shared" si="226"/>
        <v>3.9952246972646564E-2</v>
      </c>
      <c r="AP362" s="1">
        <f t="shared" si="227"/>
        <v>2.2570296997469989E-2</v>
      </c>
      <c r="AQ362" s="1">
        <f t="shared" si="228"/>
        <v>6.3753398764126801E-3</v>
      </c>
      <c r="AR362" s="1">
        <f t="shared" si="229"/>
        <v>1.2005441944142705E-3</v>
      </c>
      <c r="AS362" s="1">
        <f t="shared" si="230"/>
        <v>1.6955641471849028E-4</v>
      </c>
      <c r="AT362" s="1">
        <f t="shared" si="231"/>
        <v>1.9157563982034071E-5</v>
      </c>
      <c r="AU362" s="1">
        <f t="shared" si="232"/>
        <v>1.0707439731870048E-2</v>
      </c>
      <c r="AV362" s="1">
        <f t="shared" si="233"/>
        <v>6.0489737910430332E-3</v>
      </c>
      <c r="AW362" s="1">
        <f t="shared" si="234"/>
        <v>1.7086289925974251E-3</v>
      </c>
      <c r="AX362" s="1">
        <f t="shared" si="235"/>
        <v>3.2175298215237632E-4</v>
      </c>
      <c r="AY362" s="1">
        <f t="shared" si="236"/>
        <v>4.5442127272420911E-5</v>
      </c>
      <c r="AZ362" s="1">
        <f t="shared" si="237"/>
        <v>5.1343410518941797E-6</v>
      </c>
      <c r="BA362" s="1">
        <f t="shared" si="238"/>
        <v>2.2957260089050691E-3</v>
      </c>
      <c r="BB362" s="1">
        <f t="shared" si="239"/>
        <v>1.2969287530005334E-3</v>
      </c>
      <c r="BC362" s="1">
        <f t="shared" si="240"/>
        <v>3.6633818317930475E-4</v>
      </c>
      <c r="BD362" s="1">
        <f t="shared" si="241"/>
        <v>6.8985369805202985E-5</v>
      </c>
      <c r="BE362" s="1">
        <f t="shared" si="242"/>
        <v>9.7430082346166202E-6</v>
      </c>
      <c r="BF362" s="1">
        <f t="shared" si="243"/>
        <v>1.1008271432375252E-6</v>
      </c>
    </row>
    <row r="363" spans="2:58" x14ac:dyDescent="0.35">
      <c r="B363" s="1" t="s">
        <v>12</v>
      </c>
      <c r="C363" s="1" t="s">
        <v>14</v>
      </c>
      <c r="E363" s="1">
        <f>'PL Table'!R365</f>
        <v>0.73194901130579715</v>
      </c>
      <c r="F363" s="1">
        <f>'PL Table'!S365</f>
        <v>0.939199209095403</v>
      </c>
      <c r="H363" s="1">
        <f t="shared" si="244"/>
        <v>0.48097065872640193</v>
      </c>
      <c r="I363" s="1">
        <f t="shared" si="244"/>
        <v>0.35204599812188786</v>
      </c>
      <c r="J363" s="1">
        <f t="shared" si="244"/>
        <v>0.12883986012973916</v>
      </c>
      <c r="K363" s="1">
        <f t="shared" si="244"/>
        <v>3.1434736079579931E-2</v>
      </c>
      <c r="L363" s="1">
        <f t="shared" si="244"/>
        <v>5.7521559985267987E-3</v>
      </c>
      <c r="M363" s="1">
        <f t="shared" si="244"/>
        <v>8.4205697919968031E-4</v>
      </c>
      <c r="O363" s="1">
        <f t="shared" si="245"/>
        <v>0.39094077185778681</v>
      </c>
      <c r="P363" s="1">
        <f t="shared" si="245"/>
        <v>0.36717126373197972</v>
      </c>
      <c r="Q363" s="1">
        <f t="shared" si="245"/>
        <v>0.17242348024981749</v>
      </c>
      <c r="R363" s="1">
        <f t="shared" si="245"/>
        <v>5.3979998760035147E-2</v>
      </c>
      <c r="S363" s="1">
        <f t="shared" si="245"/>
        <v>1.2674493035598958E-2</v>
      </c>
      <c r="T363" s="1">
        <f t="shared" si="245"/>
        <v>2.380774766943948E-3</v>
      </c>
      <c r="W363" s="1">
        <f t="shared" si="208"/>
        <v>0.18803104056344774</v>
      </c>
      <c r="X363" s="1">
        <f t="shared" si="209"/>
        <v>0.17659860458257573</v>
      </c>
      <c r="Y363" s="1">
        <f t="shared" si="210"/>
        <v>8.2930634875653469E-2</v>
      </c>
      <c r="Z363" s="1">
        <f t="shared" si="211"/>
        <v>2.5962795561664465E-2</v>
      </c>
      <c r="AA363" s="1">
        <f t="shared" si="212"/>
        <v>6.0960592643552244E-3</v>
      </c>
      <c r="AB363" s="1">
        <f t="shared" si="213"/>
        <v>1.1450828079362268E-3</v>
      </c>
      <c r="AC363" s="1">
        <f t="shared" si="214"/>
        <v>0.13762913423521581</v>
      </c>
      <c r="AD363" s="1">
        <f t="shared" si="215"/>
        <v>0.12926117402219972</v>
      </c>
      <c r="AE363" s="1">
        <f t="shared" si="216"/>
        <v>6.0700996204196618E-2</v>
      </c>
      <c r="AF363" s="1">
        <f t="shared" si="217"/>
        <v>1.9003442542094844E-2</v>
      </c>
      <c r="AG363" s="1">
        <f t="shared" si="218"/>
        <v>4.4620045514063515E-3</v>
      </c>
      <c r="AH363" s="1">
        <f t="shared" si="219"/>
        <v>8.3814222913218713E-4</v>
      </c>
      <c r="AI363" s="1">
        <f t="shared" si="220"/>
        <v>5.0368754365169521E-2</v>
      </c>
      <c r="AJ363" s="1">
        <f t="shared" si="221"/>
        <v>4.7306294262887835E-2</v>
      </c>
      <c r="AK363" s="1">
        <f t="shared" si="222"/>
        <v>2.2215017078469328E-2</v>
      </c>
      <c r="AL363" s="1">
        <f t="shared" si="223"/>
        <v>6.9547754900464217E-3</v>
      </c>
      <c r="AM363" s="1">
        <f t="shared" si="224"/>
        <v>1.6329799099219229E-3</v>
      </c>
      <c r="AN363" s="1">
        <f t="shared" si="225"/>
        <v>3.0673868797347059E-4</v>
      </c>
      <c r="AO363" s="1">
        <f t="shared" si="226"/>
        <v>1.2289119986096797E-2</v>
      </c>
      <c r="AP363" s="1">
        <f t="shared" si="227"/>
        <v>1.1541931771420622E-2</v>
      </c>
      <c r="AQ363" s="1">
        <f t="shared" si="228"/>
        <v>5.4200865955756758E-3</v>
      </c>
      <c r="AR363" s="1">
        <f t="shared" si="229"/>
        <v>1.6968470145977568E-3</v>
      </c>
      <c r="AS363" s="1">
        <f t="shared" si="230"/>
        <v>3.9841934351652714E-4</v>
      </c>
      <c r="AT363" s="1">
        <f t="shared" si="231"/>
        <v>7.4839026463806427E-5</v>
      </c>
      <c r="AU363" s="1">
        <f t="shared" si="232"/>
        <v>2.2487523059104651E-3</v>
      </c>
      <c r="AV363" s="1">
        <f t="shared" si="233"/>
        <v>2.1120263871625723E-3</v>
      </c>
      <c r="AW363" s="1">
        <f t="shared" si="234"/>
        <v>9.9180675620585469E-4</v>
      </c>
      <c r="AX363" s="1">
        <f t="shared" si="235"/>
        <v>3.1050137366800531E-4</v>
      </c>
      <c r="AY363" s="1">
        <f t="shared" si="236"/>
        <v>7.2905661143006682E-5</v>
      </c>
      <c r="AZ363" s="1">
        <f t="shared" si="237"/>
        <v>1.3694587856817872E-5</v>
      </c>
      <c r="BA363" s="1">
        <f t="shared" si="238"/>
        <v>3.2919440539655936E-4</v>
      </c>
      <c r="BB363" s="1">
        <f t="shared" si="239"/>
        <v>3.0917912518707997E-4</v>
      </c>
      <c r="BC363" s="1">
        <f t="shared" si="240"/>
        <v>1.4519039492225704E-4</v>
      </c>
      <c r="BD363" s="1">
        <f t="shared" si="241"/>
        <v>4.5454234693077684E-5</v>
      </c>
      <c r="BE363" s="1">
        <f t="shared" si="242"/>
        <v>1.0672645318443844E-5</v>
      </c>
      <c r="BF363" s="1">
        <f t="shared" si="243"/>
        <v>2.0047480084076436E-6</v>
      </c>
    </row>
    <row r="364" spans="2:58" x14ac:dyDescent="0.35">
      <c r="B364" s="1" t="s">
        <v>21</v>
      </c>
      <c r="C364" s="1" t="s">
        <v>17</v>
      </c>
      <c r="E364" s="1">
        <f>'PL Table'!R366</f>
        <v>0.29728390613035449</v>
      </c>
      <c r="F364" s="1">
        <f>'PL Table'!S366</f>
        <v>2.1467410493609211</v>
      </c>
      <c r="H364" s="1">
        <f t="shared" si="244"/>
        <v>0.7428330875545468</v>
      </c>
      <c r="I364" s="1">
        <f t="shared" si="244"/>
        <v>0.22083232187108728</v>
      </c>
      <c r="J364" s="1">
        <f t="shared" si="244"/>
        <v>3.2824947622836262E-2</v>
      </c>
      <c r="K364" s="1">
        <f t="shared" si="244"/>
        <v>3.25277621594702E-3</v>
      </c>
      <c r="L364" s="1">
        <f t="shared" si="244"/>
        <v>2.4174950481116084E-4</v>
      </c>
      <c r="M364" s="1">
        <f t="shared" si="244"/>
        <v>1.4373647419068168E-5</v>
      </c>
      <c r="O364" s="1">
        <f t="shared" si="245"/>
        <v>0.11686439314153099</v>
      </c>
      <c r="P364" s="1">
        <f t="shared" si="245"/>
        <v>0.25087758996557746</v>
      </c>
      <c r="Q364" s="1">
        <f t="shared" si="245"/>
        <v>0.26928461037192142</v>
      </c>
      <c r="R364" s="1">
        <f t="shared" si="245"/>
        <v>0.1926947756821884</v>
      </c>
      <c r="S364" s="1">
        <f t="shared" si="245"/>
        <v>0.10341644623858716</v>
      </c>
      <c r="T364" s="1">
        <f t="shared" si="245"/>
        <v>4.4401666063880366E-2</v>
      </c>
      <c r="W364" s="1">
        <f t="shared" si="208"/>
        <v>8.6810737982511876E-2</v>
      </c>
      <c r="X364" s="1">
        <f t="shared" si="209"/>
        <v>0.18636017475237349</v>
      </c>
      <c r="Y364" s="1">
        <f t="shared" si="210"/>
        <v>0.20003351855349752</v>
      </c>
      <c r="Z364" s="1">
        <f t="shared" si="211"/>
        <v>0.1431400551756308</v>
      </c>
      <c r="AA364" s="1">
        <f t="shared" si="212"/>
        <v>7.6821158063328496E-2</v>
      </c>
      <c r="AB364" s="1">
        <f t="shared" si="213"/>
        <v>3.298302669479819E-2</v>
      </c>
      <c r="AC364" s="1">
        <f t="shared" si="214"/>
        <v>2.5807435281499858E-2</v>
      </c>
      <c r="AD364" s="1">
        <f t="shared" si="215"/>
        <v>5.5401880697521062E-2</v>
      </c>
      <c r="AE364" s="1">
        <f t="shared" si="216"/>
        <v>5.9466745752582477E-2</v>
      </c>
      <c r="AF364" s="1">
        <f t="shared" si="217"/>
        <v>4.2553234726325995E-2</v>
      </c>
      <c r="AG364" s="1">
        <f t="shared" si="218"/>
        <v>2.2837693942523673E-2</v>
      </c>
      <c r="AH364" s="1">
        <f t="shared" si="219"/>
        <v>9.8053230118313617E-3</v>
      </c>
      <c r="AI364" s="1">
        <f t="shared" si="220"/>
        <v>3.8360675838453001E-3</v>
      </c>
      <c r="AJ364" s="1">
        <f t="shared" si="221"/>
        <v>8.2350437503634719E-3</v>
      </c>
      <c r="AK364" s="1">
        <f t="shared" si="222"/>
        <v>8.8392532310941907E-3</v>
      </c>
      <c r="AL364" s="1">
        <f t="shared" si="223"/>
        <v>6.3251959189620172E-3</v>
      </c>
      <c r="AM364" s="1">
        <f t="shared" si="224"/>
        <v>3.3946394311214858E-3</v>
      </c>
      <c r="AN364" s="1">
        <f t="shared" si="225"/>
        <v>1.4574823629135392E-3</v>
      </c>
      <c r="AO364" s="1">
        <f t="shared" si="226"/>
        <v>3.8013371850185404E-4</v>
      </c>
      <c r="AP364" s="1">
        <f t="shared" si="227"/>
        <v>8.1604865775413912E-4</v>
      </c>
      <c r="AQ364" s="1">
        <f t="shared" si="228"/>
        <v>8.7592257593834618E-4</v>
      </c>
      <c r="AR364" s="1">
        <f t="shared" si="229"/>
        <v>6.2679298327626861E-4</v>
      </c>
      <c r="AS364" s="1">
        <f t="shared" si="230"/>
        <v>3.3639055666263997E-4</v>
      </c>
      <c r="AT364" s="1">
        <f t="shared" si="231"/>
        <v>1.4442868332101199E-4</v>
      </c>
      <c r="AU364" s="1">
        <f t="shared" si="232"/>
        <v>2.825190917202194E-5</v>
      </c>
      <c r="AV364" s="1">
        <f t="shared" si="233"/>
        <v>6.0649533142395806E-5</v>
      </c>
      <c r="AW364" s="1">
        <f t="shared" si="234"/>
        <v>6.5099421210678391E-5</v>
      </c>
      <c r="AX364" s="1">
        <f t="shared" si="235"/>
        <v>4.6583866600866762E-5</v>
      </c>
      <c r="AY364" s="1">
        <f t="shared" si="236"/>
        <v>2.5000874667508484E-5</v>
      </c>
      <c r="AZ364" s="1">
        <f t="shared" si="237"/>
        <v>1.0734080783733604E-5</v>
      </c>
      <c r="BA364" s="1">
        <f t="shared" si="238"/>
        <v>1.6797675828597346E-6</v>
      </c>
      <c r="BB364" s="1">
        <f t="shared" si="239"/>
        <v>3.6060260235107646E-6</v>
      </c>
      <c r="BC364" s="1">
        <f t="shared" si="240"/>
        <v>3.8706020448671458E-6</v>
      </c>
      <c r="BD364" s="1">
        <f t="shared" si="241"/>
        <v>2.7697267651522067E-6</v>
      </c>
      <c r="BE364" s="1">
        <f t="shared" si="242"/>
        <v>1.4864715355664703E-6</v>
      </c>
      <c r="BF364" s="1">
        <f t="shared" si="243"/>
        <v>6.3821389282142066E-7</v>
      </c>
    </row>
    <row r="365" spans="2:58" x14ac:dyDescent="0.35">
      <c r="B365" s="1" t="s">
        <v>3</v>
      </c>
      <c r="C365" s="1" t="s">
        <v>16</v>
      </c>
      <c r="E365" s="1">
        <f>'PL Table'!R367</f>
        <v>0.94590333768749146</v>
      </c>
      <c r="F365" s="1">
        <f>'PL Table'!S367</f>
        <v>1.0945554692465223</v>
      </c>
      <c r="H365" s="1">
        <f t="shared" si="244"/>
        <v>0.38832862053421136</v>
      </c>
      <c r="I365" s="1">
        <f t="shared" si="244"/>
        <v>0.36732133828288982</v>
      </c>
      <c r="J365" s="1">
        <f t="shared" si="244"/>
        <v>0.17372523994281081</v>
      </c>
      <c r="K365" s="1">
        <f t="shared" si="244"/>
        <v>5.4775761434155024E-2</v>
      </c>
      <c r="L365" s="1">
        <f t="shared" si="244"/>
        <v>1.2953143891235249E-2</v>
      </c>
      <c r="M365" s="1">
        <f t="shared" si="244"/>
        <v>2.4504844080531535E-3</v>
      </c>
      <c r="O365" s="1">
        <f t="shared" si="245"/>
        <v>0.33468835315083384</v>
      </c>
      <c r="P365" s="1">
        <f t="shared" si="245"/>
        <v>0.36633496743435673</v>
      </c>
      <c r="Q365" s="1">
        <f t="shared" si="245"/>
        <v>0.20048697109076086</v>
      </c>
      <c r="R365" s="1">
        <f t="shared" si="245"/>
        <v>7.3148036906687239E-2</v>
      </c>
      <c r="S365" s="1">
        <f t="shared" si="245"/>
        <v>2.0016145965215244E-2</v>
      </c>
      <c r="T365" s="1">
        <f t="shared" si="245"/>
        <v>4.3817564078926117E-3</v>
      </c>
      <c r="W365" s="1">
        <f t="shared" si="208"/>
        <v>0.12996906648793027</v>
      </c>
      <c r="X365" s="1">
        <f t="shared" si="209"/>
        <v>0.14225835255722899</v>
      </c>
      <c r="Y365" s="1">
        <f t="shared" si="210"/>
        <v>7.7854828918757474E-2</v>
      </c>
      <c r="Z365" s="1">
        <f t="shared" si="211"/>
        <v>2.8405476266759436E-2</v>
      </c>
      <c r="AA365" s="1">
        <f t="shared" si="212"/>
        <v>7.772842351083456E-3</v>
      </c>
      <c r="AB365" s="1">
        <f t="shared" si="213"/>
        <v>1.7015614213938791E-3</v>
      </c>
      <c r="AC365" s="1">
        <f t="shared" si="214"/>
        <v>0.12293817378706073</v>
      </c>
      <c r="AD365" s="1">
        <f t="shared" si="215"/>
        <v>0.13456265049780677</v>
      </c>
      <c r="AE365" s="1">
        <f t="shared" si="216"/>
        <v>7.3643142529341316E-2</v>
      </c>
      <c r="AF365" s="1">
        <f t="shared" si="217"/>
        <v>2.6868834809330572E-2</v>
      </c>
      <c r="AG365" s="1">
        <f t="shared" si="218"/>
        <v>7.3523575232085289E-3</v>
      </c>
      <c r="AH365" s="1">
        <f t="shared" si="219"/>
        <v>1.6095126277767423E-3</v>
      </c>
      <c r="AI365" s="1">
        <f t="shared" si="220"/>
        <v>5.8143814457192806E-2</v>
      </c>
      <c r="AJ365" s="1">
        <f t="shared" si="221"/>
        <v>6.3641630116975406E-2</v>
      </c>
      <c r="AK365" s="1">
        <f t="shared" si="222"/>
        <v>3.4829647158149804E-2</v>
      </c>
      <c r="AL365" s="1">
        <f t="shared" si="223"/>
        <v>1.2707660262959821E-2</v>
      </c>
      <c r="AM365" s="1">
        <f t="shared" si="224"/>
        <v>3.4773097605373428E-3</v>
      </c>
      <c r="AN365" s="1">
        <f t="shared" si="225"/>
        <v>7.612216833320927E-4</v>
      </c>
      <c r="AO365" s="1">
        <f t="shared" si="226"/>
        <v>1.83328093869803E-2</v>
      </c>
      <c r="AP365" s="1">
        <f t="shared" si="227"/>
        <v>2.0066276781173273E-2</v>
      </c>
      <c r="AQ365" s="1">
        <f t="shared" si="228"/>
        <v>1.0981826499123852E-2</v>
      </c>
      <c r="AR365" s="1">
        <f t="shared" si="229"/>
        <v>4.0067394189774669E-3</v>
      </c>
      <c r="AS365" s="1">
        <f t="shared" si="230"/>
        <v>1.0963996362218548E-3</v>
      </c>
      <c r="AT365" s="1">
        <f t="shared" si="231"/>
        <v>2.4001404366130578E-4</v>
      </c>
      <c r="AU365" s="1">
        <f t="shared" si="232"/>
        <v>4.3352663970833089E-3</v>
      </c>
      <c r="AV365" s="1">
        <f t="shared" si="233"/>
        <v>4.7451895455682021E-3</v>
      </c>
      <c r="AW365" s="1">
        <f t="shared" si="234"/>
        <v>2.5969365848565471E-3</v>
      </c>
      <c r="AX365" s="1">
        <f t="shared" si="235"/>
        <v>9.4749704741370637E-4</v>
      </c>
      <c r="AY365" s="1">
        <f t="shared" si="236"/>
        <v>2.5927201883540091E-4</v>
      </c>
      <c r="AZ365" s="1">
        <f t="shared" si="237"/>
        <v>5.6757521247775092E-5</v>
      </c>
      <c r="BA365" s="1">
        <f t="shared" si="238"/>
        <v>8.2014859095310582E-4</v>
      </c>
      <c r="BB365" s="1">
        <f t="shared" si="239"/>
        <v>8.9769812582255089E-4</v>
      </c>
      <c r="BC365" s="1">
        <f t="shared" si="240"/>
        <v>4.9129019667571285E-4</v>
      </c>
      <c r="BD365" s="1">
        <f t="shared" si="241"/>
        <v>1.7924812391953369E-4</v>
      </c>
      <c r="BE365" s="1">
        <f t="shared" si="242"/>
        <v>4.9049253597075994E-5</v>
      </c>
      <c r="BF365" s="1">
        <f t="shared" si="243"/>
        <v>1.0737425757427839E-5</v>
      </c>
    </row>
    <row r="366" spans="2:58" x14ac:dyDescent="0.35">
      <c r="B366" s="1" t="s">
        <v>2</v>
      </c>
      <c r="C366" s="1" t="s">
        <v>9</v>
      </c>
      <c r="E366" s="1">
        <f>'PL Table'!R368</f>
        <v>1.0033331831899466</v>
      </c>
      <c r="F366" s="1">
        <f>'PL Table'!S368</f>
        <v>1.0592472283030863</v>
      </c>
      <c r="H366" s="1">
        <f t="shared" si="244"/>
        <v>0.36665527292410138</v>
      </c>
      <c r="I366" s="1">
        <f t="shared" si="244"/>
        <v>0.36787740211631725</v>
      </c>
      <c r="J366" s="1">
        <f t="shared" si="244"/>
        <v>0.18455180244450628</v>
      </c>
      <c r="K366" s="1">
        <f t="shared" si="244"/>
        <v>6.1722315803362883E-2</v>
      </c>
      <c r="L366" s="1">
        <f t="shared" si="244"/>
        <v>1.5482011897210804E-2</v>
      </c>
      <c r="M366" s="1">
        <f t="shared" si="244"/>
        <v>3.1067232558026291E-3</v>
      </c>
      <c r="O366" s="1">
        <f t="shared" si="245"/>
        <v>0.3467167106451714</v>
      </c>
      <c r="P366" s="1">
        <f t="shared" si="245"/>
        <v>0.36725871475726096</v>
      </c>
      <c r="Q366" s="1">
        <f t="shared" si="245"/>
        <v>0.19450888783839121</v>
      </c>
      <c r="R366" s="1">
        <f t="shared" si="245"/>
        <v>6.8677666774377269E-2</v>
      </c>
      <c r="S366" s="1">
        <f t="shared" si="245"/>
        <v>1.8186657044270516E-2</v>
      </c>
      <c r="T366" s="1">
        <f t="shared" si="245"/>
        <v>3.8528332132484705E-3</v>
      </c>
      <c r="W366" s="1">
        <f t="shared" si="208"/>
        <v>0.12712551016895202</v>
      </c>
      <c r="X366" s="1">
        <f t="shared" si="209"/>
        <v>0.13465734429307821</v>
      </c>
      <c r="Y366" s="1">
        <f t="shared" si="210"/>
        <v>7.1317709356548756E-2</v>
      </c>
      <c r="Z366" s="1">
        <f t="shared" si="211"/>
        <v>2.5181028654949787E-2</v>
      </c>
      <c r="AA366" s="1">
        <f t="shared" si="212"/>
        <v>6.6682337021440373E-3</v>
      </c>
      <c r="AB366" s="1">
        <f t="shared" si="213"/>
        <v>1.4126616133346604E-3</v>
      </c>
      <c r="AC366" s="1">
        <f t="shared" si="214"/>
        <v>0.12754924278246052</v>
      </c>
      <c r="AD366" s="1">
        <f t="shared" si="215"/>
        <v>0.13510618188947876</v>
      </c>
      <c r="AE366" s="1">
        <f t="shared" si="216"/>
        <v>7.1555424346521498E-2</v>
      </c>
      <c r="AF366" s="1">
        <f t="shared" si="217"/>
        <v>2.5264961636368027E-2</v>
      </c>
      <c r="AG366" s="1">
        <f t="shared" si="218"/>
        <v>6.6904601466266584E-3</v>
      </c>
      <c r="AH366" s="1">
        <f t="shared" si="219"/>
        <v>1.4173702732773103E-3</v>
      </c>
      <c r="AI366" s="1">
        <f t="shared" si="220"/>
        <v>6.3987193887196717E-2</v>
      </c>
      <c r="AJ366" s="1">
        <f t="shared" si="221"/>
        <v>6.7778257771905312E-2</v>
      </c>
      <c r="AK366" s="1">
        <f t="shared" si="222"/>
        <v>3.5896965842051404E-2</v>
      </c>
      <c r="AL366" s="1">
        <f t="shared" si="223"/>
        <v>1.2674587190894506E-2</v>
      </c>
      <c r="AM366" s="1">
        <f t="shared" si="224"/>
        <v>3.356380337960201E-3</v>
      </c>
      <c r="AN366" s="1">
        <f t="shared" si="225"/>
        <v>7.1104731402306409E-4</v>
      </c>
      <c r="AO366" s="1">
        <f t="shared" si="226"/>
        <v>2.140015830874446E-2</v>
      </c>
      <c r="AP366" s="1">
        <f t="shared" si="227"/>
        <v>2.2668058373784831E-2</v>
      </c>
      <c r="AQ366" s="1">
        <f t="shared" si="228"/>
        <v>1.2005539001722073E-2</v>
      </c>
      <c r="AR366" s="1">
        <f t="shared" si="229"/>
        <v>4.2389446372862365E-3</v>
      </c>
      <c r="AS366" s="1">
        <f t="shared" si="230"/>
        <v>1.1225225894939189E-3</v>
      </c>
      <c r="AT366" s="1">
        <f t="shared" si="231"/>
        <v>2.3780578832580747E-4</v>
      </c>
      <c r="AU366" s="1">
        <f t="shared" si="232"/>
        <v>5.3678722391703399E-3</v>
      </c>
      <c r="AV366" s="1">
        <f t="shared" si="233"/>
        <v>5.6859037912262633E-3</v>
      </c>
      <c r="AW366" s="1">
        <f t="shared" si="234"/>
        <v>3.0113889156272145E-3</v>
      </c>
      <c r="AX366" s="1">
        <f t="shared" si="235"/>
        <v>1.063268454073588E-3</v>
      </c>
      <c r="AY366" s="1">
        <f t="shared" si="236"/>
        <v>2.8156604072988883E-4</v>
      </c>
      <c r="AZ366" s="1">
        <f t="shared" si="237"/>
        <v>5.9649609645481752E-5</v>
      </c>
      <c r="BA366" s="1">
        <f t="shared" si="238"/>
        <v>1.0771528681367451E-3</v>
      </c>
      <c r="BB366" s="1">
        <f t="shared" si="239"/>
        <v>1.1409711900325669E-3</v>
      </c>
      <c r="BC366" s="1">
        <f t="shared" si="240"/>
        <v>6.0428528530783517E-4</v>
      </c>
      <c r="BD366" s="1">
        <f t="shared" si="241"/>
        <v>2.133625045222214E-4</v>
      </c>
      <c r="BE366" s="1">
        <f t="shared" si="242"/>
        <v>5.6500910384741915E-5</v>
      </c>
      <c r="BF366" s="1">
        <f t="shared" si="243"/>
        <v>1.1969686544327794E-5</v>
      </c>
    </row>
    <row r="367" spans="2:58" x14ac:dyDescent="0.35">
      <c r="B367" s="1" t="s">
        <v>15</v>
      </c>
      <c r="C367" s="1" t="s">
        <v>21</v>
      </c>
      <c r="E367" s="1">
        <f>'PL Table'!R369</f>
        <v>1.2161614341696321</v>
      </c>
      <c r="F367" s="1">
        <f>'PL Table'!S369</f>
        <v>0.77854671280276855</v>
      </c>
      <c r="H367" s="1">
        <f t="shared" si="244"/>
        <v>0.29636560518793953</v>
      </c>
      <c r="I367" s="1">
        <f t="shared" si="244"/>
        <v>0.36042841944391546</v>
      </c>
      <c r="J367" s="1">
        <f t="shared" si="244"/>
        <v>0.21916957175320301</v>
      </c>
      <c r="K367" s="1">
        <f t="shared" si="244"/>
        <v>8.88485269032398E-2</v>
      </c>
      <c r="L367" s="1">
        <f t="shared" si="244"/>
        <v>2.701353797562581E-2</v>
      </c>
      <c r="M367" s="1">
        <f t="shared" si="244"/>
        <v>6.5705646172865822E-3</v>
      </c>
      <c r="O367" s="1">
        <f t="shared" si="245"/>
        <v>0.45907269121393729</v>
      </c>
      <c r="P367" s="1">
        <f t="shared" si="245"/>
        <v>0.35740953468213127</v>
      </c>
      <c r="Q367" s="1">
        <f t="shared" si="245"/>
        <v>0.1391300091755702</v>
      </c>
      <c r="R367" s="1">
        <f t="shared" si="245"/>
        <v>3.6106403765286406E-2</v>
      </c>
      <c r="S367" s="1">
        <f t="shared" si="245"/>
        <v>7.0276304906483076E-3</v>
      </c>
      <c r="T367" s="1">
        <f t="shared" si="245"/>
        <v>1.0942677234573499E-3</v>
      </c>
      <c r="W367" s="1">
        <f t="shared" si="208"/>
        <v>0.13605335595687462</v>
      </c>
      <c r="X367" s="1">
        <f t="shared" si="209"/>
        <v>0.1059238930460097</v>
      </c>
      <c r="Y367" s="1">
        <f t="shared" si="210"/>
        <v>4.1233349369121444E-2</v>
      </c>
      <c r="Z367" s="1">
        <f t="shared" si="211"/>
        <v>1.0700696203059204E-2</v>
      </c>
      <c r="AA367" s="1">
        <f t="shared" si="212"/>
        <v>2.0827479633982022E-3</v>
      </c>
      <c r="AB367" s="1">
        <f t="shared" si="213"/>
        <v>3.2430331610006638E-4</v>
      </c>
      <c r="AC367" s="1">
        <f t="shared" si="214"/>
        <v>0.16546284450410406</v>
      </c>
      <c r="AD367" s="1">
        <f t="shared" si="215"/>
        <v>0.12882055367966586</v>
      </c>
      <c r="AE367" s="1">
        <f t="shared" si="216"/>
        <v>5.0146409304368221E-2</v>
      </c>
      <c r="AF367" s="1">
        <f t="shared" si="217"/>
        <v>1.3013774040926017E-2</v>
      </c>
      <c r="AG367" s="1">
        <f t="shared" si="218"/>
        <v>2.5329577501802376E-3</v>
      </c>
      <c r="AH367" s="1">
        <f t="shared" si="219"/>
        <v>3.9440518601422422E-4</v>
      </c>
      <c r="AI367" s="1">
        <f t="shared" si="220"/>
        <v>0.10061476513694903</v>
      </c>
      <c r="AJ367" s="1">
        <f t="shared" si="221"/>
        <v>7.833329465679427E-2</v>
      </c>
      <c r="AK367" s="1">
        <f t="shared" si="222"/>
        <v>3.0493064529028925E-2</v>
      </c>
      <c r="AL367" s="1">
        <f t="shared" si="223"/>
        <v>7.9134250507860576E-3</v>
      </c>
      <c r="AM367" s="1">
        <f t="shared" si="224"/>
        <v>1.5402427650751415E-3</v>
      </c>
      <c r="AN367" s="1">
        <f t="shared" si="225"/>
        <v>2.3983018833349977E-4</v>
      </c>
      <c r="AO367" s="1">
        <f t="shared" si="226"/>
        <v>4.0787932355864205E-2</v>
      </c>
      <c r="AP367" s="1">
        <f t="shared" si="227"/>
        <v>3.175531065767976E-2</v>
      </c>
      <c r="AQ367" s="1">
        <f t="shared" si="228"/>
        <v>1.2361496363283649E-2</v>
      </c>
      <c r="AR367" s="1">
        <f t="shared" si="229"/>
        <v>3.2080007863192882E-3</v>
      </c>
      <c r="AS367" s="1">
        <f t="shared" si="230"/>
        <v>6.2439461671439452E-4</v>
      </c>
      <c r="AT367" s="1">
        <f t="shared" si="231"/>
        <v>9.7224075266947327E-5</v>
      </c>
      <c r="AU367" s="1">
        <f t="shared" si="232"/>
        <v>1.2401177577680436E-2</v>
      </c>
      <c r="AV367" s="1">
        <f t="shared" si="233"/>
        <v>9.6548960379865024E-3</v>
      </c>
      <c r="AW367" s="1">
        <f t="shared" si="234"/>
        <v>3.7583937864134327E-3</v>
      </c>
      <c r="AX367" s="1">
        <f t="shared" si="235"/>
        <v>9.753617092768431E-4</v>
      </c>
      <c r="AY367" s="1">
        <f t="shared" si="236"/>
        <v>1.8984116313779391E-4</v>
      </c>
      <c r="AZ367" s="1">
        <f t="shared" si="237"/>
        <v>2.9560042703116723E-5</v>
      </c>
      <c r="BA367" s="1">
        <f t="shared" si="238"/>
        <v>3.0163667816528253E-3</v>
      </c>
      <c r="BB367" s="1">
        <f t="shared" si="239"/>
        <v>2.3483824424632735E-3</v>
      </c>
      <c r="BC367" s="1">
        <f t="shared" si="240"/>
        <v>9.141627154917591E-4</v>
      </c>
      <c r="BD367" s="1">
        <f t="shared" si="241"/>
        <v>2.3723945903765387E-4</v>
      </c>
      <c r="BE367" s="1">
        <f t="shared" si="242"/>
        <v>4.617550024521811E-5</v>
      </c>
      <c r="BF367" s="1">
        <f t="shared" si="243"/>
        <v>7.189956785587602E-6</v>
      </c>
    </row>
    <row r="368" spans="2:58" x14ac:dyDescent="0.35">
      <c r="B368" s="1" t="s">
        <v>4</v>
      </c>
      <c r="C368" s="1" t="s">
        <v>11</v>
      </c>
      <c r="E368" s="1">
        <f>'PL Table'!R370</f>
        <v>0.77699202738615381</v>
      </c>
      <c r="F368" s="1">
        <f>'PL Table'!S370</f>
        <v>1.4564649389167437</v>
      </c>
      <c r="H368" s="1">
        <f t="shared" si="244"/>
        <v>0.45978695991983559</v>
      </c>
      <c r="I368" s="1">
        <f t="shared" si="244"/>
        <v>0.35725080215382932</v>
      </c>
      <c r="J368" s="1">
        <f t="shared" si="244"/>
        <v>0.13879051252541677</v>
      </c>
      <c r="K368" s="1">
        <f t="shared" si="244"/>
        <v>3.5946373903028982E-2</v>
      </c>
      <c r="L368" s="1">
        <f t="shared" si="244"/>
        <v>6.9825114840238039E-3</v>
      </c>
      <c r="M368" s="1">
        <f t="shared" si="244"/>
        <v>1.0850711508437517E-3</v>
      </c>
      <c r="O368" s="1">
        <f t="shared" si="245"/>
        <v>0.23305869694660231</v>
      </c>
      <c r="P368" s="1">
        <f t="shared" si="245"/>
        <v>0.33944182081234897</v>
      </c>
      <c r="Q368" s="1">
        <f t="shared" si="245"/>
        <v>0.24719255540762308</v>
      </c>
      <c r="R368" s="1">
        <f t="shared" si="245"/>
        <v>0.12000909670414583</v>
      </c>
      <c r="S368" s="1">
        <f t="shared" si="245"/>
        <v>4.3697260425164329E-2</v>
      </c>
      <c r="T368" s="1">
        <f t="shared" si="245"/>
        <v>1.2728705547193199E-2</v>
      </c>
      <c r="W368" s="1">
        <f t="shared" si="208"/>
        <v>0.10715734975195654</v>
      </c>
      <c r="X368" s="1">
        <f t="shared" si="209"/>
        <v>0.15607092286096352</v>
      </c>
      <c r="Y368" s="1">
        <f t="shared" si="210"/>
        <v>0.11365591356568654</v>
      </c>
      <c r="Z368" s="1">
        <f t="shared" si="211"/>
        <v>5.5178617736324771E-2</v>
      </c>
      <c r="AA368" s="1">
        <f t="shared" si="212"/>
        <v>2.0091430527711649E-2</v>
      </c>
      <c r="AB368" s="1">
        <f t="shared" si="213"/>
        <v>5.8524928272587085E-3</v>
      </c>
      <c r="AC368" s="1">
        <f t="shared" si="214"/>
        <v>8.3260406433099884E-2</v>
      </c>
      <c r="AD368" s="1">
        <f t="shared" si="215"/>
        <v>0.12126586276976807</v>
      </c>
      <c r="AE368" s="1">
        <f t="shared" si="216"/>
        <v>8.8309738705828242E-2</v>
      </c>
      <c r="AF368" s="1">
        <f t="shared" si="217"/>
        <v>4.287334606331257E-2</v>
      </c>
      <c r="AG368" s="1">
        <f t="shared" si="218"/>
        <v>1.5610881338814737E-2</v>
      </c>
      <c r="AH368" s="1">
        <f t="shared" si="219"/>
        <v>4.5473402671146667E-3</v>
      </c>
      <c r="AI368" s="1">
        <f t="shared" si="220"/>
        <v>3.2346335997724719E-2</v>
      </c>
      <c r="AJ368" s="1">
        <f t="shared" si="221"/>
        <v>4.7111304283106593E-2</v>
      </c>
      <c r="AK368" s="1">
        <f t="shared" si="222"/>
        <v>3.430798145749149E-2</v>
      </c>
      <c r="AL368" s="1">
        <f t="shared" si="223"/>
        <v>1.6656124039280705E-2</v>
      </c>
      <c r="AM368" s="1">
        <f t="shared" si="224"/>
        <v>6.0647651703651688E-3</v>
      </c>
      <c r="AN368" s="1">
        <f t="shared" si="225"/>
        <v>1.7666235666800596E-3</v>
      </c>
      <c r="AO368" s="1">
        <f t="shared" si="226"/>
        <v>8.3776150617952856E-3</v>
      </c>
      <c r="AP368" s="1">
        <f t="shared" si="227"/>
        <v>1.2201702609245661E-2</v>
      </c>
      <c r="AQ368" s="1">
        <f t="shared" si="228"/>
        <v>8.8856760227276274E-3</v>
      </c>
      <c r="AR368" s="1">
        <f t="shared" si="229"/>
        <v>4.3138918618919895E-3</v>
      </c>
      <c r="AS368" s="1">
        <f t="shared" si="230"/>
        <v>1.5707580617809881E-3</v>
      </c>
      <c r="AT368" s="1">
        <f t="shared" si="231"/>
        <v>4.5755080890096583E-4</v>
      </c>
      <c r="AU368" s="1">
        <f t="shared" si="232"/>
        <v>1.627335027881274E-3</v>
      </c>
      <c r="AV368" s="1">
        <f t="shared" si="233"/>
        <v>2.370156411980177E-3</v>
      </c>
      <c r="AW368" s="1">
        <f t="shared" si="234"/>
        <v>1.7260248568989186E-3</v>
      </c>
      <c r="AX368" s="1">
        <f t="shared" si="235"/>
        <v>8.3796489592402156E-4</v>
      </c>
      <c r="AY368" s="1">
        <f t="shared" si="236"/>
        <v>3.0511662273908884E-4</v>
      </c>
      <c r="AZ368" s="1">
        <f t="shared" si="237"/>
        <v>8.8878332660034012E-5</v>
      </c>
      <c r="BA368" s="1">
        <f t="shared" si="238"/>
        <v>2.5288526850999495E-4</v>
      </c>
      <c r="BB368" s="1">
        <f t="shared" si="239"/>
        <v>3.6831852715335403E-4</v>
      </c>
      <c r="BC368" s="1">
        <f t="shared" si="240"/>
        <v>2.6822151057615744E-4</v>
      </c>
      <c r="BD368" s="1">
        <f t="shared" si="241"/>
        <v>1.3021840867248662E-4</v>
      </c>
      <c r="BE368" s="1">
        <f t="shared" si="242"/>
        <v>4.7414636658252184E-5</v>
      </c>
      <c r="BF368" s="1">
        <f t="shared" si="243"/>
        <v>1.381155117684417E-5</v>
      </c>
    </row>
    <row r="369" spans="2:58" x14ac:dyDescent="0.35">
      <c r="B369" s="1" t="s">
        <v>5</v>
      </c>
      <c r="C369" s="1" t="s">
        <v>7</v>
      </c>
      <c r="E369" s="1">
        <f>'PL Table'!R371</f>
        <v>0.70942750326561888</v>
      </c>
      <c r="F369" s="1">
        <f>'PL Table'!S371</f>
        <v>2.1467410493609211</v>
      </c>
      <c r="H369" s="1">
        <f t="shared" si="244"/>
        <v>0.49192574274267636</v>
      </c>
      <c r="I369" s="1">
        <f t="shared" si="244"/>
        <v>0.34898565146602206</v>
      </c>
      <c r="J369" s="1">
        <f t="shared" si="244"/>
        <v>0.12379000969753272</v>
      </c>
      <c r="K369" s="1">
        <f t="shared" si="244"/>
        <v>2.9273345836315801E-2</v>
      </c>
      <c r="L369" s="1">
        <f t="shared" si="244"/>
        <v>5.1918291622221283E-3</v>
      </c>
      <c r="M369" s="1">
        <f t="shared" si="244"/>
        <v>7.3664527998737505E-4</v>
      </c>
      <c r="O369" s="1">
        <f t="shared" si="245"/>
        <v>0.11686439314153099</v>
      </c>
      <c r="P369" s="1">
        <f t="shared" si="245"/>
        <v>0.25087758996557746</v>
      </c>
      <c r="Q369" s="1">
        <f t="shared" si="245"/>
        <v>0.26928461037192142</v>
      </c>
      <c r="R369" s="1">
        <f t="shared" si="245"/>
        <v>0.1926947756821884</v>
      </c>
      <c r="S369" s="1">
        <f t="shared" si="245"/>
        <v>0.10341644623858716</v>
      </c>
      <c r="T369" s="1">
        <f t="shared" si="245"/>
        <v>4.4401666063880366E-2</v>
      </c>
      <c r="W369" s="1">
        <f t="shared" si="208"/>
        <v>5.7488603396319768E-2</v>
      </c>
      <c r="X369" s="1">
        <f t="shared" si="209"/>
        <v>0.12341314478130931</v>
      </c>
      <c r="Y369" s="1">
        <f t="shared" si="210"/>
        <v>0.13246803196637966</v>
      </c>
      <c r="Z369" s="1">
        <f t="shared" si="211"/>
        <v>9.4791520650093941E-2</v>
      </c>
      <c r="AA369" s="1">
        <f t="shared" si="212"/>
        <v>5.0873212127725047E-2</v>
      </c>
      <c r="AB369" s="1">
        <f t="shared" si="213"/>
        <v>2.1842322557486638E-2</v>
      </c>
      <c r="AC369" s="1">
        <f t="shared" si="214"/>
        <v>4.0783996373678515E-2</v>
      </c>
      <c r="AD369" s="1">
        <f t="shared" si="215"/>
        <v>8.7552679172362605E-2</v>
      </c>
      <c r="AE369" s="1">
        <f t="shared" si="216"/>
        <v>9.3976465180418911E-2</v>
      </c>
      <c r="AF369" s="1">
        <f t="shared" si="217"/>
        <v>6.7247711825547507E-2</v>
      </c>
      <c r="AG369" s="1">
        <f t="shared" si="218"/>
        <v>3.6090855862874187E-2</v>
      </c>
      <c r="AH369" s="1">
        <f t="shared" si="219"/>
        <v>1.5495544357480052E-2</v>
      </c>
      <c r="AI369" s="1">
        <f t="shared" si="220"/>
        <v>1.4466644360286397E-2</v>
      </c>
      <c r="AJ369" s="1">
        <f t="shared" si="221"/>
        <v>3.1056139294732471E-2</v>
      </c>
      <c r="AK369" s="1">
        <f t="shared" si="222"/>
        <v>3.333474452933647E-2</v>
      </c>
      <c r="AL369" s="1">
        <f t="shared" si="223"/>
        <v>2.3853688150361995E-2</v>
      </c>
      <c r="AM369" s="1">
        <f t="shared" si="224"/>
        <v>1.2801922882759076E-2</v>
      </c>
      <c r="AN369" s="1">
        <f t="shared" si="225"/>
        <v>5.4964826726343601E-3</v>
      </c>
      <c r="AO369" s="1">
        <f t="shared" si="226"/>
        <v>3.4210117963832092E-3</v>
      </c>
      <c r="AP369" s="1">
        <f t="shared" si="227"/>
        <v>7.3440264536437797E-3</v>
      </c>
      <c r="AQ369" s="1">
        <f t="shared" si="228"/>
        <v>7.8828615278148089E-3</v>
      </c>
      <c r="AR369" s="1">
        <f t="shared" si="229"/>
        <v>5.6408208093959968E-3</v>
      </c>
      <c r="AS369" s="1">
        <f t="shared" si="230"/>
        <v>3.0273453959049224E-3</v>
      </c>
      <c r="AT369" s="1">
        <f t="shared" si="231"/>
        <v>1.2997853263965768E-3</v>
      </c>
      <c r="AU369" s="1">
        <f t="shared" si="232"/>
        <v>6.0673996433759233E-4</v>
      </c>
      <c r="AV369" s="1">
        <f t="shared" si="233"/>
        <v>1.3025135877312907E-3</v>
      </c>
      <c r="AW369" s="1">
        <f t="shared" si="234"/>
        <v>1.3980796930665651E-3</v>
      </c>
      <c r="AX369" s="1">
        <f t="shared" si="235"/>
        <v>1.0004383557946372E-3</v>
      </c>
      <c r="AY369" s="1">
        <f t="shared" si="236"/>
        <v>5.3692052143487377E-4</v>
      </c>
      <c r="AZ369" s="1">
        <f t="shared" si="237"/>
        <v>2.305258647217027E-4</v>
      </c>
      <c r="BA369" s="1">
        <f t="shared" si="238"/>
        <v>8.6087603606297775E-5</v>
      </c>
      <c r="BB369" s="1">
        <f t="shared" si="239"/>
        <v>1.8480779250275067E-4</v>
      </c>
      <c r="BC369" s="1">
        <f t="shared" si="240"/>
        <v>1.9836723720371524E-4</v>
      </c>
      <c r="BD369" s="1">
        <f t="shared" si="241"/>
        <v>1.4194769698451011E-4</v>
      </c>
      <c r="BE369" s="1">
        <f t="shared" si="242"/>
        <v>7.618123699472336E-5</v>
      </c>
      <c r="BF369" s="1">
        <f t="shared" si="243"/>
        <v>3.2708277729533083E-5</v>
      </c>
    </row>
    <row r="370" spans="2:58" x14ac:dyDescent="0.35">
      <c r="B370" s="1" t="s">
        <v>10</v>
      </c>
      <c r="C370" s="1" t="s">
        <v>18</v>
      </c>
      <c r="E370" s="1">
        <f>'PL Table'!R372</f>
        <v>0.32430971577856849</v>
      </c>
      <c r="F370" s="1">
        <f>'PL Table'!S372</f>
        <v>1.5006002400960388</v>
      </c>
      <c r="H370" s="1">
        <f t="shared" si="244"/>
        <v>0.7230262750528218</v>
      </c>
      <c r="I370" s="1">
        <f t="shared" si="244"/>
        <v>0.23448444576281771</v>
      </c>
      <c r="J370" s="1">
        <f t="shared" si="244"/>
        <v>3.8022791979917279E-2</v>
      </c>
      <c r="K370" s="1">
        <f t="shared" si="244"/>
        <v>4.110386953371536E-3</v>
      </c>
      <c r="L370" s="1">
        <f t="shared" si="244"/>
        <v>3.3325960614696468E-4</v>
      </c>
      <c r="M370" s="1">
        <f t="shared" si="244"/>
        <v>2.1615865629999957E-5</v>
      </c>
      <c r="O370" s="1">
        <f t="shared" si="245"/>
        <v>0.22299626866721092</v>
      </c>
      <c r="P370" s="1">
        <f t="shared" si="245"/>
        <v>0.33462825430253745</v>
      </c>
      <c r="Q370" s="1">
        <f t="shared" si="245"/>
        <v>0.25107161937465305</v>
      </c>
      <c r="R370" s="1">
        <f t="shared" si="245"/>
        <v>0.12558604410496854</v>
      </c>
      <c r="S370" s="1">
        <f t="shared" si="245"/>
        <v>4.7113611984156881E-2</v>
      </c>
      <c r="T370" s="1">
        <f t="shared" si="245"/>
        <v>1.4139739491043475E-2</v>
      </c>
      <c r="W370" s="1">
        <f t="shared" si="208"/>
        <v>0.16123216148513178</v>
      </c>
      <c r="X370" s="1">
        <f t="shared" si="209"/>
        <v>0.24194502023579204</v>
      </c>
      <c r="Y370" s="1">
        <f t="shared" si="210"/>
        <v>0.18153137772793529</v>
      </c>
      <c r="Z370" s="1">
        <f t="shared" si="211"/>
        <v>9.080200966783479E-2</v>
      </c>
      <c r="AA370" s="1">
        <f t="shared" si="212"/>
        <v>3.4064379377188932E-2</v>
      </c>
      <c r="AB370" s="1">
        <f t="shared" si="213"/>
        <v>1.0223403174426446E-2</v>
      </c>
      <c r="AC370" s="1">
        <f t="shared" si="214"/>
        <v>5.2289156465607348E-2</v>
      </c>
      <c r="AD370" s="1">
        <f t="shared" si="215"/>
        <v>7.8465120746709721E-2</v>
      </c>
      <c r="AE370" s="1">
        <f t="shared" si="216"/>
        <v>5.8872389515838647E-2</v>
      </c>
      <c r="AF370" s="1">
        <f t="shared" si="217"/>
        <v>2.9447973947498329E-2</v>
      </c>
      <c r="AG370" s="1">
        <f t="shared" si="218"/>
        <v>1.1047409193989473E-2</v>
      </c>
      <c r="AH370" s="1">
        <f t="shared" si="219"/>
        <v>3.3155489777879554E-3</v>
      </c>
      <c r="AI370" s="1">
        <f t="shared" si="220"/>
        <v>8.4789407358311069E-3</v>
      </c>
      <c r="AJ370" s="1">
        <f t="shared" si="221"/>
        <v>1.2723500503948241E-2</v>
      </c>
      <c r="AK370" s="1">
        <f t="shared" si="222"/>
        <v>9.5464439555434013E-3</v>
      </c>
      <c r="AL370" s="1">
        <f t="shared" si="223"/>
        <v>4.7751320305839352E-3</v>
      </c>
      <c r="AM370" s="1">
        <f t="shared" si="224"/>
        <v>1.7913910678961349E-3</v>
      </c>
      <c r="AN370" s="1">
        <f t="shared" si="225"/>
        <v>5.3763237331816752E-4</v>
      </c>
      <c r="AO370" s="1">
        <f t="shared" si="226"/>
        <v>9.1660095338023766E-4</v>
      </c>
      <c r="AP370" s="1">
        <f t="shared" si="227"/>
        <v>1.3754516107146425E-3</v>
      </c>
      <c r="AQ370" s="1">
        <f t="shared" si="228"/>
        <v>1.0320015086394381E-3</v>
      </c>
      <c r="AR370" s="1">
        <f t="shared" si="229"/>
        <v>5.1620723721460503E-4</v>
      </c>
      <c r="AS370" s="1">
        <f t="shared" si="230"/>
        <v>1.936551760258873E-4</v>
      </c>
      <c r="AT370" s="1">
        <f t="shared" si="231"/>
        <v>5.8119800728057384E-5</v>
      </c>
      <c r="AU370" s="1">
        <f t="shared" si="232"/>
        <v>7.4315648668277427E-5</v>
      </c>
      <c r="AV370" s="1">
        <f t="shared" si="233"/>
        <v>1.1151808023450997E-4</v>
      </c>
      <c r="AW370" s="1">
        <f t="shared" si="234"/>
        <v>8.3672028987477506E-5</v>
      </c>
      <c r="AX370" s="1">
        <f t="shared" si="235"/>
        <v>4.1852755595977149E-5</v>
      </c>
      <c r="AY370" s="1">
        <f t="shared" si="236"/>
        <v>1.5701063774001038E-5</v>
      </c>
      <c r="AZ370" s="1">
        <f t="shared" si="237"/>
        <v>4.7122040138058312E-6</v>
      </c>
      <c r="BA370" s="1">
        <f t="shared" si="238"/>
        <v>4.8202573795018009E-6</v>
      </c>
      <c r="BB370" s="1">
        <f t="shared" si="239"/>
        <v>7.2332793810051046E-6</v>
      </c>
      <c r="BC370" s="1">
        <f t="shared" si="240"/>
        <v>5.4271303879089946E-6</v>
      </c>
      <c r="BD370" s="1">
        <f t="shared" si="241"/>
        <v>2.7146510543762484E-6</v>
      </c>
      <c r="BE370" s="1">
        <f t="shared" si="242"/>
        <v>1.0184015059934908E-6</v>
      </c>
      <c r="BF370" s="1">
        <f t="shared" si="243"/>
        <v>3.0564270888159973E-7</v>
      </c>
    </row>
    <row r="371" spans="2:58" x14ac:dyDescent="0.35">
      <c r="B371" s="1" t="s">
        <v>19</v>
      </c>
      <c r="C371" s="1" t="s">
        <v>20</v>
      </c>
      <c r="E371" s="1">
        <f>'PL Table'!R373</f>
        <v>1.2612044502499886</v>
      </c>
      <c r="F371" s="1">
        <f>'PL Table'!S373</f>
        <v>0.85799025492549952</v>
      </c>
      <c r="H371" s="1">
        <f t="shared" si="244"/>
        <v>0.28331258500256823</v>
      </c>
      <c r="I371" s="1">
        <f t="shared" si="244"/>
        <v>0.35731509301706721</v>
      </c>
      <c r="J371" s="1">
        <f t="shared" si="244"/>
        <v>0.22532369272730696</v>
      </c>
      <c r="K371" s="1">
        <f t="shared" si="244"/>
        <v>9.4726414671480144E-2</v>
      </c>
      <c r="L371" s="1">
        <f t="shared" si="244"/>
        <v>2.9867343934974169E-2</v>
      </c>
      <c r="M371" s="1">
        <f t="shared" si="244"/>
        <v>7.5337654175872768E-3</v>
      </c>
      <c r="O371" s="1">
        <f t="shared" si="245"/>
        <v>0.4240133853929437</v>
      </c>
      <c r="P371" s="1">
        <f t="shared" si="245"/>
        <v>0.36379935262511576</v>
      </c>
      <c r="Q371" s="1">
        <f t="shared" si="245"/>
        <v>0.15606814965027738</v>
      </c>
      <c r="R371" s="1">
        <f t="shared" si="245"/>
        <v>4.4634983834730836E-2</v>
      </c>
      <c r="S371" s="1">
        <f t="shared" si="245"/>
        <v>9.5740952897390638E-3</v>
      </c>
      <c r="T371" s="1">
        <f t="shared" si="245"/>
        <v>1.6428960916648491E-3</v>
      </c>
      <c r="W371" s="1">
        <f t="shared" si="208"/>
        <v>0.12012832829136508</v>
      </c>
      <c r="X371" s="1">
        <f t="shared" si="209"/>
        <v>0.1030689350144824</v>
      </c>
      <c r="Y371" s="1">
        <f t="shared" si="210"/>
        <v>4.421607091398775E-2</v>
      </c>
      <c r="Z371" s="1">
        <f t="shared" si="211"/>
        <v>1.2645652651765439E-2</v>
      </c>
      <c r="AA371" s="1">
        <f t="shared" si="212"/>
        <v>2.7124616855968868E-3</v>
      </c>
      <c r="AB371" s="1">
        <f t="shared" si="213"/>
        <v>4.6545313862018467E-4</v>
      </c>
      <c r="AC371" s="1">
        <f t="shared" si="214"/>
        <v>0.15150638224216123</v>
      </c>
      <c r="AD371" s="1">
        <f t="shared" si="215"/>
        <v>0.12999099952279208</v>
      </c>
      <c r="AE371" s="1">
        <f t="shared" si="216"/>
        <v>5.5765505409290428E-2</v>
      </c>
      <c r="AF371" s="1">
        <f t="shared" si="217"/>
        <v>1.5948753400722139E-2</v>
      </c>
      <c r="AG371" s="1">
        <f t="shared" si="218"/>
        <v>3.4209687490073786E-3</v>
      </c>
      <c r="AH371" s="1">
        <f t="shared" si="219"/>
        <v>5.8703156981060171E-4</v>
      </c>
      <c r="AI371" s="1">
        <f t="shared" si="220"/>
        <v>9.5540261762544834E-2</v>
      </c>
      <c r="AJ371" s="1">
        <f t="shared" si="221"/>
        <v>8.1972613545294781E-2</v>
      </c>
      <c r="AK371" s="1">
        <f t="shared" si="222"/>
        <v>3.5165851796318461E-2</v>
      </c>
      <c r="AL371" s="1">
        <f t="shared" si="223"/>
        <v>1.0057319382465204E-2</v>
      </c>
      <c r="AM371" s="1">
        <f t="shared" si="224"/>
        <v>2.1572705052071216E-3</v>
      </c>
      <c r="AN371" s="1">
        <f t="shared" si="225"/>
        <v>3.7018341414118397E-4</v>
      </c>
      <c r="AO371" s="1">
        <f t="shared" si="226"/>
        <v>4.016526777099011E-2</v>
      </c>
      <c r="AP371" s="1">
        <f t="shared" si="227"/>
        <v>3.4461408333982743E-2</v>
      </c>
      <c r="AQ371" s="1">
        <f t="shared" si="228"/>
        <v>1.4783776260782793E-2</v>
      </c>
      <c r="AR371" s="1">
        <f t="shared" si="229"/>
        <v>4.2281119875835259E-3</v>
      </c>
      <c r="AS371" s="1">
        <f t="shared" si="230"/>
        <v>9.0691972052008745E-4</v>
      </c>
      <c r="AT371" s="1">
        <f t="shared" si="231"/>
        <v>1.5562565644119855E-4</v>
      </c>
      <c r="AU371" s="1">
        <f t="shared" si="232"/>
        <v>1.2664153614563802E-2</v>
      </c>
      <c r="AV371" s="1">
        <f t="shared" si="233"/>
        <v>1.0865720388175281E-2</v>
      </c>
      <c r="AW371" s="1">
        <f t="shared" si="234"/>
        <v>4.661341102899853E-3</v>
      </c>
      <c r="AX371" s="1">
        <f t="shared" si="235"/>
        <v>1.333128413723918E-3</v>
      </c>
      <c r="AY371" s="1">
        <f t="shared" si="236"/>
        <v>2.8595279688485277E-4</v>
      </c>
      <c r="AZ371" s="1">
        <f t="shared" si="237"/>
        <v>4.9068942619178898E-5</v>
      </c>
      <c r="BA371" s="1">
        <f t="shared" si="238"/>
        <v>3.1944173794674654E-3</v>
      </c>
      <c r="BB371" s="1">
        <f t="shared" si="239"/>
        <v>2.7407789817477362E-3</v>
      </c>
      <c r="BC371" s="1">
        <f t="shared" si="240"/>
        <v>1.1757808286220956E-3</v>
      </c>
      <c r="BD371" s="1">
        <f t="shared" si="241"/>
        <v>3.3626949762866233E-4</v>
      </c>
      <c r="BE371" s="1">
        <f t="shared" si="242"/>
        <v>7.21289879985214E-5</v>
      </c>
      <c r="BF371" s="1">
        <f t="shared" si="243"/>
        <v>1.2377193760073938E-5</v>
      </c>
    </row>
    <row r="372" spans="2:58" x14ac:dyDescent="0.35">
      <c r="B372" s="1" t="s">
        <v>14</v>
      </c>
      <c r="C372" s="1" t="s">
        <v>6</v>
      </c>
      <c r="E372" s="1">
        <f>'PL Table'!R374</f>
        <v>1.4188550065312373</v>
      </c>
      <c r="F372" s="1">
        <f>'PL Table'!S374</f>
        <v>0.44488383588729619</v>
      </c>
      <c r="H372" s="1">
        <f t="shared" si="244"/>
        <v>0.2419909363729339</v>
      </c>
      <c r="I372" s="1">
        <f t="shared" si="244"/>
        <v>0.34335005160791932</v>
      </c>
      <c r="J372" s="1">
        <f t="shared" si="244"/>
        <v>0.24358196985832758</v>
      </c>
      <c r="K372" s="1">
        <f t="shared" si="244"/>
        <v>0.11520249914474297</v>
      </c>
      <c r="L372" s="1">
        <f t="shared" si="244"/>
        <v>4.0863910669107287E-2</v>
      </c>
      <c r="M372" s="1">
        <f t="shared" si="244"/>
        <v>1.1595992847861626E-2</v>
      </c>
      <c r="O372" s="1">
        <f t="shared" si="245"/>
        <v>0.64089872113958435</v>
      </c>
      <c r="P372" s="1">
        <f t="shared" si="245"/>
        <v>0.28512548147584083</v>
      </c>
      <c r="Q372" s="1">
        <f t="shared" si="245"/>
        <v>6.3423858954092138E-2</v>
      </c>
      <c r="R372" s="1">
        <f t="shared" si="245"/>
        <v>9.4054165527571159E-3</v>
      </c>
      <c r="S372" s="1">
        <f t="shared" si="245"/>
        <v>1.0460794485271138E-3</v>
      </c>
      <c r="T372" s="1">
        <f t="shared" si="245"/>
        <v>9.3076767540721994E-5</v>
      </c>
      <c r="W372" s="1">
        <f t="shared" si="208"/>
        <v>0.15509168164878387</v>
      </c>
      <c r="X372" s="1">
        <f t="shared" si="209"/>
        <v>6.8997782246122338E-2</v>
      </c>
      <c r="Y372" s="1">
        <f t="shared" si="210"/>
        <v>1.5347999016685644E-2</v>
      </c>
      <c r="Z372" s="1">
        <f t="shared" si="211"/>
        <v>2.2760255585791865E-3</v>
      </c>
      <c r="AA372" s="1">
        <f t="shared" si="212"/>
        <v>2.5314174526955854E-4</v>
      </c>
      <c r="AB372" s="1">
        <f t="shared" si="213"/>
        <v>2.2523734131745216E-5</v>
      </c>
      <c r="AC372" s="1">
        <f t="shared" si="214"/>
        <v>0.22005260897872578</v>
      </c>
      <c r="AD372" s="1">
        <f t="shared" si="215"/>
        <v>9.7897848779462796E-2</v>
      </c>
      <c r="AE372" s="1">
        <f t="shared" si="216"/>
        <v>2.1776585245060931E-2</v>
      </c>
      <c r="AF372" s="1">
        <f t="shared" si="217"/>
        <v>3.2293502587831344E-3</v>
      </c>
      <c r="AG372" s="1">
        <f t="shared" si="218"/>
        <v>3.5917143263776831E-4</v>
      </c>
      <c r="AH372" s="1">
        <f t="shared" si="219"/>
        <v>3.1957912938605205E-5</v>
      </c>
      <c r="AI372" s="1">
        <f t="shared" si="220"/>
        <v>0.15611137297486294</v>
      </c>
      <c r="AJ372" s="1">
        <f t="shared" si="221"/>
        <v>6.9451426434689406E-2</v>
      </c>
      <c r="AK372" s="1">
        <f t="shared" si="222"/>
        <v>1.5448908500054492E-2</v>
      </c>
      <c r="AL372" s="1">
        <f t="shared" si="223"/>
        <v>2.290989891258699E-3</v>
      </c>
      <c r="AM372" s="1">
        <f t="shared" si="224"/>
        <v>2.5480609270054738E-4</v>
      </c>
      <c r="AN372" s="1">
        <f t="shared" si="225"/>
        <v>2.2671822385614709E-5</v>
      </c>
      <c r="AO372" s="1">
        <f t="shared" si="226"/>
        <v>7.3833134373949824E-2</v>
      </c>
      <c r="AP372" s="1">
        <f t="shared" si="227"/>
        <v>3.2847168035864981E-2</v>
      </c>
      <c r="AQ372" s="1">
        <f t="shared" si="228"/>
        <v>7.3065870569150983E-3</v>
      </c>
      <c r="AR372" s="1">
        <f t="shared" si="229"/>
        <v>1.083527492374953E-3</v>
      </c>
      <c r="AS372" s="1">
        <f t="shared" si="230"/>
        <v>1.2051096677427802E-4</v>
      </c>
      <c r="AT372" s="1">
        <f t="shared" si="231"/>
        <v>1.0722676233005466E-5</v>
      </c>
      <c r="AU372" s="1">
        <f t="shared" si="232"/>
        <v>2.6189628088593077E-2</v>
      </c>
      <c r="AV372" s="1">
        <f t="shared" si="233"/>
        <v>1.1651342204514964E-2</v>
      </c>
      <c r="AW372" s="1">
        <f t="shared" si="234"/>
        <v>2.5917469065900815E-3</v>
      </c>
      <c r="AX372" s="1">
        <f t="shared" si="235"/>
        <v>3.8434210181760976E-4</v>
      </c>
      <c r="AY372" s="1">
        <f t="shared" si="236"/>
        <v>4.274689713740099E-5</v>
      </c>
      <c r="AZ372" s="1">
        <f t="shared" si="237"/>
        <v>3.8034807141533284E-6</v>
      </c>
      <c r="BA372" s="1">
        <f t="shared" si="238"/>
        <v>7.4318569865382831E-3</v>
      </c>
      <c r="BB372" s="1">
        <f t="shared" si="239"/>
        <v>3.3063130439369526E-3</v>
      </c>
      <c r="BC372" s="1">
        <f t="shared" si="240"/>
        <v>7.3546261481543694E-4</v>
      </c>
      <c r="BD372" s="1">
        <f t="shared" si="241"/>
        <v>1.0906514307693086E-4</v>
      </c>
      <c r="BE372" s="1">
        <f t="shared" si="242"/>
        <v>1.2130329803415445E-5</v>
      </c>
      <c r="BF372" s="1">
        <f t="shared" si="243"/>
        <v>1.0793175307042914E-6</v>
      </c>
    </row>
    <row r="373" spans="2:58" x14ac:dyDescent="0.35">
      <c r="B373" s="1" t="s">
        <v>16</v>
      </c>
      <c r="C373" s="1" t="s">
        <v>13</v>
      </c>
      <c r="E373" s="1">
        <f>'PL Table'!R375</f>
        <v>1.5134453402999868</v>
      </c>
      <c r="F373" s="1">
        <f>'PL Table'!S375</f>
        <v>0.45194548407598339</v>
      </c>
      <c r="H373" s="1">
        <f t="shared" si="244"/>
        <v>0.22015017754672889</v>
      </c>
      <c r="I373" s="1">
        <f t="shared" si="244"/>
        <v>0.33318526037431162</v>
      </c>
      <c r="J373" s="1">
        <f t="shared" si="244"/>
        <v>0.25212883988506996</v>
      </c>
      <c r="K373" s="1">
        <f t="shared" si="244"/>
        <v>0.12719440595976683</v>
      </c>
      <c r="L373" s="1">
        <f t="shared" si="244"/>
        <v>4.8125445253008499E-2</v>
      </c>
      <c r="M373" s="1">
        <f t="shared" si="244"/>
        <v>1.4567046173605557E-2</v>
      </c>
      <c r="O373" s="1">
        <f t="shared" si="245"/>
        <v>0.63638886210628642</v>
      </c>
      <c r="P373" s="1">
        <f t="shared" si="245"/>
        <v>0.28761307234518985</v>
      </c>
      <c r="Q373" s="1">
        <f t="shared" si="245"/>
        <v>6.4992714603813839E-2</v>
      </c>
      <c r="R373" s="1">
        <f t="shared" si="245"/>
        <v>9.7910546210109618E-3</v>
      </c>
      <c r="S373" s="1">
        <f t="shared" si="245"/>
        <v>1.1062557300767981E-3</v>
      </c>
      <c r="T373" s="1">
        <f t="shared" si="245"/>
        <v>9.9993456288277794E-5</v>
      </c>
      <c r="W373" s="1">
        <f t="shared" si="208"/>
        <v>0.14010112098145971</v>
      </c>
      <c r="X373" s="1">
        <f t="shared" si="209"/>
        <v>6.3318068941553729E-2</v>
      </c>
      <c r="Y373" s="1">
        <f t="shared" si="210"/>
        <v>1.4308157659273495E-2</v>
      </c>
      <c r="Z373" s="1">
        <f t="shared" si="211"/>
        <v>2.1555024131852834E-3</v>
      </c>
      <c r="AA373" s="1">
        <f t="shared" si="212"/>
        <v>2.4354239538849329E-4</v>
      </c>
      <c r="AB373" s="1">
        <f t="shared" si="213"/>
        <v>2.201357715537543E-5</v>
      </c>
      <c r="AC373" s="1">
        <f t="shared" si="214"/>
        <v>0.21203538872019492</v>
      </c>
      <c r="AD373" s="1">
        <f t="shared" si="215"/>
        <v>9.5828436396387801E-2</v>
      </c>
      <c r="AE373" s="1">
        <f t="shared" si="216"/>
        <v>2.1654614537705039E-2</v>
      </c>
      <c r="AF373" s="1">
        <f t="shared" si="217"/>
        <v>3.2622350832406445E-3</v>
      </c>
      <c r="AG373" s="1">
        <f t="shared" si="218"/>
        <v>3.6858810346621215E-4</v>
      </c>
      <c r="AH373" s="1">
        <f t="shared" si="219"/>
        <v>3.3316345769137183E-5</v>
      </c>
      <c r="AI373" s="1">
        <f t="shared" si="220"/>
        <v>0.16045198551863776</v>
      </c>
      <c r="AJ373" s="1">
        <f t="shared" si="221"/>
        <v>7.2515550266173415E-2</v>
      </c>
      <c r="AK373" s="1">
        <f t="shared" si="222"/>
        <v>1.6386537734041029E-2</v>
      </c>
      <c r="AL373" s="1">
        <f t="shared" si="223"/>
        <v>2.4686072428468471E-3</v>
      </c>
      <c r="AM373" s="1">
        <f t="shared" si="224"/>
        <v>2.7891897384047421E-4</v>
      </c>
      <c r="AN373" s="1">
        <f t="shared" si="225"/>
        <v>2.5211234130061933E-5</v>
      </c>
      <c r="AO373" s="1">
        <f t="shared" si="226"/>
        <v>8.0945103275021066E-2</v>
      </c>
      <c r="AP373" s="1">
        <f t="shared" si="227"/>
        <v>3.6582773883209865E-2</v>
      </c>
      <c r="AQ373" s="1">
        <f t="shared" si="228"/>
        <v>8.2667097257447635E-3</v>
      </c>
      <c r="AR373" s="1">
        <f t="shared" si="229"/>
        <v>1.2453673762391193E-3</v>
      </c>
      <c r="AS373" s="1">
        <f t="shared" si="230"/>
        <v>1.4070954042670649E-4</v>
      </c>
      <c r="AT373" s="1">
        <f t="shared" si="231"/>
        <v>1.2718608272451406E-5</v>
      </c>
      <c r="AU373" s="1">
        <f t="shared" si="232"/>
        <v>3.0626497342920462E-2</v>
      </c>
      <c r="AV373" s="1">
        <f t="shared" si="233"/>
        <v>1.3841507167198007E-2</v>
      </c>
      <c r="AW373" s="1">
        <f t="shared" si="234"/>
        <v>3.1278033285102487E-3</v>
      </c>
      <c r="AX373" s="1">
        <f t="shared" si="235"/>
        <v>4.7119886313267892E-4</v>
      </c>
      <c r="AY373" s="1">
        <f t="shared" si="236"/>
        <v>5.3239049573637895E-5</v>
      </c>
      <c r="AZ373" s="1">
        <f t="shared" si="237"/>
        <v>4.8122296062606112E-6</v>
      </c>
      <c r="BA373" s="1">
        <f t="shared" si="238"/>
        <v>9.2703059386705748E-3</v>
      </c>
      <c r="BB373" s="1">
        <f t="shared" si="239"/>
        <v>4.1896729049849361E-3</v>
      </c>
      <c r="BC373" s="1">
        <f t="shared" si="240"/>
        <v>9.4675187458172444E-4</v>
      </c>
      <c r="BD373" s="1">
        <f t="shared" si="241"/>
        <v>1.4262674475256073E-4</v>
      </c>
      <c r="BE373" s="1">
        <f t="shared" si="242"/>
        <v>1.6114878299844443E-5</v>
      </c>
      <c r="BF373" s="1">
        <f t="shared" si="243"/>
        <v>1.4566092948097516E-6</v>
      </c>
    </row>
    <row r="374" spans="2:58" x14ac:dyDescent="0.35">
      <c r="B374" s="1" t="s">
        <v>9</v>
      </c>
      <c r="C374" s="1" t="s">
        <v>12</v>
      </c>
      <c r="E374" s="1">
        <f>'PL Table'!R376</f>
        <v>1.3614251610287826</v>
      </c>
      <c r="F374" s="1">
        <f>'PL Table'!S376</f>
        <v>0.5508085587176047</v>
      </c>
      <c r="H374" s="1">
        <f t="shared" si="244"/>
        <v>0.25629525454263941</v>
      </c>
      <c r="I374" s="1">
        <f t="shared" si="244"/>
        <v>0.34892680818662569</v>
      </c>
      <c r="J374" s="1">
        <f t="shared" si="244"/>
        <v>0.23751886801136807</v>
      </c>
      <c r="K374" s="1">
        <f t="shared" si="244"/>
        <v>0.10778805437658368</v>
      </c>
      <c r="L374" s="1">
        <f t="shared" si="244"/>
        <v>3.668634232165488E-2</v>
      </c>
      <c r="M374" s="1">
        <f t="shared" si="244"/>
        <v>9.9891419005632056E-3</v>
      </c>
      <c r="O374" s="1">
        <f t="shared" si="245"/>
        <v>0.57648350112629432</v>
      </c>
      <c r="P374" s="1">
        <f t="shared" si="245"/>
        <v>0.31753204637985277</v>
      </c>
      <c r="Q374" s="1">
        <f t="shared" si="245"/>
        <v>8.7449684406569153E-2</v>
      </c>
      <c r="R374" s="1">
        <f t="shared" si="245"/>
        <v>1.6056011542763919E-2</v>
      </c>
      <c r="S374" s="1">
        <f t="shared" si="245"/>
        <v>2.2109471441557542E-3</v>
      </c>
      <c r="T374" s="1">
        <f t="shared" si="245"/>
        <v>2.4356172197464711E-4</v>
      </c>
      <c r="W374" s="1">
        <f t="shared" si="208"/>
        <v>0.14774998566079556</v>
      </c>
      <c r="X374" s="1">
        <f t="shared" si="209"/>
        <v>8.1381956652369553E-2</v>
      </c>
      <c r="Y374" s="1">
        <f t="shared" si="210"/>
        <v>2.2412939124655126E-2</v>
      </c>
      <c r="Z374" s="1">
        <f t="shared" si="211"/>
        <v>4.1150795652922347E-3</v>
      </c>
      <c r="AA374" s="1">
        <f t="shared" si="212"/>
        <v>5.6665526109172073E-4</v>
      </c>
      <c r="AB374" s="1">
        <f t="shared" si="213"/>
        <v>6.242371353033575E-5</v>
      </c>
      <c r="AC374" s="1">
        <f t="shared" si="214"/>
        <v>0.20115054802024893</v>
      </c>
      <c r="AD374" s="1">
        <f t="shared" si="215"/>
        <v>0.11079544344028962</v>
      </c>
      <c r="AE374" s="1">
        <f t="shared" si="216"/>
        <v>3.0513539256911908E-2</v>
      </c>
      <c r="AF374" s="1">
        <f t="shared" si="217"/>
        <v>5.6023728598242339E-3</v>
      </c>
      <c r="AG374" s="1">
        <f t="shared" si="218"/>
        <v>7.7145873007960272E-4</v>
      </c>
      <c r="AH374" s="1">
        <f t="shared" si="219"/>
        <v>8.4985214245051943E-5</v>
      </c>
      <c r="AI374" s="1">
        <f t="shared" si="220"/>
        <v>0.13692570861474765</v>
      </c>
      <c r="AJ374" s="1">
        <f t="shared" si="221"/>
        <v>7.5419852213475858E-2</v>
      </c>
      <c r="AK374" s="1">
        <f t="shared" si="222"/>
        <v>2.0770950048199691E-2</v>
      </c>
      <c r="AL374" s="1">
        <f t="shared" si="223"/>
        <v>3.8136056864147456E-3</v>
      </c>
      <c r="AM374" s="1">
        <f t="shared" si="224"/>
        <v>5.2514166291284172E-4</v>
      </c>
      <c r="AN374" s="1">
        <f t="shared" si="225"/>
        <v>5.785050449431773E-5</v>
      </c>
      <c r="AO374" s="1">
        <f t="shared" si="226"/>
        <v>6.2138034966604347E-2</v>
      </c>
      <c r="AP374" s="1">
        <f t="shared" si="227"/>
        <v>3.4226161481499463E-2</v>
      </c>
      <c r="AQ374" s="1">
        <f t="shared" si="228"/>
        <v>9.4260313380303568E-3</v>
      </c>
      <c r="AR374" s="1">
        <f t="shared" si="229"/>
        <v>1.7306462452424925E-3</v>
      </c>
      <c r="AS374" s="1">
        <f t="shared" si="230"/>
        <v>2.383136909980128E-4</v>
      </c>
      <c r="AT374" s="1">
        <f t="shared" si="231"/>
        <v>2.6253044132257616E-5</v>
      </c>
      <c r="AU374" s="1">
        <f t="shared" si="232"/>
        <v>2.114907106510535E-2</v>
      </c>
      <c r="AV374" s="1">
        <f t="shared" si="233"/>
        <v>1.1649089351586874E-2</v>
      </c>
      <c r="AW374" s="1">
        <f t="shared" si="234"/>
        <v>3.2082090580600807E-3</v>
      </c>
      <c r="AX374" s="1">
        <f t="shared" si="235"/>
        <v>5.8903633577827923E-4</v>
      </c>
      <c r="AY374" s="1">
        <f t="shared" si="236"/>
        <v>8.1111563785583231E-5</v>
      </c>
      <c r="AZ374" s="1">
        <f t="shared" si="237"/>
        <v>8.9353887088136363E-6</v>
      </c>
      <c r="BA374" s="1">
        <f t="shared" si="238"/>
        <v>5.7585754960840429E-3</v>
      </c>
      <c r="BB374" s="1">
        <f t="shared" si="239"/>
        <v>3.1718726692645666E-3</v>
      </c>
      <c r="BC374" s="1">
        <f t="shared" si="240"/>
        <v>8.7354730669668868E-4</v>
      </c>
      <c r="BD374" s="1">
        <f t="shared" si="241"/>
        <v>1.6038577765774953E-4</v>
      </c>
      <c r="BE374" s="1">
        <f t="shared" si="242"/>
        <v>2.2085464757616801E-5</v>
      </c>
      <c r="BF374" s="1">
        <f t="shared" si="243"/>
        <v>2.4329726023502733E-6</v>
      </c>
    </row>
    <row r="375" spans="2:58" x14ac:dyDescent="0.35">
      <c r="B375" s="1" t="s">
        <v>8</v>
      </c>
      <c r="C375" s="1" t="s">
        <v>2</v>
      </c>
      <c r="E375" s="1">
        <f>'PL Table'!R377</f>
        <v>0.32656186658258635</v>
      </c>
      <c r="F375" s="1">
        <f>'PL Table'!S377</f>
        <v>1.7512887507944357</v>
      </c>
      <c r="H375" s="1">
        <f t="shared" si="244"/>
        <v>0.72139974313122857</v>
      </c>
      <c r="I375" s="1">
        <f t="shared" si="244"/>
        <v>0.23558164666913231</v>
      </c>
      <c r="J375" s="1">
        <f t="shared" si="244"/>
        <v>3.8465991134435579E-2</v>
      </c>
      <c r="K375" s="1">
        <f t="shared" si="244"/>
        <v>4.187175288270166E-3</v>
      </c>
      <c r="L375" s="1">
        <f t="shared" si="244"/>
        <v>3.4184294446149612E-4</v>
      </c>
      <c r="M375" s="1">
        <f t="shared" si="244"/>
        <v>2.2326574004286725E-5</v>
      </c>
      <c r="O375" s="1">
        <f t="shared" si="245"/>
        <v>0.17355013638951131</v>
      </c>
      <c r="P375" s="1">
        <f t="shared" si="245"/>
        <v>0.30393640155779117</v>
      </c>
      <c r="Q375" s="1">
        <f t="shared" si="245"/>
        <v>0.26614020050255011</v>
      </c>
      <c r="R375" s="1">
        <f t="shared" si="245"/>
        <v>0.15536277975809717</v>
      </c>
      <c r="S375" s="1">
        <f t="shared" si="245"/>
        <v>6.8021272120627252E-2</v>
      </c>
      <c r="T375" s="1">
        <f t="shared" si="245"/>
        <v>2.3824977735916329E-2</v>
      </c>
      <c r="W375" s="1">
        <f t="shared" si="208"/>
        <v>0.12519902381178313</v>
      </c>
      <c r="X375" s="1">
        <f t="shared" si="209"/>
        <v>0.2192596420120205</v>
      </c>
      <c r="Y375" s="1">
        <f t="shared" si="210"/>
        <v>0.19199347227943331</v>
      </c>
      <c r="Z375" s="1">
        <f t="shared" si="211"/>
        <v>0.11207866940964493</v>
      </c>
      <c r="AA375" s="1">
        <f t="shared" si="212"/>
        <v>4.9070528235279902E-2</v>
      </c>
      <c r="AB375" s="1">
        <f t="shared" si="213"/>
        <v>1.718733281879728E-2</v>
      </c>
      <c r="AC375" s="1">
        <f t="shared" si="214"/>
        <v>4.0885226910293573E-2</v>
      </c>
      <c r="AD375" s="1">
        <f t="shared" si="215"/>
        <v>7.1601837961675074E-2</v>
      </c>
      <c r="AE375" s="1">
        <f t="shared" si="216"/>
        <v>6.2697746679243785E-2</v>
      </c>
      <c r="AF375" s="1">
        <f t="shared" si="217"/>
        <v>3.6600619486506267E-2</v>
      </c>
      <c r="AG375" s="1">
        <f t="shared" si="218"/>
        <v>1.6024563294706511E-2</v>
      </c>
      <c r="AH375" s="1">
        <f t="shared" si="219"/>
        <v>5.6127274868825842E-3</v>
      </c>
      <c r="AI375" s="1">
        <f t="shared" si="220"/>
        <v>6.6757780077390276E-3</v>
      </c>
      <c r="AJ375" s="1">
        <f t="shared" si="221"/>
        <v>1.1691214927754247E-2</v>
      </c>
      <c r="AK375" s="1">
        <f t="shared" si="222"/>
        <v>1.0237346593047999E-2</v>
      </c>
      <c r="AL375" s="1">
        <f t="shared" si="223"/>
        <v>5.9761833087962337E-3</v>
      </c>
      <c r="AM375" s="1">
        <f t="shared" si="224"/>
        <v>2.616505650345078E-3</v>
      </c>
      <c r="AN375" s="1">
        <f t="shared" si="225"/>
        <v>9.1645138236788257E-4</v>
      </c>
      <c r="AO375" s="1">
        <f t="shared" si="226"/>
        <v>7.2668484236607859E-4</v>
      </c>
      <c r="AP375" s="1">
        <f t="shared" si="227"/>
        <v>1.2726349898085413E-3</v>
      </c>
      <c r="AQ375" s="1">
        <f t="shared" si="228"/>
        <v>1.114375670759545E-3</v>
      </c>
      <c r="AR375" s="1">
        <f t="shared" si="229"/>
        <v>6.5053119212006485E-4</v>
      </c>
      <c r="AS375" s="1">
        <f t="shared" si="230"/>
        <v>2.848169897001908E-4</v>
      </c>
      <c r="AT375" s="1">
        <f t="shared" si="231"/>
        <v>9.9759358019415741E-5</v>
      </c>
      <c r="AU375" s="1">
        <f t="shared" si="232"/>
        <v>5.9326889635084791E-5</v>
      </c>
      <c r="AV375" s="1">
        <f t="shared" si="233"/>
        <v>1.0389851443754699E-4</v>
      </c>
      <c r="AW375" s="1">
        <f t="shared" si="234"/>
        <v>9.0978149779364674E-5</v>
      </c>
      <c r="AX375" s="1">
        <f t="shared" si="235"/>
        <v>5.3109670092230865E-5</v>
      </c>
      <c r="AY375" s="1">
        <f t="shared" si="236"/>
        <v>2.3252591947731897E-5</v>
      </c>
      <c r="AZ375" s="1">
        <f t="shared" si="237"/>
        <v>8.1444005409752265E-6</v>
      </c>
      <c r="BA375" s="1">
        <f t="shared" si="238"/>
        <v>3.8747799635544788E-6</v>
      </c>
      <c r="BB375" s="1">
        <f t="shared" si="239"/>
        <v>6.7858585619766311E-6</v>
      </c>
      <c r="BC375" s="1">
        <f t="shared" si="240"/>
        <v>5.9419988820358922E-6</v>
      </c>
      <c r="BD375" s="1">
        <f t="shared" si="241"/>
        <v>3.4687185997808561E-6</v>
      </c>
      <c r="BE375" s="1">
        <f t="shared" si="242"/>
        <v>1.5186819658669097E-6</v>
      </c>
      <c r="BF375" s="1">
        <f t="shared" si="243"/>
        <v>5.319301285714195E-7</v>
      </c>
    </row>
    <row r="376" spans="2:58" x14ac:dyDescent="0.35">
      <c r="B376" s="1" t="s">
        <v>17</v>
      </c>
      <c r="C376" s="1" t="s">
        <v>3</v>
      </c>
      <c r="E376" s="1">
        <f>'PL Table'!R378</f>
        <v>1.7972163416062339</v>
      </c>
      <c r="F376" s="1">
        <f>'PL Table'!S378</f>
        <v>0.57199350328366638</v>
      </c>
      <c r="H376" s="1">
        <f t="shared" si="244"/>
        <v>0.1657596648841399</v>
      </c>
      <c r="I376" s="1">
        <f t="shared" si="244"/>
        <v>0.29790597850894923</v>
      </c>
      <c r="J376" s="1">
        <f t="shared" si="244"/>
        <v>0.26770074641923958</v>
      </c>
      <c r="K376" s="1">
        <f t="shared" si="244"/>
        <v>0.16037205204161467</v>
      </c>
      <c r="L376" s="1">
        <f t="shared" si="244"/>
        <v>7.2055818166528798E-2</v>
      </c>
      <c r="M376" s="1">
        <f t="shared" si="244"/>
        <v>2.5899978783338603E-2</v>
      </c>
      <c r="O376" s="1">
        <f t="shared" si="245"/>
        <v>0.56439918484885043</v>
      </c>
      <c r="P376" s="1">
        <f t="shared" si="245"/>
        <v>0.32283266699213953</v>
      </c>
      <c r="Q376" s="1">
        <f t="shared" si="245"/>
        <v>9.2329094083621555E-2</v>
      </c>
      <c r="R376" s="1">
        <f t="shared" si="245"/>
        <v>1.7603880659965983E-2</v>
      </c>
      <c r="S376" s="1">
        <f t="shared" si="245"/>
        <v>2.5173263425203804E-3</v>
      </c>
      <c r="T376" s="1">
        <f t="shared" si="245"/>
        <v>2.8797886271329825E-4</v>
      </c>
      <c r="W376" s="1">
        <f t="shared" si="208"/>
        <v>9.3554619741427175E-2</v>
      </c>
      <c r="X376" s="1">
        <f t="shared" si="209"/>
        <v>5.3512634694270179E-2</v>
      </c>
      <c r="Y376" s="1">
        <f t="shared" si="210"/>
        <v>1.5304439694357333E-2</v>
      </c>
      <c r="Z376" s="1">
        <f t="shared" si="211"/>
        <v>2.9180133588563532E-3</v>
      </c>
      <c r="AA376" s="1">
        <f t="shared" si="212"/>
        <v>4.1727117094019585E-4</v>
      </c>
      <c r="AB376" s="1">
        <f t="shared" si="213"/>
        <v>4.773527977707205E-5</v>
      </c>
      <c r="AC376" s="1">
        <f t="shared" si="214"/>
        <v>0.1681378914320501</v>
      </c>
      <c r="AD376" s="1">
        <f t="shared" si="215"/>
        <v>9.6173781554947088E-2</v>
      </c>
      <c r="AE376" s="1">
        <f t="shared" si="216"/>
        <v>2.7505389117826115E-2</v>
      </c>
      <c r="AF376" s="1">
        <f t="shared" si="217"/>
        <v>5.2443012935619333E-3</v>
      </c>
      <c r="AG376" s="1">
        <f t="shared" si="218"/>
        <v>7.4992656729488819E-4</v>
      </c>
      <c r="AH376" s="1">
        <f t="shared" si="219"/>
        <v>8.5790624886499469E-5</v>
      </c>
      <c r="AI376" s="1">
        <f t="shared" si="220"/>
        <v>0.15109008306244764</v>
      </c>
      <c r="AJ376" s="1">
        <f t="shared" si="221"/>
        <v>8.6422545922309552E-2</v>
      </c>
      <c r="AK376" s="1">
        <f t="shared" si="222"/>
        <v>2.4716567402397686E-2</v>
      </c>
      <c r="AL376" s="1">
        <f t="shared" si="223"/>
        <v>4.7125719925481093E-3</v>
      </c>
      <c r="AM376" s="1">
        <f t="shared" si="224"/>
        <v>6.7389014087352022E-4</v>
      </c>
      <c r="AN376" s="1">
        <f t="shared" si="225"/>
        <v>7.7092156501313658E-5</v>
      </c>
      <c r="AO376" s="1">
        <f t="shared" si="226"/>
        <v>9.0513855444824737E-2</v>
      </c>
      <c r="AP376" s="1">
        <f t="shared" si="227"/>
        <v>5.1773337271596657E-2</v>
      </c>
      <c r="AQ376" s="1">
        <f t="shared" si="228"/>
        <v>1.4807006281333693E-2</v>
      </c>
      <c r="AR376" s="1">
        <f t="shared" si="229"/>
        <v>2.8231704653344388E-3</v>
      </c>
      <c r="AS376" s="1">
        <f t="shared" si="230"/>
        <v>4.0370879120840594E-4</v>
      </c>
      <c r="AT376" s="1">
        <f t="shared" si="231"/>
        <v>4.6183761157942076E-5</v>
      </c>
      <c r="AU376" s="1">
        <f t="shared" si="232"/>
        <v>4.0668245036805842E-2</v>
      </c>
      <c r="AV376" s="1">
        <f t="shared" si="233"/>
        <v>2.3261971951001149E-2</v>
      </c>
      <c r="AW376" s="1">
        <f t="shared" si="234"/>
        <v>6.6528484147697648E-3</v>
      </c>
      <c r="AX376" s="1">
        <f t="shared" si="235"/>
        <v>1.2684620238597819E-3</v>
      </c>
      <c r="AY376" s="1">
        <f t="shared" si="236"/>
        <v>1.8138800920246151E-4</v>
      </c>
      <c r="AZ376" s="1">
        <f t="shared" si="237"/>
        <v>2.0750552567473178E-5</v>
      </c>
      <c r="BA376" s="1">
        <f t="shared" si="238"/>
        <v>1.4617926912918829E-2</v>
      </c>
      <c r="BB376" s="1">
        <f t="shared" si="239"/>
        <v>8.3613592256650306E-3</v>
      </c>
      <c r="BC376" s="1">
        <f t="shared" si="240"/>
        <v>2.3913215778506719E-3</v>
      </c>
      <c r="BD376" s="1">
        <f t="shared" si="241"/>
        <v>4.5594013559754372E-4</v>
      </c>
      <c r="BE376" s="1">
        <f t="shared" si="242"/>
        <v>6.5198698862017215E-5</v>
      </c>
      <c r="BF376" s="1">
        <f t="shared" si="243"/>
        <v>7.4586464343244049E-6</v>
      </c>
    </row>
    <row r="377" spans="2:58" x14ac:dyDescent="0.35">
      <c r="B377" s="1" t="s">
        <v>13</v>
      </c>
      <c r="C377" s="1" t="s">
        <v>17</v>
      </c>
      <c r="E377" s="1">
        <f>'PL Table'!R379</f>
        <v>0.23534975901986396</v>
      </c>
      <c r="F377" s="1">
        <f>'PL Table'!S379</f>
        <v>1.878398418190806</v>
      </c>
      <c r="H377" s="1">
        <f t="shared" si="244"/>
        <v>0.79029438869340762</v>
      </c>
      <c r="I377" s="1">
        <f t="shared" si="244"/>
        <v>0.18599559393374418</v>
      </c>
      <c r="J377" s="1">
        <f t="shared" si="244"/>
        <v>2.1887009105531586E-2</v>
      </c>
      <c r="K377" s="1">
        <f t="shared" si="244"/>
        <v>1.7170341062174763E-3</v>
      </c>
      <c r="L377" s="1">
        <f t="shared" si="244"/>
        <v>1.0102589078179262E-4</v>
      </c>
      <c r="M377" s="1">
        <f t="shared" si="244"/>
        <v>4.7552838100523995E-6</v>
      </c>
      <c r="O377" s="1">
        <f t="shared" si="245"/>
        <v>0.15283468710076212</v>
      </c>
      <c r="P377" s="1">
        <f t="shared" si="245"/>
        <v>0.28708443449475834</v>
      </c>
      <c r="Q377" s="1">
        <f t="shared" si="245"/>
        <v>0.26962947382107816</v>
      </c>
      <c r="R377" s="1">
        <f t="shared" si="245"/>
        <v>0.16882385904104411</v>
      </c>
      <c r="S377" s="1">
        <f t="shared" si="245"/>
        <v>7.927961744389124E-2</v>
      </c>
      <c r="T377" s="1">
        <f t="shared" si="245"/>
        <v>2.9783741600275512E-2</v>
      </c>
      <c r="W377" s="1">
        <f t="shared" si="208"/>
        <v>0.12078439561344503</v>
      </c>
      <c r="X377" s="1">
        <f t="shared" si="209"/>
        <v>0.22688121766242766</v>
      </c>
      <c r="Y377" s="1">
        <f t="shared" si="210"/>
        <v>0.21308666018715411</v>
      </c>
      <c r="Z377" s="1">
        <f t="shared" si="211"/>
        <v>0.13342054847770396</v>
      </c>
      <c r="AA377" s="1">
        <f t="shared" si="212"/>
        <v>6.2654236803667246E-2</v>
      </c>
      <c r="AB377" s="1">
        <f t="shared" si="213"/>
        <v>2.3537923860992151E-2</v>
      </c>
      <c r="AC377" s="1">
        <f t="shared" si="214"/>
        <v>2.8426578400984202E-2</v>
      </c>
      <c r="AD377" s="1">
        <f t="shared" si="215"/>
        <v>5.3396439902985655E-2</v>
      </c>
      <c r="AE377" s="1">
        <f t="shared" si="216"/>
        <v>5.0149894125394362E-2</v>
      </c>
      <c r="AF377" s="1">
        <f t="shared" si="217"/>
        <v>3.1400493932525704E-2</v>
      </c>
      <c r="AG377" s="1">
        <f t="shared" si="218"/>
        <v>1.4745659533316576E-2</v>
      </c>
      <c r="AH377" s="1">
        <f t="shared" si="219"/>
        <v>5.5396447085124083E-3</v>
      </c>
      <c r="AI377" s="1">
        <f t="shared" si="220"/>
        <v>3.3450941882154513E-3</v>
      </c>
      <c r="AJ377" s="1">
        <f t="shared" si="221"/>
        <v>6.2834196318431621E-3</v>
      </c>
      <c r="AK377" s="1">
        <f t="shared" si="222"/>
        <v>5.901382748641628E-3</v>
      </c>
      <c r="AL377" s="1">
        <f t="shared" si="223"/>
        <v>3.6950493400623131E-3</v>
      </c>
      <c r="AM377" s="1">
        <f t="shared" si="224"/>
        <v>1.7351937088775082E-3</v>
      </c>
      <c r="AN377" s="1">
        <f t="shared" si="225"/>
        <v>6.5187702360202998E-4</v>
      </c>
      <c r="AO377" s="1">
        <f t="shared" si="226"/>
        <v>2.6242237036508474E-4</v>
      </c>
      <c r="AP377" s="1">
        <f t="shared" si="227"/>
        <v>4.9293376539165704E-4</v>
      </c>
      <c r="AQ377" s="1">
        <f t="shared" si="228"/>
        <v>4.6296300259226336E-4</v>
      </c>
      <c r="AR377" s="1">
        <f t="shared" si="229"/>
        <v>2.8987632391672439E-4</v>
      </c>
      <c r="AS377" s="1">
        <f t="shared" si="230"/>
        <v>1.3612580707903524E-4</v>
      </c>
      <c r="AT377" s="1">
        <f t="shared" si="231"/>
        <v>5.1139700138441329E-5</v>
      </c>
      <c r="AU377" s="1">
        <f t="shared" si="232"/>
        <v>1.5440260406711044E-5</v>
      </c>
      <c r="AV377" s="1">
        <f t="shared" si="233"/>
        <v>2.9002960724420155E-5</v>
      </c>
      <c r="AW377" s="1">
        <f t="shared" si="234"/>
        <v>2.7239557773800456E-5</v>
      </c>
      <c r="AX377" s="1">
        <f t="shared" si="235"/>
        <v>1.7055580744841273E-5</v>
      </c>
      <c r="AY377" s="1">
        <f t="shared" si="236"/>
        <v>8.009293973108857E-6</v>
      </c>
      <c r="AZ377" s="1">
        <f t="shared" si="237"/>
        <v>3.0089290259825674E-6</v>
      </c>
      <c r="BA377" s="1">
        <f t="shared" si="238"/>
        <v>7.267723131846784E-7</v>
      </c>
      <c r="BB377" s="1">
        <f t="shared" si="239"/>
        <v>1.365167963470973E-6</v>
      </c>
      <c r="BC377" s="1">
        <f t="shared" si="240"/>
        <v>1.2821646715743204E-6</v>
      </c>
      <c r="BD377" s="1">
        <f t="shared" si="241"/>
        <v>8.0280536364844548E-7</v>
      </c>
      <c r="BE377" s="1">
        <f t="shared" si="242"/>
        <v>3.7699708129808381E-7</v>
      </c>
      <c r="BF377" s="1">
        <f t="shared" si="243"/>
        <v>1.4163014423457428E-7</v>
      </c>
    </row>
    <row r="378" spans="2:58" x14ac:dyDescent="0.35">
      <c r="B378" s="1" t="s">
        <v>21</v>
      </c>
      <c r="C378" s="1" t="s">
        <v>16</v>
      </c>
      <c r="E378" s="1">
        <f>'PL Table'!R380</f>
        <v>0.94590333768749146</v>
      </c>
      <c r="F378" s="1">
        <f>'PL Table'!S380</f>
        <v>1.7512887507944357</v>
      </c>
      <c r="H378" s="1">
        <f t="shared" si="244"/>
        <v>0.38832862053421136</v>
      </c>
      <c r="I378" s="1">
        <f t="shared" si="244"/>
        <v>0.36732133828288982</v>
      </c>
      <c r="J378" s="1">
        <f t="shared" si="244"/>
        <v>0.17372523994281081</v>
      </c>
      <c r="K378" s="1">
        <f t="shared" si="244"/>
        <v>5.4775761434155024E-2</v>
      </c>
      <c r="L378" s="1">
        <f t="shared" si="244"/>
        <v>1.2953143891235249E-2</v>
      </c>
      <c r="M378" s="1">
        <f t="shared" si="244"/>
        <v>2.4504844080531535E-3</v>
      </c>
      <c r="O378" s="1">
        <f t="shared" si="245"/>
        <v>0.17355013638951131</v>
      </c>
      <c r="P378" s="1">
        <f t="shared" si="245"/>
        <v>0.30393640155779117</v>
      </c>
      <c r="Q378" s="1">
        <f t="shared" si="245"/>
        <v>0.26614020050255011</v>
      </c>
      <c r="R378" s="1">
        <f t="shared" si="245"/>
        <v>0.15536277975809717</v>
      </c>
      <c r="S378" s="1">
        <f t="shared" si="245"/>
        <v>6.8021272120627252E-2</v>
      </c>
      <c r="T378" s="1">
        <f t="shared" si="245"/>
        <v>2.3824977735916329E-2</v>
      </c>
      <c r="W378" s="1">
        <f t="shared" si="208"/>
        <v>6.7394485057663156E-2</v>
      </c>
      <c r="X378" s="1">
        <f t="shared" si="209"/>
        <v>0.11802720354706918</v>
      </c>
      <c r="Y378" s="1">
        <f t="shared" si="210"/>
        <v>0.10334985692985371</v>
      </c>
      <c r="Z378" s="1">
        <f t="shared" si="211"/>
        <v>6.033181394582237E-2</v>
      </c>
      <c r="AA378" s="1">
        <f t="shared" si="212"/>
        <v>2.6414606769585389E-2</v>
      </c>
      <c r="AB378" s="1">
        <f t="shared" si="213"/>
        <v>9.251920738446686E-3</v>
      </c>
      <c r="AC378" s="1">
        <f t="shared" si="214"/>
        <v>6.3748668357773347E-2</v>
      </c>
      <c r="AD378" s="1">
        <f t="shared" si="215"/>
        <v>0.11164232577309365</v>
      </c>
      <c r="AE378" s="1">
        <f t="shared" si="216"/>
        <v>9.7758974619473332E-2</v>
      </c>
      <c r="AF378" s="1">
        <f t="shared" si="217"/>
        <v>5.7068064180094122E-2</v>
      </c>
      <c r="AG378" s="1">
        <f t="shared" si="218"/>
        <v>2.4985664707053424E-2</v>
      </c>
      <c r="AH378" s="1">
        <f t="shared" si="219"/>
        <v>8.7514227065168398E-3</v>
      </c>
      <c r="AI378" s="1">
        <f t="shared" si="220"/>
        <v>3.0150039086375393E-2</v>
      </c>
      <c r="AJ378" s="1">
        <f t="shared" si="221"/>
        <v>5.280142428798177E-2</v>
      </c>
      <c r="AK378" s="1">
        <f t="shared" si="222"/>
        <v>4.6235270190733292E-2</v>
      </c>
      <c r="AL378" s="1">
        <f t="shared" si="223"/>
        <v>2.6990436191657502E-2</v>
      </c>
      <c r="AM378" s="1">
        <f t="shared" si="224"/>
        <v>1.1817011820371197E-2</v>
      </c>
      <c r="AN378" s="1">
        <f t="shared" si="225"/>
        <v>4.1389999738041892E-3</v>
      </c>
      <c r="AO378" s="1">
        <f t="shared" si="226"/>
        <v>9.5063408677369381E-3</v>
      </c>
      <c r="AP378" s="1">
        <f t="shared" si="227"/>
        <v>1.6648347822885112E-2</v>
      </c>
      <c r="AQ378" s="1">
        <f t="shared" si="228"/>
        <v>1.457803213076587E-2</v>
      </c>
      <c r="AR378" s="1">
        <f t="shared" si="229"/>
        <v>8.5101145597766999E-3</v>
      </c>
      <c r="AS378" s="1">
        <f t="shared" si="230"/>
        <v>3.7259169741272187E-3</v>
      </c>
      <c r="AT378" s="1">
        <f t="shared" si="231"/>
        <v>1.3050312966366078E-3</v>
      </c>
      <c r="AU378" s="1">
        <f t="shared" si="232"/>
        <v>2.2480198889968427E-3</v>
      </c>
      <c r="AV378" s="1">
        <f t="shared" si="233"/>
        <v>3.9369319431623263E-3</v>
      </c>
      <c r="AW378" s="1">
        <f t="shared" si="234"/>
        <v>3.4473523123517312E-3</v>
      </c>
      <c r="AX378" s="1">
        <f t="shared" si="235"/>
        <v>2.012436441548924E-3</v>
      </c>
      <c r="AY378" s="1">
        <f t="shared" si="236"/>
        <v>8.8108932544335341E-4</v>
      </c>
      <c r="AZ378" s="1">
        <f t="shared" si="237"/>
        <v>3.0860836481880042E-4</v>
      </c>
      <c r="BA378" s="1">
        <f t="shared" si="238"/>
        <v>4.2528190323799569E-4</v>
      </c>
      <c r="BB378" s="1">
        <f t="shared" si="239"/>
        <v>7.4479141305714943E-4</v>
      </c>
      <c r="BC378" s="1">
        <f t="shared" si="240"/>
        <v>6.5217241168763907E-4</v>
      </c>
      <c r="BD378" s="1">
        <f t="shared" si="241"/>
        <v>3.8071406938901324E-4</v>
      </c>
      <c r="BE378" s="1">
        <f t="shared" si="242"/>
        <v>1.6668506674753775E-4</v>
      </c>
      <c r="BF378" s="1">
        <f t="shared" si="243"/>
        <v>5.8382736464076488E-5</v>
      </c>
    </row>
    <row r="379" spans="2:58" x14ac:dyDescent="0.35">
      <c r="B379" s="1" t="s">
        <v>7</v>
      </c>
      <c r="C379" s="1" t="s">
        <v>4</v>
      </c>
      <c r="E379" s="1">
        <f>'PL Table'!R381</f>
        <v>0.9627944687176252</v>
      </c>
      <c r="F379" s="1">
        <f>'PL Table'!S381</f>
        <v>1.0557164042087426</v>
      </c>
      <c r="H379" s="1">
        <f t="shared" si="244"/>
        <v>0.38182439740731605</v>
      </c>
      <c r="I379" s="1">
        <f t="shared" si="244"/>
        <v>0.36761841784520422</v>
      </c>
      <c r="J379" s="1">
        <f t="shared" si="244"/>
        <v>0.17697048965004367</v>
      </c>
      <c r="K379" s="1">
        <f t="shared" si="244"/>
        <v>5.6795402853770598E-2</v>
      </c>
      <c r="L379" s="1">
        <f t="shared" si="244"/>
        <v>1.3670574929049887E-2</v>
      </c>
      <c r="M379" s="1">
        <f t="shared" si="244"/>
        <v>2.6323907851758151E-3</v>
      </c>
      <c r="O379" s="1">
        <f t="shared" si="245"/>
        <v>0.34794307011675801</v>
      </c>
      <c r="P379" s="1">
        <f t="shared" si="245"/>
        <v>0.36732920685301412</v>
      </c>
      <c r="Q379" s="1">
        <f t="shared" si="245"/>
        <v>0.19389773470985672</v>
      </c>
      <c r="R379" s="1">
        <f t="shared" si="245"/>
        <v>6.823367309070355E-2</v>
      </c>
      <c r="S379" s="1">
        <f t="shared" si="245"/>
        <v>1.8008852000318099E-2</v>
      </c>
      <c r="T379" s="1">
        <f t="shared" si="245"/>
        <v>3.80244809554065E-3</v>
      </c>
      <c r="W379" s="1">
        <f t="shared" si="208"/>
        <v>0.13285315307938264</v>
      </c>
      <c r="X379" s="1">
        <f t="shared" si="209"/>
        <v>0.14025525305675945</v>
      </c>
      <c r="Y379" s="1">
        <f t="shared" si="210"/>
        <v>7.4034885714234666E-2</v>
      </c>
      <c r="Z379" s="1">
        <f t="shared" si="211"/>
        <v>2.6053281110745681E-2</v>
      </c>
      <c r="AA379" s="1">
        <f t="shared" si="212"/>
        <v>6.8762190630189965E-3</v>
      </c>
      <c r="AB379" s="1">
        <f t="shared" si="213"/>
        <v>1.4518674527524051E-3</v>
      </c>
      <c r="AC379" s="1">
        <f t="shared" si="214"/>
        <v>0.12791028093652554</v>
      </c>
      <c r="AD379" s="1">
        <f t="shared" si="215"/>
        <v>0.13503698185163879</v>
      </c>
      <c r="AE379" s="1">
        <f t="shared" si="216"/>
        <v>7.1280378457806659E-2</v>
      </c>
      <c r="AF379" s="1">
        <f t="shared" si="217"/>
        <v>2.5083954945371325E-2</v>
      </c>
      <c r="AG379" s="1">
        <f t="shared" si="218"/>
        <v>6.6203856795653809E-3</v>
      </c>
      <c r="AH379" s="1">
        <f t="shared" si="219"/>
        <v>1.3978499528211636E-3</v>
      </c>
      <c r="AI379" s="1">
        <f t="shared" si="220"/>
        <v>6.1575655488902141E-2</v>
      </c>
      <c r="AJ379" s="1">
        <f t="shared" si="221"/>
        <v>6.5006429599540089E-2</v>
      </c>
      <c r="AK379" s="1">
        <f t="shared" si="222"/>
        <v>3.431417705363761E-2</v>
      </c>
      <c r="AL379" s="1">
        <f t="shared" si="223"/>
        <v>1.2075346537482816E-2</v>
      </c>
      <c r="AM379" s="1">
        <f t="shared" si="224"/>
        <v>3.1870353565314623E-3</v>
      </c>
      <c r="AN379" s="1">
        <f t="shared" si="225"/>
        <v>6.7292110133670481E-4</v>
      </c>
      <c r="AO379" s="1">
        <f t="shared" si="226"/>
        <v>1.976156683745902E-2</v>
      </c>
      <c r="AP379" s="1">
        <f t="shared" si="227"/>
        <v>2.0862610283172968E-2</v>
      </c>
      <c r="AQ379" s="1">
        <f t="shared" si="228"/>
        <v>1.101249995527985E-2</v>
      </c>
      <c r="AR379" s="1">
        <f t="shared" si="229"/>
        <v>3.8753589513789944E-3</v>
      </c>
      <c r="AS379" s="1">
        <f t="shared" si="230"/>
        <v>1.0228200042919989E-3</v>
      </c>
      <c r="AT379" s="1">
        <f t="shared" si="231"/>
        <v>2.1596157141678401E-4</v>
      </c>
      <c r="AU379" s="1">
        <f t="shared" si="232"/>
        <v>4.7565818110747986E-3</v>
      </c>
      <c r="AV379" s="1">
        <f t="shared" si="233"/>
        <v>5.0216014459125947E-3</v>
      </c>
      <c r="AW379" s="1">
        <f t="shared" si="234"/>
        <v>2.6506935109241333E-3</v>
      </c>
      <c r="AX379" s="1">
        <f t="shared" si="235"/>
        <v>9.3279354067075785E-4</v>
      </c>
      <c r="AY379" s="1">
        <f t="shared" si="236"/>
        <v>2.4619136065651853E-4</v>
      </c>
      <c r="AZ379" s="1">
        <f t="shared" si="237"/>
        <v>5.1981651603911496E-5</v>
      </c>
      <c r="BA379" s="1">
        <f t="shared" si="238"/>
        <v>9.1592213154113628E-4</v>
      </c>
      <c r="BB379" s="1">
        <f t="shared" si="239"/>
        <v>9.6695401924581524E-4</v>
      </c>
      <c r="BC379" s="1">
        <f t="shared" si="240"/>
        <v>5.1041461011669159E-4</v>
      </c>
      <c r="BD379" s="1">
        <f t="shared" si="241"/>
        <v>1.7961769228266701E-4</v>
      </c>
      <c r="BE379" s="1">
        <f t="shared" si="242"/>
        <v>4.7406336057232409E-5</v>
      </c>
      <c r="BF379" s="1">
        <f t="shared" si="243"/>
        <v>1.0009529327810535E-5</v>
      </c>
    </row>
    <row r="380" spans="2:58" x14ac:dyDescent="0.35">
      <c r="B380" s="1" t="s">
        <v>6</v>
      </c>
      <c r="C380" s="1" t="s">
        <v>10</v>
      </c>
      <c r="E380" s="1">
        <f>'PL Table'!R382</f>
        <v>0.56979415341651285</v>
      </c>
      <c r="F380" s="1">
        <f>'PL Table'!S382</f>
        <v>1.1439870065673328</v>
      </c>
      <c r="H380" s="1">
        <f t="shared" si="244"/>
        <v>0.56564186216124324</v>
      </c>
      <c r="I380" s="1">
        <f t="shared" si="244"/>
        <v>0.32229942598710543</v>
      </c>
      <c r="J380" s="1">
        <f t="shared" si="244"/>
        <v>9.1822164288475394E-2</v>
      </c>
      <c r="K380" s="1">
        <f t="shared" si="244"/>
        <v>1.7439910788541266E-2</v>
      </c>
      <c r="L380" s="1">
        <f t="shared" si="244"/>
        <v>2.4842898008540946E-3</v>
      </c>
      <c r="M380" s="1">
        <f t="shared" si="244"/>
        <v>2.8310676078378735E-4</v>
      </c>
      <c r="O380" s="1">
        <f t="shared" si="245"/>
        <v>0.31854643985804681</v>
      </c>
      <c r="P380" s="1">
        <f t="shared" si="245"/>
        <v>0.36441298818588785</v>
      </c>
      <c r="Q380" s="1">
        <f t="shared" si="245"/>
        <v>0.20844186175451537</v>
      </c>
      <c r="R380" s="1">
        <f t="shared" si="245"/>
        <v>7.94849271572899E-2</v>
      </c>
      <c r="S380" s="1">
        <f t="shared" si="245"/>
        <v>2.2732430971472668E-2</v>
      </c>
      <c r="T380" s="1">
        <f t="shared" si="245"/>
        <v>5.2011211318107086E-3</v>
      </c>
      <c r="W380" s="1">
        <f t="shared" si="208"/>
        <v>0.18018320142614008</v>
      </c>
      <c r="X380" s="1">
        <f t="shared" si="209"/>
        <v>0.20612724123320875</v>
      </c>
      <c r="Y380" s="1">
        <f t="shared" si="210"/>
        <v>0.11790344283518051</v>
      </c>
      <c r="Z380" s="1">
        <f t="shared" si="211"/>
        <v>4.496000221100023E-2</v>
      </c>
      <c r="AA380" s="1">
        <f t="shared" si="212"/>
        <v>1.285841458615572E-2</v>
      </c>
      <c r="AB380" s="1">
        <f t="shared" si="213"/>
        <v>2.9419718423236022E-3</v>
      </c>
      <c r="AC380" s="1">
        <f t="shared" si="214"/>
        <v>0.1026673347164845</v>
      </c>
      <c r="AD380" s="1">
        <f t="shared" si="215"/>
        <v>0.11745009691455749</v>
      </c>
      <c r="AE380" s="1">
        <f t="shared" si="216"/>
        <v>6.7180692395163888E-2</v>
      </c>
      <c r="AF380" s="1">
        <f t="shared" si="217"/>
        <v>2.5617946397421421E-2</v>
      </c>
      <c r="AG380" s="1">
        <f t="shared" si="218"/>
        <v>7.3266494533971377E-3</v>
      </c>
      <c r="AH380" s="1">
        <f t="shared" si="219"/>
        <v>1.6763183552719954E-3</v>
      </c>
      <c r="AI380" s="1">
        <f t="shared" si="220"/>
        <v>2.9249623534154522E-2</v>
      </c>
      <c r="AJ380" s="1">
        <f t="shared" si="221"/>
        <v>3.3461189270058839E-2</v>
      </c>
      <c r="AK380" s="1">
        <f t="shared" si="222"/>
        <v>1.9139582874618786E-2</v>
      </c>
      <c r="AL380" s="1">
        <f t="shared" si="223"/>
        <v>7.2984780398941728E-3</v>
      </c>
      <c r="AM380" s="1">
        <f t="shared" si="224"/>
        <v>2.0873410113389896E-3</v>
      </c>
      <c r="AN380" s="1">
        <f t="shared" si="225"/>
        <v>4.7757819904938395E-4</v>
      </c>
      <c r="AO380" s="1">
        <f t="shared" si="226"/>
        <v>5.5554214931317625E-3</v>
      </c>
      <c r="AP380" s="1">
        <f t="shared" si="227"/>
        <v>6.3553300041476269E-3</v>
      </c>
      <c r="AQ380" s="1">
        <f t="shared" si="228"/>
        <v>3.6352074735961997E-3</v>
      </c>
      <c r="AR380" s="1">
        <f t="shared" si="229"/>
        <v>1.3862100386568368E-3</v>
      </c>
      <c r="AS380" s="1">
        <f t="shared" si="230"/>
        <v>3.9645156814915579E-4</v>
      </c>
      <c r="AT380" s="1">
        <f t="shared" si="231"/>
        <v>9.0707088539175541E-5</v>
      </c>
      <c r="AU380" s="1">
        <f t="shared" si="232"/>
        <v>7.9136167163772794E-4</v>
      </c>
      <c r="AV380" s="1">
        <f t="shared" si="233"/>
        <v>9.0530746984896491E-4</v>
      </c>
      <c r="AW380" s="1">
        <f t="shared" si="234"/>
        <v>5.1782999122778174E-4</v>
      </c>
      <c r="AX380" s="1">
        <f t="shared" si="235"/>
        <v>1.9746359385848595E-4</v>
      </c>
      <c r="AY380" s="1">
        <f t="shared" si="236"/>
        <v>5.6473946411049288E-5</v>
      </c>
      <c r="AZ380" s="1">
        <f t="shared" si="237"/>
        <v>1.2921092180764048E-5</v>
      </c>
      <c r="BA380" s="1">
        <f t="shared" si="238"/>
        <v>9.0182650747419165E-5</v>
      </c>
      <c r="BB380" s="1">
        <f t="shared" si="239"/>
        <v>1.0316778067284727E-4</v>
      </c>
      <c r="BC380" s="1">
        <f t="shared" si="240"/>
        <v>5.9011300293062858E-5</v>
      </c>
      <c r="BD380" s="1">
        <f t="shared" si="241"/>
        <v>2.2502720258635634E-5</v>
      </c>
      <c r="BE380" s="1">
        <f t="shared" si="242"/>
        <v>6.4357048970746714E-6</v>
      </c>
      <c r="BF380" s="1">
        <f t="shared" si="243"/>
        <v>1.4724725560710356E-6</v>
      </c>
    </row>
    <row r="381" spans="2:58" x14ac:dyDescent="0.35">
      <c r="B381" s="1" t="s">
        <v>3</v>
      </c>
      <c r="C381" s="1" t="s">
        <v>9</v>
      </c>
      <c r="E381" s="1">
        <f>'PL Table'!R383</f>
        <v>0.72969686050177918</v>
      </c>
      <c r="F381" s="1">
        <f>'PL Table'!S383</f>
        <v>0.84739778264246879</v>
      </c>
      <c r="H381" s="1">
        <f t="shared" si="244"/>
        <v>0.48205509788404927</v>
      </c>
      <c r="I381" s="1">
        <f t="shared" si="244"/>
        <v>0.35175409151486864</v>
      </c>
      <c r="J381" s="1">
        <f t="shared" si="244"/>
        <v>0.12833692812352757</v>
      </c>
      <c r="K381" s="1">
        <f t="shared" si="244"/>
        <v>3.1215684512726855E-2</v>
      </c>
      <c r="L381" s="1">
        <f t="shared" si="244"/>
        <v>5.694496746837697E-3</v>
      </c>
      <c r="M381" s="1">
        <f t="shared" si="244"/>
        <v>8.3105127966101274E-4</v>
      </c>
      <c r="O381" s="1">
        <f t="shared" si="245"/>
        <v>0.42852860688719874</v>
      </c>
      <c r="P381" s="1">
        <f t="shared" si="245"/>
        <v>0.3631341912750784</v>
      </c>
      <c r="Q381" s="1">
        <f t="shared" si="245"/>
        <v>0.15385955424408376</v>
      </c>
      <c r="R381" s="1">
        <f t="shared" si="245"/>
        <v>4.3460081701598416E-2</v>
      </c>
      <c r="S381" s="1">
        <f t="shared" si="245"/>
        <v>9.2069942168487556E-3</v>
      </c>
      <c r="T381" s="1">
        <f t="shared" si="245"/>
        <v>1.5603972968319341E-3</v>
      </c>
      <c r="W381" s="1">
        <f t="shared" si="208"/>
        <v>0.20657439953912385</v>
      </c>
      <c r="X381" s="1">
        <f t="shared" si="209"/>
        <v>0.17505068812015298</v>
      </c>
      <c r="Y381" s="1">
        <f t="shared" si="210"/>
        <v>7.4168782481527987E-2</v>
      </c>
      <c r="Z381" s="1">
        <f t="shared" si="211"/>
        <v>2.0950153938712801E-2</v>
      </c>
      <c r="AA381" s="1">
        <f t="shared" si="212"/>
        <v>4.4382784984209021E-3</v>
      </c>
      <c r="AB381" s="1">
        <f t="shared" si="213"/>
        <v>7.5219747166232391E-4</v>
      </c>
      <c r="AC381" s="1">
        <f t="shared" si="214"/>
        <v>0.15073669080373886</v>
      </c>
      <c r="AD381" s="1">
        <f t="shared" si="215"/>
        <v>0.12773393754995174</v>
      </c>
      <c r="AE381" s="1">
        <f t="shared" si="216"/>
        <v>5.4120727724010338E-2</v>
      </c>
      <c r="AF381" s="1">
        <f t="shared" si="217"/>
        <v>1.5287261556107717E-2</v>
      </c>
      <c r="AG381" s="1">
        <f t="shared" si="218"/>
        <v>3.2385978863302836E-3</v>
      </c>
      <c r="AH381" s="1">
        <f t="shared" si="219"/>
        <v>5.4887613354937382E-4</v>
      </c>
      <c r="AI381" s="1">
        <f t="shared" si="220"/>
        <v>5.4996045020957826E-2</v>
      </c>
      <c r="AJ381" s="1">
        <f t="shared" si="221"/>
        <v>4.6603526604865046E-2</v>
      </c>
      <c r="AK381" s="1">
        <f t="shared" si="222"/>
        <v>1.9745862554140969E-2</v>
      </c>
      <c r="AL381" s="1">
        <f t="shared" si="223"/>
        <v>5.5775333815806715E-3</v>
      </c>
      <c r="AM381" s="1">
        <f t="shared" si="224"/>
        <v>1.1815973550414528E-3</v>
      </c>
      <c r="AN381" s="1">
        <f t="shared" si="225"/>
        <v>2.0025659572766663E-4</v>
      </c>
      <c r="AO381" s="1">
        <f t="shared" si="226"/>
        <v>1.3376813797269144E-2</v>
      </c>
      <c r="AP381" s="1">
        <f t="shared" si="227"/>
        <v>1.1335482350627056E-2</v>
      </c>
      <c r="AQ381" s="1">
        <f t="shared" si="228"/>
        <v>4.8028313045521027E-3</v>
      </c>
      <c r="AR381" s="1">
        <f t="shared" si="229"/>
        <v>1.3566361992944295E-3</v>
      </c>
      <c r="AS381" s="1">
        <f t="shared" si="230"/>
        <v>2.8740262678365143E-4</v>
      </c>
      <c r="AT381" s="1">
        <f t="shared" si="231"/>
        <v>4.8708869732417455E-5</v>
      </c>
      <c r="AU381" s="1">
        <f t="shared" si="232"/>
        <v>2.4402547578460435E-3</v>
      </c>
      <c r="AV381" s="1">
        <f t="shared" si="233"/>
        <v>2.0678664708814721E-3</v>
      </c>
      <c r="AW381" s="1">
        <f t="shared" si="234"/>
        <v>8.7615273111283319E-4</v>
      </c>
      <c r="AX381" s="1">
        <f t="shared" si="235"/>
        <v>2.4748329386705271E-4</v>
      </c>
      <c r="AY381" s="1">
        <f t="shared" si="236"/>
        <v>5.2429198615998731E-5</v>
      </c>
      <c r="AZ381" s="1">
        <f t="shared" si="237"/>
        <v>8.8856773305837853E-6</v>
      </c>
      <c r="BA381" s="1">
        <f t="shared" si="238"/>
        <v>3.561292471249576E-4</v>
      </c>
      <c r="BB381" s="1">
        <f t="shared" si="239"/>
        <v>3.0178313434782087E-4</v>
      </c>
      <c r="BC381" s="1">
        <f t="shared" si="240"/>
        <v>1.2786517944261881E-4</v>
      </c>
      <c r="BD381" s="1">
        <f t="shared" si="241"/>
        <v>3.6117556512285527E-5</v>
      </c>
      <c r="BE381" s="1">
        <f t="shared" si="242"/>
        <v>7.6514843257437018E-6</v>
      </c>
      <c r="BF381" s="1">
        <f t="shared" si="243"/>
        <v>1.296770170311764E-6</v>
      </c>
    </row>
    <row r="382" spans="2:58" x14ac:dyDescent="0.35">
      <c r="B382" s="1" t="s">
        <v>18</v>
      </c>
      <c r="C382" s="1" t="s">
        <v>14</v>
      </c>
      <c r="E382" s="1">
        <f>'PL Table'!R384</f>
        <v>1.5483536777622631</v>
      </c>
      <c r="F382" s="1">
        <f>'PL Table'!S384</f>
        <v>0.33542828896264393</v>
      </c>
      <c r="H382" s="1">
        <f t="shared" si="244"/>
        <v>0.21259769017988459</v>
      </c>
      <c r="I382" s="1">
        <f t="shared" si="244"/>
        <v>0.3291764154737864</v>
      </c>
      <c r="J382" s="1">
        <f t="shared" si="244"/>
        <v>0.25484075676571805</v>
      </c>
      <c r="K382" s="1">
        <f t="shared" si="244"/>
        <v>0.13152787432730595</v>
      </c>
      <c r="L382" s="1">
        <f t="shared" si="244"/>
        <v>5.091291698573424E-2</v>
      </c>
      <c r="M382" s="1">
        <f t="shared" si="244"/>
        <v>1.5766240452093284E-2</v>
      </c>
      <c r="O382" s="1">
        <f t="shared" si="245"/>
        <v>0.71503178054399696</v>
      </c>
      <c r="P382" s="1">
        <f t="shared" si="245"/>
        <v>0.23984188670178561</v>
      </c>
      <c r="Q382" s="1">
        <f t="shared" si="245"/>
        <v>4.0224876838976117E-2</v>
      </c>
      <c r="R382" s="1">
        <f t="shared" si="245"/>
        <v>4.4975205372769491E-3</v>
      </c>
      <c r="S382" s="1">
        <f t="shared" si="245"/>
        <v>3.7714890459828929E-4</v>
      </c>
      <c r="T382" s="1">
        <f t="shared" si="245"/>
        <v>2.5301282350707919E-5</v>
      </c>
      <c r="W382" s="1">
        <f t="shared" si="208"/>
        <v>0.15201410494886389</v>
      </c>
      <c r="X382" s="1">
        <f t="shared" si="209"/>
        <v>5.09898311211852E-2</v>
      </c>
      <c r="Y382" s="1">
        <f t="shared" si="210"/>
        <v>8.5517159037366598E-3</v>
      </c>
      <c r="Z382" s="1">
        <f t="shared" si="211"/>
        <v>9.5616247776167287E-4</v>
      </c>
      <c r="AA382" s="1">
        <f t="shared" si="212"/>
        <v>8.018098597146995E-5</v>
      </c>
      <c r="AB382" s="1">
        <f t="shared" si="213"/>
        <v>5.3789941863495844E-6</v>
      </c>
      <c r="AC382" s="1">
        <f t="shared" si="214"/>
        <v>0.23537159846931199</v>
      </c>
      <c r="AD382" s="1">
        <f t="shared" si="215"/>
        <v>7.8950292544963788E-2</v>
      </c>
      <c r="AE382" s="1">
        <f t="shared" si="216"/>
        <v>1.324108077072869E-2</v>
      </c>
      <c r="AF382" s="1">
        <f t="shared" si="217"/>
        <v>1.480477688980564E-3</v>
      </c>
      <c r="AG382" s="1">
        <f t="shared" si="218"/>
        <v>1.2414852451552992E-4</v>
      </c>
      <c r="AH382" s="1">
        <f t="shared" si="219"/>
        <v>8.3285854310962081E-6</v>
      </c>
      <c r="AI382" s="1">
        <f t="shared" si="220"/>
        <v>0.18221924006537102</v>
      </c>
      <c r="AJ382" s="1">
        <f t="shared" si="221"/>
        <v>6.1121487911200652E-2</v>
      </c>
      <c r="AK382" s="1">
        <f t="shared" si="222"/>
        <v>1.0250938054452478E-2</v>
      </c>
      <c r="AL382" s="1">
        <f t="shared" si="223"/>
        <v>1.1461515372890164E-3</v>
      </c>
      <c r="AM382" s="1">
        <f t="shared" si="224"/>
        <v>9.6112912261189635E-5</v>
      </c>
      <c r="AN382" s="1">
        <f t="shared" si="225"/>
        <v>6.4477979413975113E-6</v>
      </c>
      <c r="AO382" s="1">
        <f t="shared" si="226"/>
        <v>9.4046610171420644E-2</v>
      </c>
      <c r="AP382" s="1">
        <f t="shared" si="227"/>
        <v>3.1545893532536409E-2</v>
      </c>
      <c r="AQ382" s="1">
        <f t="shared" si="228"/>
        <v>5.2906925457082109E-3</v>
      </c>
      <c r="AR382" s="1">
        <f t="shared" si="229"/>
        <v>5.9154931601144013E-4</v>
      </c>
      <c r="AS382" s="1">
        <f t="shared" si="230"/>
        <v>4.9605593726684892E-5</v>
      </c>
      <c r="AT382" s="1">
        <f t="shared" si="231"/>
        <v>3.3278238853435954E-6</v>
      </c>
      <c r="AU382" s="1">
        <f t="shared" si="232"/>
        <v>3.640435368499826E-2</v>
      </c>
      <c r="AV382" s="1">
        <f t="shared" si="233"/>
        <v>1.2211050067349887E-2</v>
      </c>
      <c r="AW382" s="1">
        <f t="shared" si="234"/>
        <v>2.0479658152641749E-3</v>
      </c>
      <c r="AX382" s="1">
        <f t="shared" si="235"/>
        <v>2.2898188975601616E-4</v>
      </c>
      <c r="AY382" s="1">
        <f t="shared" si="236"/>
        <v>1.9201750871073304E-5</v>
      </c>
      <c r="AZ382" s="1">
        <f t="shared" si="237"/>
        <v>1.2881620879542152E-6</v>
      </c>
      <c r="BA382" s="1">
        <f t="shared" si="238"/>
        <v>1.1273362982945052E-2</v>
      </c>
      <c r="BB382" s="1">
        <f t="shared" si="239"/>
        <v>3.7814048562240664E-3</v>
      </c>
      <c r="BC382" s="1">
        <f t="shared" si="240"/>
        <v>6.3419508039913553E-4</v>
      </c>
      <c r="BD382" s="1">
        <f t="shared" si="241"/>
        <v>7.0908990228936154E-5</v>
      </c>
      <c r="BE382" s="1">
        <f t="shared" si="242"/>
        <v>5.946220316140219E-6</v>
      </c>
      <c r="BF382" s="1">
        <f t="shared" si="243"/>
        <v>3.9890610128756505E-7</v>
      </c>
    </row>
    <row r="383" spans="2:58" x14ac:dyDescent="0.35">
      <c r="B383" s="1" t="s">
        <v>2</v>
      </c>
      <c r="C383" s="1" t="s">
        <v>5</v>
      </c>
      <c r="E383" s="1">
        <f>'PL Table'!R385</f>
        <v>1.1519751362551236</v>
      </c>
      <c r="F383" s="1">
        <f>'PL Table'!S385</f>
        <v>0.57375891533083845</v>
      </c>
      <c r="H383" s="1">
        <f t="shared" si="244"/>
        <v>0.31601198583557683</v>
      </c>
      <c r="I383" s="1">
        <f t="shared" si="244"/>
        <v>0.36403795044119075</v>
      </c>
      <c r="J383" s="1">
        <f t="shared" si="244"/>
        <v>0.20968133378076331</v>
      </c>
      <c r="K383" s="1">
        <f t="shared" si="244"/>
        <v>8.0515894350750281E-2</v>
      </c>
      <c r="L383" s="1">
        <f t="shared" si="244"/>
        <v>2.3188077091352184E-2</v>
      </c>
      <c r="M383" s="1">
        <f t="shared" si="244"/>
        <v>5.3424176533609403E-3</v>
      </c>
      <c r="O383" s="1">
        <f t="shared" si="245"/>
        <v>0.56340366673689735</v>
      </c>
      <c r="P383" s="1">
        <f t="shared" si="245"/>
        <v>0.32325787672037942</v>
      </c>
      <c r="Q383" s="1">
        <f t="shared" si="245"/>
        <v>9.2736044359617395E-2</v>
      </c>
      <c r="R383" s="1">
        <f t="shared" si="245"/>
        <v>1.7736044074615532E-2</v>
      </c>
      <c r="S383" s="1">
        <f t="shared" si="245"/>
        <v>2.5440533526278376E-3</v>
      </c>
      <c r="T383" s="1">
        <f t="shared" si="245"/>
        <v>2.9193465842950638E-4</v>
      </c>
      <c r="W383" s="1">
        <f t="shared" si="208"/>
        <v>0.17804231155257244</v>
      </c>
      <c r="X383" s="1">
        <f t="shared" si="209"/>
        <v>0.10215336355939918</v>
      </c>
      <c r="Y383" s="1">
        <f t="shared" si="210"/>
        <v>2.9305701536618836E-2</v>
      </c>
      <c r="Z383" s="1">
        <f t="shared" si="211"/>
        <v>5.6048025088865699E-3</v>
      </c>
      <c r="AA383" s="1">
        <f t="shared" si="212"/>
        <v>8.0395135203557995E-4</v>
      </c>
      <c r="AB383" s="1">
        <f t="shared" si="213"/>
        <v>9.2254851144539128E-5</v>
      </c>
      <c r="AC383" s="1">
        <f t="shared" si="214"/>
        <v>0.20510031610995177</v>
      </c>
      <c r="AD383" s="1">
        <f t="shared" si="215"/>
        <v>0.11767813490525804</v>
      </c>
      <c r="AE383" s="1">
        <f t="shared" si="216"/>
        <v>3.3759439520698466E-2</v>
      </c>
      <c r="AF383" s="1">
        <f t="shared" si="217"/>
        <v>6.4565931338576637E-3</v>
      </c>
      <c r="AG383" s="1">
        <f t="shared" si="218"/>
        <v>9.2613196830367798E-4</v>
      </c>
      <c r="AH383" s="1">
        <f t="shared" si="219"/>
        <v>1.0627529471742659E-4</v>
      </c>
      <c r="AI383" s="1">
        <f t="shared" si="220"/>
        <v>0.11813523229836531</v>
      </c>
      <c r="AJ383" s="1">
        <f t="shared" si="221"/>
        <v>6.7781142745866718E-2</v>
      </c>
      <c r="AK383" s="1">
        <f t="shared" si="222"/>
        <v>1.9445017470876607E-2</v>
      </c>
      <c r="AL383" s="1">
        <f t="shared" si="223"/>
        <v>3.7189173775597885E-3</v>
      </c>
      <c r="AM383" s="1">
        <f t="shared" si="224"/>
        <v>5.3344050018842761E-4</v>
      </c>
      <c r="AN383" s="1">
        <f t="shared" si="225"/>
        <v>6.121324855633045E-5</v>
      </c>
      <c r="AO383" s="1">
        <f t="shared" si="226"/>
        <v>4.5362950107813348E-2</v>
      </c>
      <c r="AP383" s="1">
        <f t="shared" si="227"/>
        <v>2.6027397050065928E-2</v>
      </c>
      <c r="AQ383" s="1">
        <f t="shared" si="228"/>
        <v>7.4667255501654458E-3</v>
      </c>
      <c r="AR383" s="1">
        <f t="shared" si="229"/>
        <v>1.4280334509119948E-3</v>
      </c>
      <c r="AS383" s="1">
        <f t="shared" si="230"/>
        <v>2.0483673096285501E-4</v>
      </c>
      <c r="AT383" s="1">
        <f t="shared" si="231"/>
        <v>2.3505380115432507E-5</v>
      </c>
      <c r="AU383" s="1">
        <f t="shared" si="232"/>
        <v>1.306424765784567E-2</v>
      </c>
      <c r="AV383" s="1">
        <f t="shared" si="233"/>
        <v>7.4957285657789785E-3</v>
      </c>
      <c r="AW383" s="1">
        <f t="shared" si="234"/>
        <v>2.1503705457578642E-3</v>
      </c>
      <c r="AX383" s="1">
        <f t="shared" si="235"/>
        <v>4.1126475729780508E-4</v>
      </c>
      <c r="AY383" s="1">
        <f t="shared" si="236"/>
        <v>5.8991705265247283E-5</v>
      </c>
      <c r="AZ383" s="1">
        <f t="shared" si="237"/>
        <v>6.769403365300962E-6</v>
      </c>
      <c r="BA383" s="1">
        <f t="shared" si="238"/>
        <v>3.0099376951434843E-3</v>
      </c>
      <c r="BB383" s="1">
        <f t="shared" si="239"/>
        <v>1.7269785871789295E-3</v>
      </c>
      <c r="BC383" s="1">
        <f t="shared" si="240"/>
        <v>4.9543468048968327E-4</v>
      </c>
      <c r="BD383" s="1">
        <f t="shared" si="241"/>
        <v>9.4753354965013714E-5</v>
      </c>
      <c r="BE383" s="1">
        <f t="shared" si="242"/>
        <v>1.3591395542171046E-5</v>
      </c>
      <c r="BF383" s="1">
        <f t="shared" si="243"/>
        <v>1.5596368728216912E-6</v>
      </c>
    </row>
    <row r="384" spans="2:58" x14ac:dyDescent="0.35">
      <c r="B384" s="1" t="s">
        <v>20</v>
      </c>
      <c r="C384" s="1" t="s">
        <v>8</v>
      </c>
      <c r="E384" s="1">
        <f>'PL Table'!R386</f>
        <v>1.368181613440836</v>
      </c>
      <c r="F384" s="1">
        <f>'PL Table'!S386</f>
        <v>0.63554833698185165</v>
      </c>
      <c r="H384" s="1">
        <f t="shared" si="244"/>
        <v>0.25456944459349701</v>
      </c>
      <c r="I384" s="1">
        <f t="shared" si="244"/>
        <v>0.3482972334366683</v>
      </c>
      <c r="J384" s="1">
        <f t="shared" si="244"/>
        <v>0.23826693540018018</v>
      </c>
      <c r="K384" s="1">
        <f t="shared" si="244"/>
        <v>0.10866414670180734</v>
      </c>
      <c r="L384" s="1">
        <f t="shared" si="244"/>
        <v>3.7168071889412638E-2</v>
      </c>
      <c r="M384" s="1">
        <f t="shared" si="244"/>
        <v>1.01705345132283E-2</v>
      </c>
      <c r="O384" s="1">
        <f t="shared" si="245"/>
        <v>0.52964498474553323</v>
      </c>
      <c r="P384" s="1">
        <f t="shared" si="245"/>
        <v>0.3366149892458018</v>
      </c>
      <c r="Q384" s="1">
        <f t="shared" si="245"/>
        <v>0.10696754830916659</v>
      </c>
      <c r="R384" s="1">
        <f t="shared" si="245"/>
        <v>2.2661015812972238E-2</v>
      </c>
      <c r="S384" s="1">
        <f t="shared" si="245"/>
        <v>3.6005427285634864E-3</v>
      </c>
      <c r="T384" s="1">
        <f t="shared" si="245"/>
        <v>4.5766378867412451E-4</v>
      </c>
      <c r="W384" s="1">
        <f t="shared" si="208"/>
        <v>0.13483142959840158</v>
      </c>
      <c r="X384" s="1">
        <f t="shared" si="209"/>
        <v>8.569189085414973E-2</v>
      </c>
      <c r="Y384" s="1">
        <f t="shared" si="210"/>
        <v>2.7230669362592597E-2</v>
      </c>
      <c r="Z384" s="1">
        <f t="shared" si="211"/>
        <v>5.7688022094327957E-3</v>
      </c>
      <c r="AA384" s="1">
        <f t="shared" si="212"/>
        <v>9.1658816264556095E-4</v>
      </c>
      <c r="AB384" s="1">
        <f t="shared" si="213"/>
        <v>1.1650721649332746E-4</v>
      </c>
      <c r="AC384" s="1">
        <f t="shared" si="214"/>
        <v>0.18447388289047562</v>
      </c>
      <c r="AD384" s="1">
        <f t="shared" si="215"/>
        <v>0.11724206948762662</v>
      </c>
      <c r="AE384" s="1">
        <f t="shared" si="216"/>
        <v>3.7256501143585891E-2</v>
      </c>
      <c r="AF384" s="1">
        <f t="shared" si="217"/>
        <v>7.8927691145228226E-3</v>
      </c>
      <c r="AG384" s="1">
        <f t="shared" si="218"/>
        <v>1.2540590712291752E-3</v>
      </c>
      <c r="AH384" s="1">
        <f t="shared" si="219"/>
        <v>1.5940303143934157E-4</v>
      </c>
      <c r="AI384" s="1">
        <f t="shared" si="220"/>
        <v>0.12619688736539339</v>
      </c>
      <c r="AJ384" s="1">
        <f t="shared" si="221"/>
        <v>8.0204221897361802E-2</v>
      </c>
      <c r="AK384" s="1">
        <f t="shared" si="222"/>
        <v>2.5486829922895849E-2</v>
      </c>
      <c r="AL384" s="1">
        <f t="shared" si="223"/>
        <v>5.3993707908119174E-3</v>
      </c>
      <c r="AM384" s="1">
        <f t="shared" si="224"/>
        <v>8.5789028171222466E-4</v>
      </c>
      <c r="AN384" s="1">
        <f t="shared" si="225"/>
        <v>1.0904614837101934E-4</v>
      </c>
      <c r="AO384" s="1">
        <f t="shared" si="226"/>
        <v>5.7553420322265132E-2</v>
      </c>
      <c r="AP384" s="1">
        <f t="shared" si="227"/>
        <v>3.6577980573433103E-2</v>
      </c>
      <c r="AQ384" s="1">
        <f t="shared" si="228"/>
        <v>1.1623537361799942E-2</v>
      </c>
      <c r="AR384" s="1">
        <f t="shared" si="229"/>
        <v>2.4624399467127909E-3</v>
      </c>
      <c r="AS384" s="1">
        <f t="shared" si="230"/>
        <v>3.9124990326274838E-4</v>
      </c>
      <c r="AT384" s="1">
        <f t="shared" si="231"/>
        <v>4.9731645072590019E-5</v>
      </c>
      <c r="AU384" s="1">
        <f t="shared" si="232"/>
        <v>1.9685882868888838E-2</v>
      </c>
      <c r="AV384" s="1">
        <f t="shared" si="233"/>
        <v>1.2511330119341824E-2</v>
      </c>
      <c r="AW384" s="1">
        <f t="shared" si="234"/>
        <v>3.975777525389323E-3</v>
      </c>
      <c r="AX384" s="1">
        <f t="shared" si="235"/>
        <v>8.4226626482366868E-4</v>
      </c>
      <c r="AY384" s="1">
        <f t="shared" si="236"/>
        <v>1.338252309761496E-4</v>
      </c>
      <c r="AZ384" s="1">
        <f t="shared" si="237"/>
        <v>1.7010480598620814E-5</v>
      </c>
      <c r="BA384" s="1">
        <f t="shared" si="238"/>
        <v>5.3867725971127227E-3</v>
      </c>
      <c r="BB384" s="1">
        <f t="shared" si="239"/>
        <v>3.4235543657944005E-3</v>
      </c>
      <c r="BC384" s="1">
        <f t="shared" si="240"/>
        <v>1.0879171418737943E-3</v>
      </c>
      <c r="BD384" s="1">
        <f t="shared" si="241"/>
        <v>2.3047464343064643E-4</v>
      </c>
      <c r="BE384" s="1">
        <f t="shared" si="242"/>
        <v>3.6619444087208138E-5</v>
      </c>
      <c r="BF384" s="1">
        <f t="shared" si="243"/>
        <v>4.6546853581650064E-6</v>
      </c>
    </row>
    <row r="385" spans="2:58" x14ac:dyDescent="0.35">
      <c r="B385" s="1" t="s">
        <v>11</v>
      </c>
      <c r="C385" s="1" t="s">
        <v>15</v>
      </c>
      <c r="E385" s="1">
        <f>'PL Table'!R387</f>
        <v>0.95716409170758066</v>
      </c>
      <c r="F385" s="1">
        <f>'PL Table'!S387</f>
        <v>0.67791822611397501</v>
      </c>
      <c r="H385" s="1">
        <f t="shared" si="244"/>
        <v>0.38398027622630576</v>
      </c>
      <c r="I385" s="1">
        <f t="shared" si="244"/>
        <v>0.36753213232777787</v>
      </c>
      <c r="J385" s="1">
        <f t="shared" si="244"/>
        <v>0.17589427980643391</v>
      </c>
      <c r="K385" s="1">
        <f t="shared" si="244"/>
        <v>5.611989618916146E-2</v>
      </c>
      <c r="L385" s="1">
        <f t="shared" si="244"/>
        <v>1.3428987365655608E-2</v>
      </c>
      <c r="M385" s="1">
        <f t="shared" si="244"/>
        <v>2.5707488988800662E-3</v>
      </c>
      <c r="O385" s="1">
        <f t="shared" si="245"/>
        <v>0.50767275293661973</v>
      </c>
      <c r="P385" s="1">
        <f t="shared" si="245"/>
        <v>0.34416061211719157</v>
      </c>
      <c r="Q385" s="1">
        <f t="shared" si="245"/>
        <v>0.11665637583239315</v>
      </c>
      <c r="R385" s="1">
        <f t="shared" si="245"/>
        <v>2.6361161123060382E-2</v>
      </c>
      <c r="S385" s="1">
        <f t="shared" si="245"/>
        <v>4.4676778967124436E-3</v>
      </c>
      <c r="T385" s="1">
        <f t="shared" si="245"/>
        <v>6.0574405491758303E-4</v>
      </c>
      <c r="W385" s="1">
        <f t="shared" si="208"/>
        <v>0.19493632390517232</v>
      </c>
      <c r="X385" s="1">
        <f t="shared" si="209"/>
        <v>0.13215088690697369</v>
      </c>
      <c r="Y385" s="1">
        <f t="shared" si="210"/>
        <v>4.479374741568206E-2</v>
      </c>
      <c r="Z385" s="1">
        <f t="shared" si="211"/>
        <v>1.0122165929678878E-2</v>
      </c>
      <c r="AA385" s="1">
        <f t="shared" si="212"/>
        <v>1.7155001928698048E-3</v>
      </c>
      <c r="AB385" s="1">
        <f t="shared" si="213"/>
        <v>2.3259376952969606E-4</v>
      </c>
      <c r="AC385" s="1">
        <f t="shared" si="214"/>
        <v>0.186586049411509</v>
      </c>
      <c r="AD385" s="1">
        <f t="shared" si="215"/>
        <v>0.12649008363466469</v>
      </c>
      <c r="AE385" s="1">
        <f t="shared" si="216"/>
        <v>4.2874966559310106E-2</v>
      </c>
      <c r="AF385" s="1">
        <f t="shared" si="217"/>
        <v>9.6885737581945026E-3</v>
      </c>
      <c r="AG385" s="1">
        <f t="shared" si="218"/>
        <v>1.6420151839324061E-3</v>
      </c>
      <c r="AH385" s="1">
        <f t="shared" si="219"/>
        <v>2.2263040414873388E-4</v>
      </c>
      <c r="AI385" s="1">
        <f t="shared" si="220"/>
        <v>8.9296733255136387E-2</v>
      </c>
      <c r="AJ385" s="1">
        <f t="shared" si="221"/>
        <v>6.0535883006094859E-2</v>
      </c>
      <c r="AK385" s="1">
        <f t="shared" si="222"/>
        <v>2.0519189211867475E-2</v>
      </c>
      <c r="AL385" s="1">
        <f t="shared" si="223"/>
        <v>4.6367774506020703E-3</v>
      </c>
      <c r="AM385" s="1">
        <f t="shared" si="224"/>
        <v>7.8583898604935867E-4</v>
      </c>
      <c r="AN385" s="1">
        <f t="shared" si="225"/>
        <v>1.0654691428675722E-4</v>
      </c>
      <c r="AO385" s="1">
        <f t="shared" si="226"/>
        <v>2.8490542192868912E-2</v>
      </c>
      <c r="AP385" s="1">
        <f t="shared" si="227"/>
        <v>1.9314257824415055E-2</v>
      </c>
      <c r="AQ385" s="1">
        <f t="shared" si="228"/>
        <v>6.5467437015177075E-3</v>
      </c>
      <c r="AR385" s="1">
        <f t="shared" si="229"/>
        <v>1.4793856256519076E-3</v>
      </c>
      <c r="AS385" s="1">
        <f t="shared" si="230"/>
        <v>2.5072561977011358E-4</v>
      </c>
      <c r="AT385" s="1">
        <f t="shared" si="231"/>
        <v>3.3994293479176481E-5</v>
      </c>
      <c r="AU385" s="1">
        <f t="shared" si="232"/>
        <v>6.8175309850734677E-3</v>
      </c>
      <c r="AV385" s="1">
        <f t="shared" si="233"/>
        <v>4.6217285118780663E-3</v>
      </c>
      <c r="AW385" s="1">
        <f t="shared" si="234"/>
        <v>1.5665769971763797E-3</v>
      </c>
      <c r="AX385" s="1">
        <f t="shared" si="235"/>
        <v>3.5400369966558966E-4</v>
      </c>
      <c r="AY385" s="1">
        <f t="shared" si="236"/>
        <v>5.9996390028770226E-5</v>
      </c>
      <c r="AZ385" s="1">
        <f t="shared" si="237"/>
        <v>8.1345292603092192E-6</v>
      </c>
      <c r="BA385" s="1">
        <f t="shared" si="238"/>
        <v>1.305099170603227E-3</v>
      </c>
      <c r="BB385" s="1">
        <f t="shared" si="239"/>
        <v>8.8475051463815979E-4</v>
      </c>
      <c r="BC385" s="1">
        <f t="shared" si="240"/>
        <v>2.9989424971846383E-4</v>
      </c>
      <c r="BD385" s="1">
        <f t="shared" si="241"/>
        <v>6.7767925930307488E-5</v>
      </c>
      <c r="BE385" s="1">
        <f t="shared" si="242"/>
        <v>1.1485278033524324E-5</v>
      </c>
      <c r="BF385" s="1">
        <f t="shared" si="243"/>
        <v>1.5572158621825229E-6</v>
      </c>
    </row>
    <row r="386" spans="2:58" x14ac:dyDescent="0.35">
      <c r="B386" s="1" t="s">
        <v>12</v>
      </c>
      <c r="C386" s="1" t="s">
        <v>19</v>
      </c>
      <c r="E386" s="1">
        <f>'PL Table'!R388</f>
        <v>0.81978289266249271</v>
      </c>
      <c r="F386" s="1">
        <f>'PL Table'!S388</f>
        <v>0.98863074641621362</v>
      </c>
      <c r="H386" s="1">
        <f t="shared" si="244"/>
        <v>0.44052728583061851</v>
      </c>
      <c r="I386" s="1">
        <f t="shared" si="244"/>
        <v>0.36113673267498114</v>
      </c>
      <c r="J386" s="1">
        <f t="shared" si="244"/>
        <v>0.1480268576794887</v>
      </c>
      <c r="K386" s="1">
        <f t="shared" si="244"/>
        <v>4.0449961860076794E-2</v>
      </c>
      <c r="L386" s="1">
        <f t="shared" si="244"/>
        <v>8.2900466854353132E-3</v>
      </c>
      <c r="M386" s="1">
        <f t="shared" si="244"/>
        <v>1.3592076904186544E-3</v>
      </c>
      <c r="O386" s="1">
        <f t="shared" si="245"/>
        <v>0.37208582222319442</v>
      </c>
      <c r="P386" s="1">
        <f t="shared" si="245"/>
        <v>0.3678554841554072</v>
      </c>
      <c r="Q386" s="1">
        <f t="shared" si="245"/>
        <v>0.18183662093692893</v>
      </c>
      <c r="R386" s="1">
        <f t="shared" si="245"/>
        <v>5.9923091427559388E-2</v>
      </c>
      <c r="S386" s="1">
        <f t="shared" si="245"/>
        <v>1.4810452651398761E-2</v>
      </c>
      <c r="T386" s="1">
        <f t="shared" si="245"/>
        <v>2.9284137719028697E-3</v>
      </c>
      <c r="W386" s="1">
        <f t="shared" si="208"/>
        <v>0.16391395736003786</v>
      </c>
      <c r="X386" s="1">
        <f t="shared" si="209"/>
        <v>0.16205037801288963</v>
      </c>
      <c r="Y386" s="1">
        <f t="shared" si="210"/>
        <v>8.0103993085956324E-2</v>
      </c>
      <c r="Z386" s="1">
        <f t="shared" si="211"/>
        <v>2.6397756825162742E-2</v>
      </c>
      <c r="AA386" s="1">
        <f t="shared" si="212"/>
        <v>6.5244085084435839E-3</v>
      </c>
      <c r="AB386" s="1">
        <f t="shared" si="213"/>
        <v>1.2900461707253752E-3</v>
      </c>
      <c r="AC386" s="1">
        <f t="shared" si="214"/>
        <v>0.13437385811236832</v>
      </c>
      <c r="AD386" s="1">
        <f t="shared" si="215"/>
        <v>0.13284612764445705</v>
      </c>
      <c r="AE386" s="1">
        <f t="shared" si="216"/>
        <v>6.5667883165821575E-2</v>
      </c>
      <c r="AF386" s="1">
        <f t="shared" si="217"/>
        <v>2.1640429449932969E-2</v>
      </c>
      <c r="AG386" s="1">
        <f t="shared" si="218"/>
        <v>5.3485984799636604E-3</v>
      </c>
      <c r="AH386" s="1">
        <f t="shared" si="219"/>
        <v>1.0575577815054198E-3</v>
      </c>
      <c r="AI386" s="1">
        <f t="shared" si="220"/>
        <v>5.5078695050788336E-2</v>
      </c>
      <c r="AJ386" s="1">
        <f t="shared" si="221"/>
        <v>5.4452491399691869E-2</v>
      </c>
      <c r="AK386" s="1">
        <f t="shared" si="222"/>
        <v>2.6916703608349912E-2</v>
      </c>
      <c r="AL386" s="1">
        <f t="shared" si="223"/>
        <v>8.8702269264623237E-3</v>
      </c>
      <c r="AM386" s="1">
        <f t="shared" si="224"/>
        <v>2.1923447667974104E-3</v>
      </c>
      <c r="AN386" s="1">
        <f t="shared" si="225"/>
        <v>4.3348388864012077E-4</v>
      </c>
      <c r="AO386" s="1">
        <f t="shared" si="226"/>
        <v>1.5050857317603529E-2</v>
      </c>
      <c r="AP386" s="1">
        <f t="shared" si="227"/>
        <v>1.4879740304106305E-2</v>
      </c>
      <c r="AQ386" s="1">
        <f t="shared" si="228"/>
        <v>7.3552843816640165E-3</v>
      </c>
      <c r="AR386" s="1">
        <f t="shared" si="229"/>
        <v>2.4238867627826718E-3</v>
      </c>
      <c r="AS386" s="1">
        <f t="shared" si="230"/>
        <v>5.9908224487955307E-4</v>
      </c>
      <c r="AT386" s="1">
        <f t="shared" si="231"/>
        <v>1.184542253839947E-4</v>
      </c>
      <c r="AU386" s="1">
        <f t="shared" si="232"/>
        <v>3.0846088372188663E-3</v>
      </c>
      <c r="AV386" s="1">
        <f t="shared" si="233"/>
        <v>3.0495391371417359E-3</v>
      </c>
      <c r="AW386" s="1">
        <f t="shared" si="234"/>
        <v>1.5074340766889451E-3</v>
      </c>
      <c r="AX386" s="1">
        <f t="shared" si="235"/>
        <v>4.9676522547007591E-4</v>
      </c>
      <c r="AY386" s="1">
        <f t="shared" si="236"/>
        <v>1.2277934391252495E-4</v>
      </c>
      <c r="AZ386" s="1">
        <f t="shared" si="237"/>
        <v>2.4276686883346509E-5</v>
      </c>
      <c r="BA386" s="1">
        <f t="shared" si="238"/>
        <v>5.0574191106151408E-4</v>
      </c>
      <c r="BB386" s="1">
        <f t="shared" si="239"/>
        <v>4.9999200302670692E-4</v>
      </c>
      <c r="BC386" s="1">
        <f t="shared" si="240"/>
        <v>2.4715373357721553E-4</v>
      </c>
      <c r="BD386" s="1">
        <f t="shared" si="241"/>
        <v>8.1447926701998865E-5</v>
      </c>
      <c r="BE386" s="1">
        <f t="shared" si="242"/>
        <v>2.0130481142362546E-5</v>
      </c>
      <c r="BF386" s="1">
        <f t="shared" si="243"/>
        <v>3.9803225194982797E-6</v>
      </c>
    </row>
  </sheetData>
  <mergeCells count="6">
    <mergeCell ref="W5:BF5"/>
    <mergeCell ref="A1:E2"/>
    <mergeCell ref="E5:F5"/>
    <mergeCell ref="H4:T4"/>
    <mergeCell ref="H5:M5"/>
    <mergeCell ref="O5:T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71EE-59AB-4CB2-9544-4D8D24BD2E69}">
  <dimension ref="A1:AU1008"/>
  <sheetViews>
    <sheetView tabSelected="1" topLeftCell="K1" workbookViewId="0">
      <selection activeCell="D6" sqref="D6"/>
    </sheetView>
  </sheetViews>
  <sheetFormatPr defaultRowHeight="14.5" x14ac:dyDescent="0.35"/>
  <cols>
    <col min="2" max="3" width="12.453125" bestFit="1" customWidth="1"/>
    <col min="5" max="5" width="18" bestFit="1" customWidth="1"/>
    <col min="6" max="6" width="14.1796875" bestFit="1" customWidth="1"/>
    <col min="7" max="7" width="17.54296875" bestFit="1" customWidth="1"/>
    <col min="9" max="9" width="11.81640625" bestFit="1" customWidth="1"/>
    <col min="10" max="10" width="17" bestFit="1" customWidth="1"/>
    <col min="11" max="11" width="16.453125" bestFit="1" customWidth="1"/>
    <col min="16" max="16" width="15.81640625" customWidth="1"/>
    <col min="17" max="17" width="7.08984375" bestFit="1" customWidth="1"/>
    <col min="18" max="18" width="12.54296875" bestFit="1" customWidth="1"/>
    <col min="19" max="19" width="8" bestFit="1" customWidth="1"/>
    <col min="20" max="20" width="7.1796875" bestFit="1" customWidth="1"/>
    <col min="21" max="21" width="6.453125" bestFit="1" customWidth="1"/>
    <col min="22" max="22" width="7.26953125" bestFit="1" customWidth="1"/>
    <col min="23" max="23" width="12.36328125" bestFit="1" customWidth="1"/>
    <col min="24" max="24" width="7.36328125" bestFit="1" customWidth="1"/>
    <col min="25" max="25" width="7" bestFit="1" customWidth="1"/>
    <col min="26" max="26" width="11.54296875" bestFit="1" customWidth="1"/>
    <col min="27" max="27" width="8.1796875" bestFit="1" customWidth="1"/>
    <col min="28" max="28" width="8.453125" bestFit="1" customWidth="1"/>
    <col min="29" max="29" width="8.26953125" bestFit="1" customWidth="1"/>
    <col min="30" max="30" width="10.7265625" bestFit="1" customWidth="1"/>
    <col min="31" max="31" width="9.36328125" bestFit="1" customWidth="1"/>
    <col min="32" max="32" width="12.36328125" bestFit="1" customWidth="1"/>
    <col min="33" max="33" width="10.1796875" bestFit="1" customWidth="1"/>
    <col min="34" max="34" width="7.90625" bestFit="1" customWidth="1"/>
    <col min="35" max="35" width="9.54296875" bestFit="1" customWidth="1"/>
    <col min="36" max="36" width="6.90625" bestFit="1" customWidth="1"/>
    <col min="37" max="37" width="13.54296875" customWidth="1"/>
    <col min="38" max="38" width="11" bestFit="1" customWidth="1"/>
    <col min="39" max="39" width="11" style="15" customWidth="1"/>
    <col min="42" max="42" width="12.54296875" bestFit="1" customWidth="1"/>
    <col min="43" max="43" width="9.81640625" bestFit="1" customWidth="1"/>
    <col min="44" max="44" width="19" bestFit="1" customWidth="1"/>
    <col min="46" max="46" width="10.6328125" bestFit="1" customWidth="1"/>
    <col min="47" max="47" width="18.81640625" bestFit="1" customWidth="1"/>
  </cols>
  <sheetData>
    <row r="1" spans="1:47" x14ac:dyDescent="0.35">
      <c r="A1" s="44" t="s">
        <v>104</v>
      </c>
      <c r="B1" s="44"/>
      <c r="C1" s="44"/>
      <c r="D1" s="44"/>
      <c r="E1" s="44"/>
    </row>
    <row r="2" spans="1:47" ht="15" thickBot="1" x14ac:dyDescent="0.4">
      <c r="A2" s="44"/>
      <c r="B2" s="44"/>
      <c r="C2" s="44"/>
      <c r="D2" s="44"/>
      <c r="E2" s="44"/>
      <c r="AM2"/>
    </row>
    <row r="3" spans="1:47" ht="15" thickBot="1" x14ac:dyDescent="0.4">
      <c r="P3" s="37" t="s">
        <v>94</v>
      </c>
      <c r="Q3" s="38">
        <f>AVERAGE(Q9:Q1008)</f>
        <v>64.007000000000005</v>
      </c>
      <c r="R3" s="38">
        <f t="shared" ref="R3:AJ3" si="0">AVERAGE(R9:R1008)</f>
        <v>47.143000000000001</v>
      </c>
      <c r="S3" s="38">
        <f t="shared" si="0"/>
        <v>37.658999999999999</v>
      </c>
      <c r="T3" s="38">
        <f t="shared" si="0"/>
        <v>40.518999999999998</v>
      </c>
      <c r="U3" s="38">
        <f t="shared" si="0"/>
        <v>32.567</v>
      </c>
      <c r="V3" s="38">
        <f t="shared" si="0"/>
        <v>65.081999999999994</v>
      </c>
      <c r="W3" s="38">
        <f t="shared" si="0"/>
        <v>50.790999999999997</v>
      </c>
      <c r="X3" s="38">
        <f t="shared" si="0"/>
        <v>55.465000000000003</v>
      </c>
      <c r="Y3" s="38">
        <f t="shared" si="0"/>
        <v>29.286000000000001</v>
      </c>
      <c r="Z3" s="38">
        <f t="shared" si="0"/>
        <v>23.963999999999999</v>
      </c>
      <c r="AA3" s="38">
        <f t="shared" si="0"/>
        <v>53.795999999999999</v>
      </c>
      <c r="AB3" s="38">
        <f t="shared" si="0"/>
        <v>84.558000000000007</v>
      </c>
      <c r="AC3" s="38">
        <f t="shared" si="0"/>
        <v>86.064999999999998</v>
      </c>
      <c r="AD3" s="38">
        <f t="shared" si="0"/>
        <v>57.994</v>
      </c>
      <c r="AE3" s="38">
        <f t="shared" si="0"/>
        <v>47.384999999999998</v>
      </c>
      <c r="AF3" s="38">
        <f t="shared" si="0"/>
        <v>41.139000000000003</v>
      </c>
      <c r="AG3" s="38">
        <f t="shared" si="0"/>
        <v>67.018000000000001</v>
      </c>
      <c r="AH3" s="38">
        <f t="shared" si="0"/>
        <v>48.113999999999997</v>
      </c>
      <c r="AI3" s="38">
        <f t="shared" si="0"/>
        <v>49.2</v>
      </c>
      <c r="AJ3" s="39">
        <f t="shared" si="0"/>
        <v>51.531999999999996</v>
      </c>
      <c r="AM3"/>
    </row>
    <row r="4" spans="1:47" x14ac:dyDescent="0.35">
      <c r="AM4"/>
    </row>
    <row r="5" spans="1:47" x14ac:dyDescent="0.35">
      <c r="B5" s="17" t="s">
        <v>0</v>
      </c>
      <c r="C5" s="17" t="s">
        <v>1</v>
      </c>
      <c r="E5" s="17" t="s">
        <v>83</v>
      </c>
      <c r="F5" s="17" t="s">
        <v>84</v>
      </c>
      <c r="G5" s="17" t="s">
        <v>85</v>
      </c>
      <c r="I5" s="17" t="s">
        <v>86</v>
      </c>
      <c r="J5" s="17" t="s">
        <v>87</v>
      </c>
      <c r="K5" s="17" t="s">
        <v>88</v>
      </c>
      <c r="Q5" s="12" t="s">
        <v>16</v>
      </c>
      <c r="R5" s="12" t="s">
        <v>4</v>
      </c>
      <c r="S5" s="12" t="s">
        <v>13</v>
      </c>
      <c r="T5" s="12" t="s">
        <v>21</v>
      </c>
      <c r="U5" s="12" t="s">
        <v>5</v>
      </c>
      <c r="V5" s="12" t="s">
        <v>9</v>
      </c>
      <c r="W5" s="12" t="s">
        <v>7</v>
      </c>
      <c r="X5" s="12" t="s">
        <v>15</v>
      </c>
      <c r="Y5" s="12" t="s">
        <v>6</v>
      </c>
      <c r="Z5" s="12" t="s">
        <v>8</v>
      </c>
      <c r="AA5" s="12" t="s">
        <v>3</v>
      </c>
      <c r="AB5" s="12" t="s">
        <v>18</v>
      </c>
      <c r="AC5" s="12" t="s">
        <v>17</v>
      </c>
      <c r="AD5" s="12" t="s">
        <v>2</v>
      </c>
      <c r="AE5" s="12" t="s">
        <v>10</v>
      </c>
      <c r="AF5" s="12" t="s">
        <v>20</v>
      </c>
      <c r="AG5" s="12" t="s">
        <v>11</v>
      </c>
      <c r="AH5" s="12" t="s">
        <v>12</v>
      </c>
      <c r="AI5" s="12" t="s">
        <v>19</v>
      </c>
      <c r="AJ5" s="12" t="s">
        <v>14</v>
      </c>
      <c r="AK5" s="11"/>
      <c r="AM5"/>
    </row>
    <row r="6" spans="1:47" x14ac:dyDescent="0.35">
      <c r="B6" s="1" t="s">
        <v>2</v>
      </c>
      <c r="C6" s="1" t="s">
        <v>3</v>
      </c>
      <c r="E6" s="1">
        <f>SUM('Initial Model'!AC7)+SUM('Initial Model'!AI7:AJ7)+SUM('Initial Model'!AO7:AQ7)+SUM('Initial Model'!AU7:AX7)+SUM('Initial Model'!BA7:BE7)</f>
        <v>0.31763689419531244</v>
      </c>
      <c r="F6" s="1">
        <f>'Initial Model'!W7+'Initial Model'!AD7+'Initial Model'!AK7+'Initial Model'!AR7+'Initial Model'!AY7+'Initial Model'!BF7</f>
        <v>0.2877198939379908</v>
      </c>
      <c r="G6" s="1">
        <f>1-(E6+F6)</f>
        <v>0.39464321186669671</v>
      </c>
      <c r="I6" s="1">
        <f ca="1">RAND()</f>
        <v>0.75402607699997037</v>
      </c>
      <c r="J6" s="1">
        <f ca="1">IF(I6&lt;G6,0,IF(I6&lt;(G6+F6),1,3))</f>
        <v>3</v>
      </c>
      <c r="K6" s="1">
        <f ca="1">IF(J6=3,0,IF(J6=1,1,3))</f>
        <v>0</v>
      </c>
      <c r="P6" s="2" t="s">
        <v>89</v>
      </c>
      <c r="Q6" s="1">
        <f ca="1">SUMIFS($J$6:$J$385,$B$6:$B$385,"*"&amp;Q5&amp;"*")</f>
        <v>38</v>
      </c>
      <c r="R6" s="1">
        <f t="shared" ref="R6:AJ6" ca="1" si="1">SUMIFS($J$6:$J$385,$B$6:$B$385,"*"&amp;R5&amp;"*")</f>
        <v>24</v>
      </c>
      <c r="S6" s="1">
        <f t="shared" ca="1" si="1"/>
        <v>24</v>
      </c>
      <c r="T6" s="1">
        <f t="shared" ca="1" si="1"/>
        <v>18</v>
      </c>
      <c r="U6" s="1">
        <f t="shared" ca="1" si="1"/>
        <v>10</v>
      </c>
      <c r="V6" s="1">
        <f t="shared" ca="1" si="1"/>
        <v>39</v>
      </c>
      <c r="W6" s="1">
        <f t="shared" ca="1" si="1"/>
        <v>11</v>
      </c>
      <c r="X6" s="1">
        <f t="shared" ca="1" si="1"/>
        <v>29</v>
      </c>
      <c r="Y6" s="1">
        <f t="shared" ca="1" si="1"/>
        <v>9</v>
      </c>
      <c r="Z6" s="1">
        <f t="shared" ca="1" si="1"/>
        <v>11</v>
      </c>
      <c r="AA6" s="1">
        <f t="shared" ca="1" si="1"/>
        <v>21</v>
      </c>
      <c r="AB6" s="1">
        <f t="shared" ca="1" si="1"/>
        <v>45</v>
      </c>
      <c r="AC6" s="1">
        <f t="shared" ca="1" si="1"/>
        <v>46</v>
      </c>
      <c r="AD6" s="1">
        <f t="shared" ca="1" si="1"/>
        <v>30</v>
      </c>
      <c r="AE6" s="1">
        <f t="shared" ca="1" si="1"/>
        <v>20</v>
      </c>
      <c r="AF6" s="1">
        <f t="shared" ca="1" si="1"/>
        <v>21</v>
      </c>
      <c r="AG6" s="1">
        <f t="shared" ca="1" si="1"/>
        <v>36</v>
      </c>
      <c r="AH6" s="1">
        <f t="shared" ca="1" si="1"/>
        <v>32</v>
      </c>
      <c r="AI6" s="1">
        <f t="shared" ca="1" si="1"/>
        <v>26</v>
      </c>
      <c r="AJ6" s="1">
        <f t="shared" ca="1" si="1"/>
        <v>32</v>
      </c>
      <c r="AM6"/>
    </row>
    <row r="7" spans="1:47" ht="15" thickBot="1" x14ac:dyDescent="0.4">
      <c r="B7" s="1" t="s">
        <v>4</v>
      </c>
      <c r="C7" s="1" t="s">
        <v>5</v>
      </c>
      <c r="E7" s="1">
        <f>SUM('Initial Model'!AC8)+SUM('Initial Model'!AI8:AJ8)+SUM('Initial Model'!AO8:AQ8)+SUM('Initial Model'!AU8:AX8)+SUM('Initial Model'!BA8:BE8)</f>
        <v>0.46465987891086985</v>
      </c>
      <c r="F7" s="1">
        <f>'Initial Model'!W8+'Initial Model'!AD8+'Initial Model'!AK8+'Initial Model'!AR8+'Initial Model'!AY8+'Initial Model'!BF8</f>
        <v>0.33557207482100376</v>
      </c>
      <c r="G7" s="1">
        <f t="shared" ref="G7:G70" si="2">1-(E7+F7)</f>
        <v>0.19976804626812639</v>
      </c>
      <c r="I7" s="1">
        <f t="shared" ref="I7:I70" ca="1" si="3">RAND()</f>
        <v>0.52947684384878779</v>
      </c>
      <c r="J7" s="1">
        <f t="shared" ref="J7:J70" ca="1" si="4">IF(I7&lt;G7,0,IF(I7&lt;(G7+F7),1,3))</f>
        <v>1</v>
      </c>
      <c r="K7" s="1">
        <f t="shared" ref="K7:K70" ca="1" si="5">IF(J7=3,0,IF(J7=1,1,3))</f>
        <v>1</v>
      </c>
      <c r="P7" s="2" t="s">
        <v>90</v>
      </c>
      <c r="Q7" s="1">
        <f ca="1">SUMIFS($K$6:$K$385,$C$6:$C$385,"*"&amp;Q5&amp;"*")</f>
        <v>29</v>
      </c>
      <c r="R7" s="1">
        <f t="shared" ref="R7:AJ7" ca="1" si="6">SUMIFS($K$6:$K$385,$C$6:$C$385,"*"&amp;R5&amp;"*")</f>
        <v>20</v>
      </c>
      <c r="S7" s="1">
        <f t="shared" ca="1" si="6"/>
        <v>15</v>
      </c>
      <c r="T7" s="1">
        <f t="shared" ca="1" si="6"/>
        <v>24</v>
      </c>
      <c r="U7" s="1">
        <f t="shared" ca="1" si="6"/>
        <v>28</v>
      </c>
      <c r="V7" s="1">
        <f t="shared" ca="1" si="6"/>
        <v>28</v>
      </c>
      <c r="W7" s="1">
        <f t="shared" ca="1" si="6"/>
        <v>29</v>
      </c>
      <c r="X7" s="1">
        <f t="shared" ca="1" si="6"/>
        <v>25</v>
      </c>
      <c r="Y7" s="1">
        <f t="shared" ca="1" si="6"/>
        <v>6</v>
      </c>
      <c r="Z7" s="1">
        <f t="shared" ca="1" si="6"/>
        <v>15</v>
      </c>
      <c r="AA7" s="1">
        <f t="shared" ca="1" si="6"/>
        <v>30</v>
      </c>
      <c r="AB7" s="1">
        <f t="shared" ca="1" si="6"/>
        <v>38</v>
      </c>
      <c r="AC7" s="1">
        <f t="shared" ca="1" si="6"/>
        <v>36</v>
      </c>
      <c r="AD7" s="1">
        <f t="shared" ca="1" si="6"/>
        <v>25</v>
      </c>
      <c r="AE7" s="1">
        <f t="shared" ca="1" si="6"/>
        <v>22</v>
      </c>
      <c r="AF7" s="1">
        <f t="shared" ca="1" si="6"/>
        <v>24</v>
      </c>
      <c r="AG7" s="1">
        <f t="shared" ca="1" si="6"/>
        <v>34</v>
      </c>
      <c r="AH7" s="1">
        <f t="shared" ca="1" si="6"/>
        <v>32</v>
      </c>
      <c r="AI7" s="1">
        <f t="shared" ca="1" si="6"/>
        <v>21</v>
      </c>
      <c r="AJ7" s="1">
        <f t="shared" ca="1" si="6"/>
        <v>32</v>
      </c>
      <c r="AM7"/>
      <c r="AT7" s="60" t="s">
        <v>93</v>
      </c>
      <c r="AU7" s="61"/>
    </row>
    <row r="8" spans="1:47" ht="15" thickBot="1" x14ac:dyDescent="0.4">
      <c r="B8" s="1" t="s">
        <v>6</v>
      </c>
      <c r="C8" s="1" t="s">
        <v>7</v>
      </c>
      <c r="E8" s="1">
        <f>SUM('Initial Model'!AC9)+SUM('Initial Model'!AI9:AJ9)+SUM('Initial Model'!AO9:AQ9)+SUM('Initial Model'!AU9:AX9)+SUM('Initial Model'!BA9:BE9)</f>
        <v>0.12610062955781812</v>
      </c>
      <c r="F8" s="1">
        <f>'Initial Model'!W9+'Initial Model'!AD9+'Initial Model'!AK9+'Initial Model'!AR9+'Initial Model'!AY9+'Initial Model'!BF9</f>
        <v>0.19839267202539612</v>
      </c>
      <c r="G8" s="1">
        <f t="shared" si="2"/>
        <v>0.67550669841678579</v>
      </c>
      <c r="I8" s="1">
        <f t="shared" ca="1" si="3"/>
        <v>0.90321242510617517</v>
      </c>
      <c r="J8" s="1">
        <f t="shared" ca="1" si="4"/>
        <v>3</v>
      </c>
      <c r="K8" s="1">
        <f t="shared" ca="1" si="5"/>
        <v>0</v>
      </c>
      <c r="Q8">
        <f ca="1">SUM(Q6:Q7)</f>
        <v>67</v>
      </c>
      <c r="R8">
        <f t="shared" ref="R8:AJ8" ca="1" si="7">SUM(R6:R7)</f>
        <v>44</v>
      </c>
      <c r="S8">
        <f t="shared" ca="1" si="7"/>
        <v>39</v>
      </c>
      <c r="T8">
        <f t="shared" ca="1" si="7"/>
        <v>42</v>
      </c>
      <c r="U8">
        <f t="shared" ca="1" si="7"/>
        <v>38</v>
      </c>
      <c r="V8">
        <f t="shared" ca="1" si="7"/>
        <v>67</v>
      </c>
      <c r="W8">
        <f t="shared" ca="1" si="7"/>
        <v>40</v>
      </c>
      <c r="X8">
        <f t="shared" ca="1" si="7"/>
        <v>54</v>
      </c>
      <c r="Y8">
        <f t="shared" ca="1" si="7"/>
        <v>15</v>
      </c>
      <c r="Z8">
        <f t="shared" ca="1" si="7"/>
        <v>26</v>
      </c>
      <c r="AA8">
        <f t="shared" ca="1" si="7"/>
        <v>51</v>
      </c>
      <c r="AB8">
        <f t="shared" ca="1" si="7"/>
        <v>83</v>
      </c>
      <c r="AC8">
        <f t="shared" ca="1" si="7"/>
        <v>82</v>
      </c>
      <c r="AD8">
        <f t="shared" ca="1" si="7"/>
        <v>55</v>
      </c>
      <c r="AE8">
        <f t="shared" ca="1" si="7"/>
        <v>42</v>
      </c>
      <c r="AF8">
        <f t="shared" ca="1" si="7"/>
        <v>45</v>
      </c>
      <c r="AG8">
        <f t="shared" ca="1" si="7"/>
        <v>70</v>
      </c>
      <c r="AH8">
        <f t="shared" ca="1" si="7"/>
        <v>64</v>
      </c>
      <c r="AI8">
        <f t="shared" ca="1" si="7"/>
        <v>47</v>
      </c>
      <c r="AJ8">
        <f t="shared" ca="1" si="7"/>
        <v>64</v>
      </c>
      <c r="AL8" s="40" t="s">
        <v>91</v>
      </c>
      <c r="AM8" s="3"/>
      <c r="AT8" s="2" t="s">
        <v>28</v>
      </c>
      <c r="AU8" s="2" t="s">
        <v>92</v>
      </c>
    </row>
    <row r="9" spans="1:47" x14ac:dyDescent="0.35">
      <c r="B9" s="1" t="s">
        <v>8</v>
      </c>
      <c r="C9" s="1" t="s">
        <v>9</v>
      </c>
      <c r="E9" s="1">
        <f>SUM('Initial Model'!AC10)+SUM('Initial Model'!AI10:AJ10)+SUM('Initial Model'!AO10:AQ10)+SUM('Initial Model'!AU10:AX10)+SUM('Initial Model'!BA10:BE10)</f>
        <v>8.4751751829754807E-2</v>
      </c>
      <c r="F9" s="1">
        <f>'Initial Model'!W10+'Initial Model'!AD10+'Initial Model'!AK10+'Initial Model'!AR10+'Initial Model'!AY10+'Initial Model'!BF10</f>
        <v>0.28588987267920862</v>
      </c>
      <c r="G9" s="1">
        <f t="shared" si="2"/>
        <v>0.62935837549103657</v>
      </c>
      <c r="I9" s="1">
        <f t="shared" ca="1" si="3"/>
        <v>0.19928243243569366</v>
      </c>
      <c r="J9" s="1">
        <f t="shared" ca="1" si="4"/>
        <v>0</v>
      </c>
      <c r="K9" s="1">
        <f t="shared" ca="1" si="5"/>
        <v>3</v>
      </c>
      <c r="P9" s="18">
        <v>1</v>
      </c>
      <c r="Q9" s="19">
        <f t="dataTable" ref="Q9:AJ1008" dt2D="0" dtr="0" r1="N9" ca="1"/>
        <v>58</v>
      </c>
      <c r="R9" s="19">
        <v>38</v>
      </c>
      <c r="S9" s="19">
        <v>40</v>
      </c>
      <c r="T9" s="19">
        <v>53</v>
      </c>
      <c r="U9" s="19">
        <v>27</v>
      </c>
      <c r="V9" s="19">
        <v>74</v>
      </c>
      <c r="W9" s="19">
        <v>53</v>
      </c>
      <c r="X9" s="19">
        <v>61</v>
      </c>
      <c r="Y9" s="19">
        <v>21</v>
      </c>
      <c r="Z9" s="19">
        <v>29</v>
      </c>
      <c r="AA9" s="19">
        <v>66</v>
      </c>
      <c r="AB9" s="19">
        <v>77</v>
      </c>
      <c r="AC9" s="19">
        <v>91</v>
      </c>
      <c r="AD9" s="19">
        <v>52</v>
      </c>
      <c r="AE9" s="19">
        <v>53</v>
      </c>
      <c r="AF9" s="19">
        <v>41</v>
      </c>
      <c r="AG9" s="19">
        <v>60</v>
      </c>
      <c r="AH9" s="19">
        <v>41</v>
      </c>
      <c r="AI9" s="19">
        <v>45</v>
      </c>
      <c r="AJ9" s="20">
        <v>52</v>
      </c>
      <c r="AL9" s="41" t="str">
        <f t="shared" ref="AL9:AL72" si="8">INDEX($Q$5:$AJ$5,MATCH(MAX(Q9:AJ9),Q9:AJ9,0))</f>
        <v>Man City</v>
      </c>
      <c r="AM9" s="14"/>
      <c r="AQ9" s="4" t="s">
        <v>28</v>
      </c>
      <c r="AR9" t="s">
        <v>92</v>
      </c>
      <c r="AT9" s="1" t="s">
        <v>16</v>
      </c>
      <c r="AU9" s="1">
        <v>4</v>
      </c>
    </row>
    <row r="10" spans="1:47" x14ac:dyDescent="0.35">
      <c r="B10" s="1" t="s">
        <v>10</v>
      </c>
      <c r="C10" s="1" t="s">
        <v>11</v>
      </c>
      <c r="E10" s="1">
        <f>SUM('Initial Model'!AC11)+SUM('Initial Model'!AI11:AJ11)+SUM('Initial Model'!AO11:AQ11)+SUM('Initial Model'!AU11:AX11)+SUM('Initial Model'!BA11:BE11)</f>
        <v>0.15837944027758916</v>
      </c>
      <c r="F10" s="1">
        <f>'Initial Model'!W11+'Initial Model'!AD11+'Initial Model'!AK11+'Initial Model'!AR11+'Initial Model'!AY11+'Initial Model'!BF11</f>
        <v>0.26687570265753235</v>
      </c>
      <c r="G10" s="1">
        <f t="shared" si="2"/>
        <v>0.57474485706487854</v>
      </c>
      <c r="I10" s="1">
        <f t="shared" ca="1" si="3"/>
        <v>0.58371910017365991</v>
      </c>
      <c r="J10" s="1">
        <f t="shared" ca="1" si="4"/>
        <v>1</v>
      </c>
      <c r="K10" s="1">
        <f t="shared" ca="1" si="5"/>
        <v>1</v>
      </c>
      <c r="P10" s="21">
        <v>2</v>
      </c>
      <c r="Q10" s="1">
        <v>74</v>
      </c>
      <c r="R10" s="1">
        <v>57</v>
      </c>
      <c r="S10" s="1">
        <v>36</v>
      </c>
      <c r="T10" s="1">
        <v>29</v>
      </c>
      <c r="U10" s="1">
        <v>29</v>
      </c>
      <c r="V10" s="1">
        <v>82</v>
      </c>
      <c r="W10" s="1">
        <v>62</v>
      </c>
      <c r="X10" s="1">
        <v>59</v>
      </c>
      <c r="Y10" s="1">
        <v>29</v>
      </c>
      <c r="Z10" s="1">
        <v>23</v>
      </c>
      <c r="AA10" s="1">
        <v>56</v>
      </c>
      <c r="AB10" s="1">
        <v>67</v>
      </c>
      <c r="AC10" s="1">
        <v>69</v>
      </c>
      <c r="AD10" s="1">
        <v>54</v>
      </c>
      <c r="AE10" s="1">
        <v>44</v>
      </c>
      <c r="AF10" s="1">
        <v>36</v>
      </c>
      <c r="AG10" s="1">
        <v>64</v>
      </c>
      <c r="AH10" s="1">
        <v>39</v>
      </c>
      <c r="AI10" s="1">
        <v>58</v>
      </c>
      <c r="AJ10" s="22">
        <v>54</v>
      </c>
      <c r="AL10" s="41" t="str">
        <f t="shared" si="8"/>
        <v>Chelsea</v>
      </c>
      <c r="AM10" s="14"/>
      <c r="AQ10" s="5" t="s">
        <v>16</v>
      </c>
      <c r="AR10" s="6">
        <v>4</v>
      </c>
      <c r="AT10" s="1" t="s">
        <v>9</v>
      </c>
      <c r="AU10" s="1">
        <v>4</v>
      </c>
    </row>
    <row r="11" spans="1:47" x14ac:dyDescent="0.35">
      <c r="B11" s="1" t="s">
        <v>12</v>
      </c>
      <c r="C11" s="1" t="s">
        <v>13</v>
      </c>
      <c r="E11" s="1">
        <f>SUM('Initial Model'!AC12)+SUM('Initial Model'!AI12:AJ12)+SUM('Initial Model'!AO12:AQ12)+SUM('Initial Model'!AU12:AX12)+SUM('Initial Model'!BA12:BE12)</f>
        <v>0.37216944306310812</v>
      </c>
      <c r="F11" s="1">
        <f>'Initial Model'!W12+'Initial Model'!AD12+'Initial Model'!AK12+'Initial Model'!AR12+'Initial Model'!AY12+'Initial Model'!BF12</f>
        <v>0.33582403524754373</v>
      </c>
      <c r="G11" s="1">
        <f t="shared" si="2"/>
        <v>0.29200652168934815</v>
      </c>
      <c r="I11" s="1">
        <f t="shared" ca="1" si="3"/>
        <v>0.47985876957689633</v>
      </c>
      <c r="J11" s="1">
        <f t="shared" ca="1" si="4"/>
        <v>1</v>
      </c>
      <c r="K11" s="1">
        <f t="shared" ca="1" si="5"/>
        <v>1</v>
      </c>
      <c r="P11" s="21">
        <v>3</v>
      </c>
      <c r="Q11" s="1">
        <v>79</v>
      </c>
      <c r="R11" s="1">
        <v>48</v>
      </c>
      <c r="S11" s="1">
        <v>37</v>
      </c>
      <c r="T11" s="1">
        <v>41</v>
      </c>
      <c r="U11" s="1">
        <v>35</v>
      </c>
      <c r="V11" s="1">
        <v>57</v>
      </c>
      <c r="W11" s="1">
        <v>57</v>
      </c>
      <c r="X11" s="1">
        <v>57</v>
      </c>
      <c r="Y11" s="1">
        <v>17</v>
      </c>
      <c r="Z11" s="1">
        <v>22</v>
      </c>
      <c r="AA11" s="1">
        <v>55</v>
      </c>
      <c r="AB11" s="1">
        <v>100</v>
      </c>
      <c r="AC11" s="1">
        <v>89</v>
      </c>
      <c r="AD11" s="1">
        <v>64</v>
      </c>
      <c r="AE11" s="1">
        <v>37</v>
      </c>
      <c r="AF11" s="1">
        <v>31</v>
      </c>
      <c r="AG11" s="1">
        <v>66</v>
      </c>
      <c r="AH11" s="1">
        <v>47</v>
      </c>
      <c r="AI11" s="1">
        <v>55</v>
      </c>
      <c r="AJ11" s="22">
        <v>49</v>
      </c>
      <c r="AL11" s="41" t="str">
        <f t="shared" si="8"/>
        <v>Liverpool</v>
      </c>
      <c r="AM11" s="14"/>
      <c r="AQ11" s="5" t="s">
        <v>9</v>
      </c>
      <c r="AR11" s="6">
        <v>3</v>
      </c>
      <c r="AT11" s="1" t="s">
        <v>18</v>
      </c>
      <c r="AU11" s="1">
        <v>436</v>
      </c>
    </row>
    <row r="12" spans="1:47" x14ac:dyDescent="0.35">
      <c r="B12" s="1" t="s">
        <v>14</v>
      </c>
      <c r="C12" s="1" t="s">
        <v>15</v>
      </c>
      <c r="E12" s="1">
        <f>SUM('Initial Model'!AC13)+SUM('Initial Model'!AI13:AJ13)+SUM('Initial Model'!AO13:AQ13)+SUM('Initial Model'!AU13:AX13)+SUM('Initial Model'!BA13:BE13)</f>
        <v>0.3000473430251171</v>
      </c>
      <c r="F12" s="1">
        <f>'Initial Model'!W13+'Initial Model'!AD13+'Initial Model'!AK13+'Initial Model'!AR13+'Initial Model'!AY13+'Initial Model'!BF13</f>
        <v>0.3425533385040222</v>
      </c>
      <c r="G12" s="1">
        <f t="shared" si="2"/>
        <v>0.35739931847086071</v>
      </c>
      <c r="I12" s="1">
        <f t="shared" ca="1" si="3"/>
        <v>0.63191386450563836</v>
      </c>
      <c r="J12" s="1">
        <f t="shared" ca="1" si="4"/>
        <v>1</v>
      </c>
      <c r="K12" s="1">
        <f t="shared" ca="1" si="5"/>
        <v>1</v>
      </c>
      <c r="P12" s="21">
        <v>4</v>
      </c>
      <c r="Q12" s="1">
        <v>74</v>
      </c>
      <c r="R12" s="1">
        <v>46</v>
      </c>
      <c r="S12" s="1">
        <v>42</v>
      </c>
      <c r="T12" s="1">
        <v>34</v>
      </c>
      <c r="U12" s="1">
        <v>42</v>
      </c>
      <c r="V12" s="1">
        <v>72</v>
      </c>
      <c r="W12" s="1">
        <v>58</v>
      </c>
      <c r="X12" s="1">
        <v>65</v>
      </c>
      <c r="Y12" s="1">
        <v>24</v>
      </c>
      <c r="Z12" s="1">
        <v>19</v>
      </c>
      <c r="AA12" s="1">
        <v>49</v>
      </c>
      <c r="AB12" s="1">
        <v>83</v>
      </c>
      <c r="AC12" s="1">
        <v>78</v>
      </c>
      <c r="AD12" s="1">
        <v>66</v>
      </c>
      <c r="AE12" s="1">
        <v>42</v>
      </c>
      <c r="AF12" s="1">
        <v>32</v>
      </c>
      <c r="AG12" s="1">
        <v>61</v>
      </c>
      <c r="AH12" s="1">
        <v>56</v>
      </c>
      <c r="AI12" s="1">
        <v>52</v>
      </c>
      <c r="AJ12" s="22">
        <v>60</v>
      </c>
      <c r="AL12" s="41" t="str">
        <f t="shared" si="8"/>
        <v>Liverpool</v>
      </c>
      <c r="AM12" s="14"/>
      <c r="AQ12" s="5" t="s">
        <v>18</v>
      </c>
      <c r="AR12" s="6">
        <v>453</v>
      </c>
      <c r="AT12" s="1" t="s">
        <v>17</v>
      </c>
      <c r="AU12" s="1">
        <v>550</v>
      </c>
    </row>
    <row r="13" spans="1:47" x14ac:dyDescent="0.35">
      <c r="B13" s="1" t="s">
        <v>16</v>
      </c>
      <c r="C13" s="1" t="s">
        <v>17</v>
      </c>
      <c r="E13" s="1">
        <f>SUM('Initial Model'!AC14)+SUM('Initial Model'!AI14:AJ14)+SUM('Initial Model'!AO14:AQ14)+SUM('Initial Model'!AU14:AX14)+SUM('Initial Model'!BA14:BE14)</f>
        <v>0.17731315141050402</v>
      </c>
      <c r="F13" s="1">
        <f>'Initial Model'!W14+'Initial Model'!AD14+'Initial Model'!AK14+'Initial Model'!AR14+'Initial Model'!AY14+'Initial Model'!BF14</f>
        <v>0.33351177254456016</v>
      </c>
      <c r="G13" s="1">
        <f t="shared" si="2"/>
        <v>0.48917507604493582</v>
      </c>
      <c r="I13" s="1">
        <f t="shared" ca="1" si="3"/>
        <v>0.40152985528980134</v>
      </c>
      <c r="J13" s="1">
        <f t="shared" ca="1" si="4"/>
        <v>0</v>
      </c>
      <c r="K13" s="1">
        <f t="shared" ca="1" si="5"/>
        <v>3</v>
      </c>
      <c r="P13" s="21">
        <v>5</v>
      </c>
      <c r="Q13" s="1">
        <v>69</v>
      </c>
      <c r="R13" s="1">
        <v>62</v>
      </c>
      <c r="S13" s="1">
        <v>40</v>
      </c>
      <c r="T13" s="1">
        <v>43</v>
      </c>
      <c r="U13" s="1">
        <v>25</v>
      </c>
      <c r="V13" s="1">
        <v>62</v>
      </c>
      <c r="W13" s="1">
        <v>38</v>
      </c>
      <c r="X13" s="1">
        <v>62</v>
      </c>
      <c r="Y13" s="1">
        <v>31</v>
      </c>
      <c r="Z13" s="1">
        <v>22</v>
      </c>
      <c r="AA13" s="1">
        <v>53</v>
      </c>
      <c r="AB13" s="1">
        <v>87</v>
      </c>
      <c r="AC13" s="1">
        <v>77</v>
      </c>
      <c r="AD13" s="1">
        <v>57</v>
      </c>
      <c r="AE13" s="1">
        <v>50</v>
      </c>
      <c r="AF13" s="1">
        <v>54</v>
      </c>
      <c r="AG13" s="1">
        <v>55</v>
      </c>
      <c r="AH13" s="1">
        <v>43</v>
      </c>
      <c r="AI13" s="1">
        <v>44</v>
      </c>
      <c r="AJ13" s="22">
        <v>48</v>
      </c>
      <c r="AL13" s="41" t="str">
        <f t="shared" si="8"/>
        <v>Liverpool</v>
      </c>
      <c r="AM13" s="14"/>
      <c r="AQ13" s="5" t="s">
        <v>17</v>
      </c>
      <c r="AR13" s="6">
        <v>535</v>
      </c>
      <c r="AT13" s="1" t="s">
        <v>2</v>
      </c>
      <c r="AU13" s="1">
        <v>1</v>
      </c>
    </row>
    <row r="14" spans="1:47" x14ac:dyDescent="0.35">
      <c r="B14" s="1" t="s">
        <v>18</v>
      </c>
      <c r="C14" s="1" t="s">
        <v>19</v>
      </c>
      <c r="E14" s="1">
        <f>SUM('Initial Model'!AC15)+SUM('Initial Model'!AI15:AJ15)+SUM('Initial Model'!AO15:AQ15)+SUM('Initial Model'!AU15:AX15)+SUM('Initial Model'!BA15:BE15)</f>
        <v>0.70958831097939967</v>
      </c>
      <c r="F14" s="1">
        <f>'Initial Model'!W15+'Initial Model'!AD15+'Initial Model'!AK15+'Initial Model'!AR15+'Initial Model'!AY15+'Initial Model'!BF15</f>
        <v>0.21241910596574817</v>
      </c>
      <c r="G14" s="1">
        <f t="shared" si="2"/>
        <v>7.7992583054852127E-2</v>
      </c>
      <c r="I14" s="1">
        <f t="shared" ca="1" si="3"/>
        <v>0.55256588436821863</v>
      </c>
      <c r="J14" s="1">
        <f t="shared" ca="1" si="4"/>
        <v>3</v>
      </c>
      <c r="K14" s="1">
        <f t="shared" ca="1" si="5"/>
        <v>0</v>
      </c>
      <c r="P14" s="21">
        <v>6</v>
      </c>
      <c r="Q14" s="1">
        <v>57</v>
      </c>
      <c r="R14" s="1">
        <v>48</v>
      </c>
      <c r="S14" s="1">
        <v>37</v>
      </c>
      <c r="T14" s="1">
        <v>40</v>
      </c>
      <c r="U14" s="1">
        <v>41</v>
      </c>
      <c r="V14" s="1">
        <v>65</v>
      </c>
      <c r="W14" s="1">
        <v>49</v>
      </c>
      <c r="X14" s="1">
        <v>67</v>
      </c>
      <c r="Y14" s="1">
        <v>31</v>
      </c>
      <c r="Z14" s="1">
        <v>15</v>
      </c>
      <c r="AA14" s="1">
        <v>50</v>
      </c>
      <c r="AB14" s="1">
        <v>80</v>
      </c>
      <c r="AC14" s="1">
        <v>86</v>
      </c>
      <c r="AD14" s="1">
        <v>60</v>
      </c>
      <c r="AE14" s="1">
        <v>53</v>
      </c>
      <c r="AF14" s="1">
        <v>35</v>
      </c>
      <c r="AG14" s="1">
        <v>65</v>
      </c>
      <c r="AH14" s="1">
        <v>41</v>
      </c>
      <c r="AI14" s="1">
        <v>56</v>
      </c>
      <c r="AJ14" s="22">
        <v>60</v>
      </c>
      <c r="AL14" s="41" t="str">
        <f t="shared" si="8"/>
        <v>Man City</v>
      </c>
      <c r="AM14" s="14"/>
      <c r="AQ14" s="5" t="s">
        <v>11</v>
      </c>
      <c r="AR14" s="6">
        <v>5</v>
      </c>
      <c r="AT14" s="1" t="s">
        <v>11</v>
      </c>
      <c r="AU14" s="1">
        <v>5</v>
      </c>
    </row>
    <row r="15" spans="1:47" x14ac:dyDescent="0.35">
      <c r="B15" s="1" t="s">
        <v>20</v>
      </c>
      <c r="C15" s="1" t="s">
        <v>21</v>
      </c>
      <c r="E15" s="1">
        <f>SUM('Initial Model'!AC16)+SUM('Initial Model'!AI16:AJ16)+SUM('Initial Model'!AO16:AQ16)+SUM('Initial Model'!AU16:AX16)+SUM('Initial Model'!BA16:BE16)</f>
        <v>0.34923248448563504</v>
      </c>
      <c r="F15" s="1">
        <f>'Initial Model'!W16+'Initial Model'!AD16+'Initial Model'!AK16+'Initial Model'!AR16+'Initial Model'!AY16+'Initial Model'!BF16</f>
        <v>0.29076786436146052</v>
      </c>
      <c r="G15" s="1">
        <f t="shared" si="2"/>
        <v>0.35999965115290444</v>
      </c>
      <c r="I15" s="1">
        <f t="shared" ca="1" si="3"/>
        <v>7.6761418966535655E-2</v>
      </c>
      <c r="J15" s="1">
        <f t="shared" ca="1" si="4"/>
        <v>0</v>
      </c>
      <c r="K15" s="1">
        <f t="shared" ca="1" si="5"/>
        <v>3</v>
      </c>
      <c r="P15" s="21">
        <v>7</v>
      </c>
      <c r="Q15" s="1">
        <v>64</v>
      </c>
      <c r="R15" s="1">
        <v>40</v>
      </c>
      <c r="S15" s="1">
        <v>46</v>
      </c>
      <c r="T15" s="1">
        <v>33</v>
      </c>
      <c r="U15" s="1">
        <v>45</v>
      </c>
      <c r="V15" s="1">
        <v>58</v>
      </c>
      <c r="W15" s="1">
        <v>35</v>
      </c>
      <c r="X15" s="1">
        <v>65</v>
      </c>
      <c r="Y15" s="1">
        <v>46</v>
      </c>
      <c r="Z15" s="1">
        <v>21</v>
      </c>
      <c r="AA15" s="1">
        <v>57</v>
      </c>
      <c r="AB15" s="1">
        <v>89</v>
      </c>
      <c r="AC15" s="1">
        <v>81</v>
      </c>
      <c r="AD15" s="1">
        <v>59</v>
      </c>
      <c r="AE15" s="1">
        <v>50</v>
      </c>
      <c r="AF15" s="1">
        <v>31</v>
      </c>
      <c r="AG15" s="1">
        <v>64</v>
      </c>
      <c r="AH15" s="1">
        <v>46</v>
      </c>
      <c r="AI15" s="1">
        <v>49</v>
      </c>
      <c r="AJ15" s="22">
        <v>58</v>
      </c>
      <c r="AL15" s="41" t="str">
        <f t="shared" si="8"/>
        <v>Liverpool</v>
      </c>
      <c r="AM15" s="14"/>
      <c r="AQ15" s="5" t="s">
        <v>29</v>
      </c>
      <c r="AR15" s="6">
        <v>1000</v>
      </c>
    </row>
    <row r="16" spans="1:47" x14ac:dyDescent="0.35">
      <c r="B16" s="1" t="s">
        <v>5</v>
      </c>
      <c r="C16" s="1" t="s">
        <v>10</v>
      </c>
      <c r="E16" s="1">
        <f>SUM('Initial Model'!AC17)+SUM('Initial Model'!AI17:AJ17)+SUM('Initial Model'!AO17:AQ17)+SUM('Initial Model'!AU17:AX17)+SUM('Initial Model'!BA17:BE17)</f>
        <v>0.16697491803155629</v>
      </c>
      <c r="F16" s="1">
        <f>'Initial Model'!W17+'Initial Model'!AD17+'Initial Model'!AK17+'Initial Model'!AR17+'Initial Model'!AY17+'Initial Model'!BF17</f>
        <v>0.30762685841355203</v>
      </c>
      <c r="G16" s="1">
        <f t="shared" si="2"/>
        <v>0.52539822355489174</v>
      </c>
      <c r="I16" s="1">
        <f t="shared" ca="1" si="3"/>
        <v>0.79647951648839632</v>
      </c>
      <c r="J16" s="1">
        <f t="shared" ca="1" si="4"/>
        <v>1</v>
      </c>
      <c r="K16" s="1">
        <f t="shared" ca="1" si="5"/>
        <v>1</v>
      </c>
      <c r="P16" s="21">
        <v>8</v>
      </c>
      <c r="Q16" s="1">
        <v>55</v>
      </c>
      <c r="R16" s="1">
        <v>47</v>
      </c>
      <c r="S16" s="1">
        <v>37</v>
      </c>
      <c r="T16" s="1">
        <v>27</v>
      </c>
      <c r="U16" s="1">
        <v>38</v>
      </c>
      <c r="V16" s="1">
        <v>52</v>
      </c>
      <c r="W16" s="1">
        <v>53</v>
      </c>
      <c r="X16" s="1">
        <v>60</v>
      </c>
      <c r="Y16" s="1">
        <v>43</v>
      </c>
      <c r="Z16" s="1">
        <v>26</v>
      </c>
      <c r="AA16" s="1">
        <v>63</v>
      </c>
      <c r="AB16" s="1">
        <v>71</v>
      </c>
      <c r="AC16" s="1">
        <v>87</v>
      </c>
      <c r="AD16" s="1">
        <v>57</v>
      </c>
      <c r="AE16" s="1">
        <v>52</v>
      </c>
      <c r="AF16" s="1">
        <v>49</v>
      </c>
      <c r="AG16" s="1">
        <v>70</v>
      </c>
      <c r="AH16" s="1">
        <v>51</v>
      </c>
      <c r="AI16" s="1">
        <v>53</v>
      </c>
      <c r="AJ16" s="22">
        <v>53</v>
      </c>
      <c r="AL16" s="41" t="str">
        <f t="shared" si="8"/>
        <v>Man City</v>
      </c>
      <c r="AM16" s="14"/>
    </row>
    <row r="17" spans="2:39" x14ac:dyDescent="0.35">
      <c r="B17" s="1" t="s">
        <v>9</v>
      </c>
      <c r="C17" s="1" t="s">
        <v>16</v>
      </c>
      <c r="E17" s="1">
        <f>SUM('Initial Model'!AC18)+SUM('Initial Model'!AI18:AJ18)+SUM('Initial Model'!AO18:AQ18)+SUM('Initial Model'!AU18:AX18)+SUM('Initial Model'!BA18:BE18)</f>
        <v>0.58106231810337239</v>
      </c>
      <c r="F17" s="1">
        <f>'Initial Model'!W18+'Initial Model'!AD18+'Initial Model'!AK18+'Initial Model'!AR18+'Initial Model'!AY18+'Initial Model'!BF18</f>
        <v>0.25583033418415485</v>
      </c>
      <c r="G17" s="1">
        <f t="shared" si="2"/>
        <v>0.16310734771247271</v>
      </c>
      <c r="I17" s="1">
        <f t="shared" ca="1" si="3"/>
        <v>0.73471621033165935</v>
      </c>
      <c r="J17" s="1">
        <f t="shared" ca="1" si="4"/>
        <v>3</v>
      </c>
      <c r="K17" s="1">
        <f t="shared" ca="1" si="5"/>
        <v>0</v>
      </c>
      <c r="P17" s="21">
        <v>9</v>
      </c>
      <c r="Q17" s="1">
        <v>58</v>
      </c>
      <c r="R17" s="1">
        <v>41</v>
      </c>
      <c r="S17" s="1">
        <v>32</v>
      </c>
      <c r="T17" s="1">
        <v>51</v>
      </c>
      <c r="U17" s="1">
        <v>31</v>
      </c>
      <c r="V17" s="1">
        <v>72</v>
      </c>
      <c r="W17" s="1">
        <v>61</v>
      </c>
      <c r="X17" s="1">
        <v>55</v>
      </c>
      <c r="Y17" s="1">
        <v>25</v>
      </c>
      <c r="Z17" s="1">
        <v>22</v>
      </c>
      <c r="AA17" s="1">
        <v>53</v>
      </c>
      <c r="AB17" s="1">
        <v>82</v>
      </c>
      <c r="AC17" s="1">
        <v>88</v>
      </c>
      <c r="AD17" s="1">
        <v>52</v>
      </c>
      <c r="AE17" s="1">
        <v>54</v>
      </c>
      <c r="AF17" s="1">
        <v>47</v>
      </c>
      <c r="AG17" s="1">
        <v>72</v>
      </c>
      <c r="AH17" s="1">
        <v>42</v>
      </c>
      <c r="AI17" s="1">
        <v>53</v>
      </c>
      <c r="AJ17" s="22">
        <v>43</v>
      </c>
      <c r="AL17" s="41" t="str">
        <f t="shared" si="8"/>
        <v>Man City</v>
      </c>
      <c r="AM17" s="14"/>
    </row>
    <row r="18" spans="2:39" x14ac:dyDescent="0.35">
      <c r="B18" s="1" t="s">
        <v>15</v>
      </c>
      <c r="C18" s="1" t="s">
        <v>20</v>
      </c>
      <c r="E18" s="1">
        <f>SUM('Initial Model'!AC19)+SUM('Initial Model'!AI19:AJ19)+SUM('Initial Model'!AO19:AQ19)+SUM('Initial Model'!AU19:AX19)+SUM('Initial Model'!BA19:BE19)</f>
        <v>0.4819170768205181</v>
      </c>
      <c r="F18" s="1">
        <f>'Initial Model'!W19+'Initial Model'!AD19+'Initial Model'!AK19+'Initial Model'!AR19+'Initial Model'!AY19+'Initial Model'!BF19</f>
        <v>0.30812077347133887</v>
      </c>
      <c r="G18" s="1">
        <f t="shared" si="2"/>
        <v>0.20996214970814298</v>
      </c>
      <c r="I18" s="1">
        <f t="shared" ca="1" si="3"/>
        <v>0.16227290964468144</v>
      </c>
      <c r="J18" s="1">
        <f t="shared" ca="1" si="4"/>
        <v>0</v>
      </c>
      <c r="K18" s="1">
        <f t="shared" ca="1" si="5"/>
        <v>3</v>
      </c>
      <c r="P18" s="21">
        <v>10</v>
      </c>
      <c r="Q18" s="1">
        <v>80</v>
      </c>
      <c r="R18" s="1">
        <v>53</v>
      </c>
      <c r="S18" s="1">
        <v>38</v>
      </c>
      <c r="T18" s="1">
        <v>51</v>
      </c>
      <c r="U18" s="1">
        <v>28</v>
      </c>
      <c r="V18" s="1">
        <v>64</v>
      </c>
      <c r="W18" s="1">
        <v>41</v>
      </c>
      <c r="X18" s="1">
        <v>47</v>
      </c>
      <c r="Y18" s="1">
        <v>21</v>
      </c>
      <c r="Z18" s="1">
        <v>27</v>
      </c>
      <c r="AA18" s="1">
        <v>55</v>
      </c>
      <c r="AB18" s="1">
        <v>78</v>
      </c>
      <c r="AC18" s="1">
        <v>93</v>
      </c>
      <c r="AD18" s="1">
        <v>53</v>
      </c>
      <c r="AE18" s="1">
        <v>41</v>
      </c>
      <c r="AF18" s="1">
        <v>32</v>
      </c>
      <c r="AG18" s="1">
        <v>66</v>
      </c>
      <c r="AH18" s="1">
        <v>56</v>
      </c>
      <c r="AI18" s="1">
        <v>63</v>
      </c>
      <c r="AJ18" s="22">
        <v>53</v>
      </c>
      <c r="AL18" s="41" t="str">
        <f t="shared" si="8"/>
        <v>Man City</v>
      </c>
      <c r="AM18" s="14"/>
    </row>
    <row r="19" spans="2:39" x14ac:dyDescent="0.35">
      <c r="B19" s="1" t="s">
        <v>3</v>
      </c>
      <c r="C19" s="1" t="s">
        <v>14</v>
      </c>
      <c r="E19" s="1">
        <f>SUM('Initial Model'!AC20)+SUM('Initial Model'!AI20:AJ20)+SUM('Initial Model'!AO20:AQ20)+SUM('Initial Model'!AU20:AX20)+SUM('Initial Model'!BA20:BE20)</f>
        <v>0.30532744389845334</v>
      </c>
      <c r="F19" s="1">
        <f>'Initial Model'!W20+'Initial Model'!AD20+'Initial Model'!AK20+'Initial Model'!AR20+'Initial Model'!AY20+'Initial Model'!BF20</f>
        <v>0.39211793172177761</v>
      </c>
      <c r="G19" s="1">
        <f t="shared" si="2"/>
        <v>0.30255462437976899</v>
      </c>
      <c r="I19" s="1">
        <f t="shared" ca="1" si="3"/>
        <v>0.28494825087415754</v>
      </c>
      <c r="J19" s="1">
        <f t="shared" ca="1" si="4"/>
        <v>0</v>
      </c>
      <c r="K19" s="1">
        <f t="shared" ca="1" si="5"/>
        <v>3</v>
      </c>
      <c r="P19" s="21">
        <v>11</v>
      </c>
      <c r="Q19" s="1">
        <v>59</v>
      </c>
      <c r="R19" s="1">
        <v>50</v>
      </c>
      <c r="S19" s="1">
        <v>36</v>
      </c>
      <c r="T19" s="1">
        <v>38</v>
      </c>
      <c r="U19" s="1">
        <v>34</v>
      </c>
      <c r="V19" s="1">
        <v>57</v>
      </c>
      <c r="W19" s="1">
        <v>42</v>
      </c>
      <c r="X19" s="1">
        <v>52</v>
      </c>
      <c r="Y19" s="1">
        <v>20</v>
      </c>
      <c r="Z19" s="1">
        <v>32</v>
      </c>
      <c r="AA19" s="1">
        <v>61</v>
      </c>
      <c r="AB19" s="1">
        <v>84</v>
      </c>
      <c r="AC19" s="1">
        <v>91</v>
      </c>
      <c r="AD19" s="1">
        <v>59</v>
      </c>
      <c r="AE19" s="1">
        <v>52</v>
      </c>
      <c r="AF19" s="1">
        <v>52</v>
      </c>
      <c r="AG19" s="1">
        <v>70</v>
      </c>
      <c r="AH19" s="1">
        <v>38</v>
      </c>
      <c r="AI19" s="1">
        <v>49</v>
      </c>
      <c r="AJ19" s="22">
        <v>58</v>
      </c>
      <c r="AL19" s="41" t="str">
        <f t="shared" si="8"/>
        <v>Man City</v>
      </c>
      <c r="AM19" s="14"/>
    </row>
    <row r="20" spans="2:39" x14ac:dyDescent="0.35">
      <c r="B20" s="1" t="s">
        <v>11</v>
      </c>
      <c r="C20" s="1" t="s">
        <v>6</v>
      </c>
      <c r="E20" s="1">
        <f>SUM('Initial Model'!AC21)+SUM('Initial Model'!AI21:AJ21)+SUM('Initial Model'!AO21:AQ21)+SUM('Initial Model'!AU21:AX21)+SUM('Initial Model'!BA21:BE21)</f>
        <v>0.71152935232520442</v>
      </c>
      <c r="F20" s="1">
        <f>'Initial Model'!W21+'Initial Model'!AD21+'Initial Model'!AK21+'Initial Model'!AR21+'Initial Model'!AY21+'Initial Model'!BF21</f>
        <v>0.21308878900365458</v>
      </c>
      <c r="G20" s="1">
        <f t="shared" si="2"/>
        <v>7.5381858671141E-2</v>
      </c>
      <c r="I20" s="1">
        <f t="shared" ca="1" si="3"/>
        <v>0.87880005272884876</v>
      </c>
      <c r="J20" s="1">
        <f t="shared" ca="1" si="4"/>
        <v>3</v>
      </c>
      <c r="K20" s="1">
        <f t="shared" ca="1" si="5"/>
        <v>0</v>
      </c>
      <c r="P20" s="21">
        <v>12</v>
      </c>
      <c r="Q20" s="1">
        <v>71</v>
      </c>
      <c r="R20" s="1">
        <v>52</v>
      </c>
      <c r="S20" s="1">
        <v>26</v>
      </c>
      <c r="T20" s="1">
        <v>44</v>
      </c>
      <c r="U20" s="1">
        <v>41</v>
      </c>
      <c r="V20" s="1">
        <v>78</v>
      </c>
      <c r="W20" s="1">
        <v>40</v>
      </c>
      <c r="X20" s="1">
        <v>48</v>
      </c>
      <c r="Y20" s="1">
        <v>27</v>
      </c>
      <c r="Z20" s="1">
        <v>22</v>
      </c>
      <c r="AA20" s="1">
        <v>55</v>
      </c>
      <c r="AB20" s="1">
        <v>93</v>
      </c>
      <c r="AC20" s="1">
        <v>80</v>
      </c>
      <c r="AD20" s="1">
        <v>67</v>
      </c>
      <c r="AE20" s="1">
        <v>48</v>
      </c>
      <c r="AF20" s="1">
        <v>34</v>
      </c>
      <c r="AG20" s="1">
        <v>57</v>
      </c>
      <c r="AH20" s="1">
        <v>40</v>
      </c>
      <c r="AI20" s="1">
        <v>54</v>
      </c>
      <c r="AJ20" s="22">
        <v>65</v>
      </c>
      <c r="AL20" s="41" t="str">
        <f t="shared" si="8"/>
        <v>Liverpool</v>
      </c>
      <c r="AM20" s="14"/>
    </row>
    <row r="21" spans="2:39" x14ac:dyDescent="0.35">
      <c r="B21" s="1" t="s">
        <v>19</v>
      </c>
      <c r="C21" s="1" t="s">
        <v>4</v>
      </c>
      <c r="E21" s="1">
        <f>SUM('Initial Model'!AC22)+SUM('Initial Model'!AI22:AJ22)+SUM('Initial Model'!AO22:AQ22)+SUM('Initial Model'!AU22:AX22)+SUM('Initial Model'!BA22:BE22)</f>
        <v>0.45661622841584648</v>
      </c>
      <c r="F21" s="1">
        <f>'Initial Model'!W22+'Initial Model'!AD22+'Initial Model'!AK22+'Initial Model'!AR22+'Initial Model'!AY22+'Initial Model'!BF22</f>
        <v>0.2446282287530781</v>
      </c>
      <c r="G21" s="1">
        <f t="shared" si="2"/>
        <v>0.29875554283107542</v>
      </c>
      <c r="I21" s="1">
        <f t="shared" ca="1" si="3"/>
        <v>0.16492130815953232</v>
      </c>
      <c r="J21" s="1">
        <f t="shared" ca="1" si="4"/>
        <v>0</v>
      </c>
      <c r="K21" s="1">
        <f t="shared" ca="1" si="5"/>
        <v>3</v>
      </c>
      <c r="P21" s="21">
        <v>13</v>
      </c>
      <c r="Q21" s="1">
        <v>80</v>
      </c>
      <c r="R21" s="1">
        <v>52</v>
      </c>
      <c r="S21" s="1">
        <v>31</v>
      </c>
      <c r="T21" s="1">
        <v>27</v>
      </c>
      <c r="U21" s="1">
        <v>24</v>
      </c>
      <c r="V21" s="1">
        <v>69</v>
      </c>
      <c r="W21" s="1">
        <v>41</v>
      </c>
      <c r="X21" s="1">
        <v>64</v>
      </c>
      <c r="Y21" s="1">
        <v>29</v>
      </c>
      <c r="Z21" s="1">
        <v>32</v>
      </c>
      <c r="AA21" s="1">
        <v>48</v>
      </c>
      <c r="AB21" s="1">
        <v>77</v>
      </c>
      <c r="AC21" s="1">
        <v>83</v>
      </c>
      <c r="AD21" s="1">
        <v>54</v>
      </c>
      <c r="AE21" s="1">
        <v>65</v>
      </c>
      <c r="AF21" s="1">
        <v>35</v>
      </c>
      <c r="AG21" s="1">
        <v>69</v>
      </c>
      <c r="AH21" s="1">
        <v>50</v>
      </c>
      <c r="AI21" s="1">
        <v>64</v>
      </c>
      <c r="AJ21" s="22">
        <v>43</v>
      </c>
      <c r="AL21" s="41" t="str">
        <f t="shared" si="8"/>
        <v>Man City</v>
      </c>
      <c r="AM21" s="14"/>
    </row>
    <row r="22" spans="2:39" x14ac:dyDescent="0.35">
      <c r="B22" s="1" t="s">
        <v>13</v>
      </c>
      <c r="C22" s="1" t="s">
        <v>2</v>
      </c>
      <c r="E22" s="1">
        <f>SUM('Initial Model'!AC23)+SUM('Initial Model'!AI23:AJ23)+SUM('Initial Model'!AO23:AQ23)+SUM('Initial Model'!AU23:AX23)+SUM('Initial Model'!BA23:BE23)</f>
        <v>0.14387318498643981</v>
      </c>
      <c r="F22" s="1">
        <f>'Initial Model'!W23+'Initial Model'!AD23+'Initial Model'!AK23+'Initial Model'!AR23+'Initial Model'!AY23+'Initial Model'!BF23</f>
        <v>0.24876372714370126</v>
      </c>
      <c r="G22" s="1">
        <f t="shared" si="2"/>
        <v>0.60736308786985893</v>
      </c>
      <c r="I22" s="1">
        <f t="shared" ca="1" si="3"/>
        <v>0.66709086717412391</v>
      </c>
      <c r="J22" s="1">
        <f t="shared" ca="1" si="4"/>
        <v>1</v>
      </c>
      <c r="K22" s="1">
        <f t="shared" ca="1" si="5"/>
        <v>1</v>
      </c>
      <c r="P22" s="21">
        <v>14</v>
      </c>
      <c r="Q22" s="1">
        <v>62</v>
      </c>
      <c r="R22" s="1">
        <v>45</v>
      </c>
      <c r="S22" s="1">
        <v>33</v>
      </c>
      <c r="T22" s="1">
        <v>34</v>
      </c>
      <c r="U22" s="1">
        <v>40</v>
      </c>
      <c r="V22" s="1">
        <v>65</v>
      </c>
      <c r="W22" s="1">
        <v>45</v>
      </c>
      <c r="X22" s="1">
        <v>57</v>
      </c>
      <c r="Y22" s="1">
        <v>33</v>
      </c>
      <c r="Z22" s="1">
        <v>25</v>
      </c>
      <c r="AA22" s="1">
        <v>62</v>
      </c>
      <c r="AB22" s="1">
        <v>81</v>
      </c>
      <c r="AC22" s="1">
        <v>77</v>
      </c>
      <c r="AD22" s="1">
        <v>60</v>
      </c>
      <c r="AE22" s="1">
        <v>46</v>
      </c>
      <c r="AF22" s="1">
        <v>51</v>
      </c>
      <c r="AG22" s="1">
        <v>66</v>
      </c>
      <c r="AH22" s="1">
        <v>52</v>
      </c>
      <c r="AI22" s="1">
        <v>52</v>
      </c>
      <c r="AJ22" s="22">
        <v>47</v>
      </c>
      <c r="AL22" s="41" t="str">
        <f t="shared" si="8"/>
        <v>Liverpool</v>
      </c>
      <c r="AM22" s="14"/>
    </row>
    <row r="23" spans="2:39" x14ac:dyDescent="0.35">
      <c r="B23" s="1" t="s">
        <v>21</v>
      </c>
      <c r="C23" s="1" t="s">
        <v>12</v>
      </c>
      <c r="E23" s="1">
        <f>SUM('Initial Model'!AC24)+SUM('Initial Model'!AI24:AJ24)+SUM('Initial Model'!AO24:AQ24)+SUM('Initial Model'!AU24:AX24)+SUM('Initial Model'!BA24:BE24)</f>
        <v>0.21416267460992119</v>
      </c>
      <c r="F23" s="1">
        <f>'Initial Model'!W24+'Initial Model'!AD24+'Initial Model'!AK24+'Initial Model'!AR24+'Initial Model'!AY24+'Initial Model'!BF24</f>
        <v>0.26543631910136223</v>
      </c>
      <c r="G23" s="1">
        <f t="shared" si="2"/>
        <v>0.52040100628871655</v>
      </c>
      <c r="I23" s="1">
        <f t="shared" ca="1" si="3"/>
        <v>0.52798418730574848</v>
      </c>
      <c r="J23" s="1">
        <f t="shared" ca="1" si="4"/>
        <v>1</v>
      </c>
      <c r="K23" s="1">
        <f t="shared" ca="1" si="5"/>
        <v>1</v>
      </c>
      <c r="P23" s="21">
        <v>15</v>
      </c>
      <c r="Q23" s="1">
        <v>67</v>
      </c>
      <c r="R23" s="1">
        <v>65</v>
      </c>
      <c r="S23" s="1">
        <v>24</v>
      </c>
      <c r="T23" s="1">
        <v>40</v>
      </c>
      <c r="U23" s="1">
        <v>29</v>
      </c>
      <c r="V23" s="1">
        <v>82</v>
      </c>
      <c r="W23" s="1">
        <v>45</v>
      </c>
      <c r="X23" s="1">
        <v>56</v>
      </c>
      <c r="Y23" s="1">
        <v>24</v>
      </c>
      <c r="Z23" s="1">
        <v>29</v>
      </c>
      <c r="AA23" s="1">
        <v>51</v>
      </c>
      <c r="AB23" s="1">
        <v>76</v>
      </c>
      <c r="AC23" s="1">
        <v>74</v>
      </c>
      <c r="AD23" s="1">
        <v>70</v>
      </c>
      <c r="AE23" s="1">
        <v>61</v>
      </c>
      <c r="AF23" s="1">
        <v>33</v>
      </c>
      <c r="AG23" s="1">
        <v>76</v>
      </c>
      <c r="AH23" s="1">
        <v>48</v>
      </c>
      <c r="AI23" s="1">
        <v>49</v>
      </c>
      <c r="AJ23" s="22">
        <v>44</v>
      </c>
      <c r="AL23" s="41" t="str">
        <f t="shared" si="8"/>
        <v>Chelsea</v>
      </c>
      <c r="AM23" s="14"/>
    </row>
    <row r="24" spans="2:39" x14ac:dyDescent="0.35">
      <c r="B24" s="1" t="s">
        <v>17</v>
      </c>
      <c r="C24" s="1" t="s">
        <v>8</v>
      </c>
      <c r="E24" s="1">
        <f>SUM('Initial Model'!AC25)+SUM('Initial Model'!AI25:AJ25)+SUM('Initial Model'!AO25:AQ25)+SUM('Initial Model'!AU25:AX25)+SUM('Initial Model'!BA25:BE25)</f>
        <v>0.82827992919767635</v>
      </c>
      <c r="F24" s="1">
        <f>'Initial Model'!W25+'Initial Model'!AD25+'Initial Model'!AK25+'Initial Model'!AR25+'Initial Model'!AY25+'Initial Model'!BF25</f>
        <v>8.1185729627691619E-2</v>
      </c>
      <c r="G24" s="1">
        <f t="shared" si="2"/>
        <v>9.0534341174631994E-2</v>
      </c>
      <c r="I24" s="1">
        <f t="shared" ca="1" si="3"/>
        <v>0.44994857122469378</v>
      </c>
      <c r="J24" s="1">
        <f t="shared" ca="1" si="4"/>
        <v>3</v>
      </c>
      <c r="K24" s="1">
        <f t="shared" ca="1" si="5"/>
        <v>0</v>
      </c>
      <c r="P24" s="21">
        <v>16</v>
      </c>
      <c r="Q24" s="1">
        <v>63</v>
      </c>
      <c r="R24" s="1">
        <v>47</v>
      </c>
      <c r="S24" s="1">
        <v>42</v>
      </c>
      <c r="T24" s="1">
        <v>32</v>
      </c>
      <c r="U24" s="1">
        <v>41</v>
      </c>
      <c r="V24" s="1">
        <v>63</v>
      </c>
      <c r="W24" s="1">
        <v>53</v>
      </c>
      <c r="X24" s="1">
        <v>67</v>
      </c>
      <c r="Y24" s="1">
        <v>25</v>
      </c>
      <c r="Z24" s="1">
        <v>23</v>
      </c>
      <c r="AA24" s="1">
        <v>46</v>
      </c>
      <c r="AB24" s="1">
        <v>85</v>
      </c>
      <c r="AC24" s="1">
        <v>91</v>
      </c>
      <c r="AD24" s="1">
        <v>65</v>
      </c>
      <c r="AE24" s="1">
        <v>50</v>
      </c>
      <c r="AF24" s="1">
        <v>33</v>
      </c>
      <c r="AG24" s="1">
        <v>68</v>
      </c>
      <c r="AH24" s="1">
        <v>44</v>
      </c>
      <c r="AI24" s="1">
        <v>43</v>
      </c>
      <c r="AJ24" s="22">
        <v>44</v>
      </c>
      <c r="AL24" s="41" t="str">
        <f t="shared" si="8"/>
        <v>Man City</v>
      </c>
      <c r="AM24" s="14"/>
    </row>
    <row r="25" spans="2:39" x14ac:dyDescent="0.35">
      <c r="B25" s="1" t="s">
        <v>7</v>
      </c>
      <c r="C25" s="1" t="s">
        <v>18</v>
      </c>
      <c r="E25" s="1">
        <f>SUM('Initial Model'!AC26)+SUM('Initial Model'!AI26:AJ26)+SUM('Initial Model'!AO26:AQ26)+SUM('Initial Model'!AU26:AX26)+SUM('Initial Model'!BA26:BE26)</f>
        <v>6.7168050837653204E-2</v>
      </c>
      <c r="F25" s="1">
        <f>'Initial Model'!W26+'Initial Model'!AD26+'Initial Model'!AK26+'Initial Model'!AR26+'Initial Model'!AY26+'Initial Model'!BF26</f>
        <v>0.26980248333855039</v>
      </c>
      <c r="G25" s="1">
        <f t="shared" si="2"/>
        <v>0.6630294658237964</v>
      </c>
      <c r="I25" s="1">
        <f t="shared" ca="1" si="3"/>
        <v>0.20791879050046691</v>
      </c>
      <c r="J25" s="1">
        <f t="shared" ca="1" si="4"/>
        <v>0</v>
      </c>
      <c r="K25" s="1">
        <f t="shared" ca="1" si="5"/>
        <v>3</v>
      </c>
      <c r="P25" s="21">
        <v>17</v>
      </c>
      <c r="Q25" s="1">
        <v>71</v>
      </c>
      <c r="R25" s="1">
        <v>58</v>
      </c>
      <c r="S25" s="1">
        <v>42</v>
      </c>
      <c r="T25" s="1">
        <v>39</v>
      </c>
      <c r="U25" s="1">
        <v>28</v>
      </c>
      <c r="V25" s="1">
        <v>65</v>
      </c>
      <c r="W25" s="1">
        <v>51</v>
      </c>
      <c r="X25" s="1">
        <v>65</v>
      </c>
      <c r="Y25" s="1">
        <v>15</v>
      </c>
      <c r="Z25" s="1">
        <v>30</v>
      </c>
      <c r="AA25" s="1">
        <v>57</v>
      </c>
      <c r="AB25" s="1">
        <v>77</v>
      </c>
      <c r="AC25" s="1">
        <v>92</v>
      </c>
      <c r="AD25" s="1">
        <v>58</v>
      </c>
      <c r="AE25" s="1">
        <v>40</v>
      </c>
      <c r="AF25" s="1">
        <v>48</v>
      </c>
      <c r="AG25" s="1">
        <v>57</v>
      </c>
      <c r="AH25" s="1">
        <v>36</v>
      </c>
      <c r="AI25" s="1">
        <v>41</v>
      </c>
      <c r="AJ25" s="22">
        <v>54</v>
      </c>
      <c r="AL25" s="41" t="str">
        <f t="shared" si="8"/>
        <v>Man City</v>
      </c>
      <c r="AM25" s="14"/>
    </row>
    <row r="26" spans="2:39" x14ac:dyDescent="0.35">
      <c r="B26" s="1" t="s">
        <v>16</v>
      </c>
      <c r="C26" s="1" t="s">
        <v>19</v>
      </c>
      <c r="E26" s="1">
        <f>SUM('Initial Model'!AC27)+SUM('Initial Model'!AI27:AJ27)+SUM('Initial Model'!AO27:AQ27)+SUM('Initial Model'!AU27:AX27)+SUM('Initial Model'!BA27:BE27)</f>
        <v>0.55162215755951705</v>
      </c>
      <c r="F26" s="1">
        <f>'Initial Model'!W27+'Initial Model'!AD27+'Initial Model'!AK27+'Initial Model'!AR27+'Initial Model'!AY27+'Initial Model'!BF27</f>
        <v>0.28730205569969908</v>
      </c>
      <c r="G26" s="1">
        <f t="shared" si="2"/>
        <v>0.16107578674078393</v>
      </c>
      <c r="I26" s="1">
        <f t="shared" ca="1" si="3"/>
        <v>0.459564601692527</v>
      </c>
      <c r="J26" s="1">
        <f t="shared" ca="1" si="4"/>
        <v>3</v>
      </c>
      <c r="K26" s="1">
        <f t="shared" ca="1" si="5"/>
        <v>0</v>
      </c>
      <c r="P26" s="21">
        <v>18</v>
      </c>
      <c r="Q26" s="1">
        <v>66</v>
      </c>
      <c r="R26" s="1">
        <v>41</v>
      </c>
      <c r="S26" s="1">
        <v>30</v>
      </c>
      <c r="T26" s="1">
        <v>41</v>
      </c>
      <c r="U26" s="1">
        <v>27</v>
      </c>
      <c r="V26" s="1">
        <v>47</v>
      </c>
      <c r="W26" s="1">
        <v>57</v>
      </c>
      <c r="X26" s="1">
        <v>62</v>
      </c>
      <c r="Y26" s="1">
        <v>29</v>
      </c>
      <c r="Z26" s="1">
        <v>27</v>
      </c>
      <c r="AA26" s="1">
        <v>67</v>
      </c>
      <c r="AB26" s="1">
        <v>85</v>
      </c>
      <c r="AC26" s="1">
        <v>90</v>
      </c>
      <c r="AD26" s="1">
        <v>51</v>
      </c>
      <c r="AE26" s="1">
        <v>40</v>
      </c>
      <c r="AF26" s="1">
        <v>46</v>
      </c>
      <c r="AG26" s="1">
        <v>69</v>
      </c>
      <c r="AH26" s="1">
        <v>56</v>
      </c>
      <c r="AI26" s="1">
        <v>50</v>
      </c>
      <c r="AJ26" s="22">
        <v>47</v>
      </c>
      <c r="AL26" s="41" t="str">
        <f t="shared" si="8"/>
        <v>Man City</v>
      </c>
      <c r="AM26" s="14"/>
    </row>
    <row r="27" spans="2:39" x14ac:dyDescent="0.35">
      <c r="B27" s="1" t="s">
        <v>4</v>
      </c>
      <c r="C27" s="1" t="s">
        <v>15</v>
      </c>
      <c r="E27" s="1">
        <f>SUM('Initial Model'!AC28)+SUM('Initial Model'!AI28:AJ28)+SUM('Initial Model'!AO28:AQ28)+SUM('Initial Model'!AU28:AX28)+SUM('Initial Model'!BA28:BE28)</f>
        <v>0.28489832780269081</v>
      </c>
      <c r="F27" s="1">
        <f>'Initial Model'!W28+'Initial Model'!AD28+'Initial Model'!AK28+'Initial Model'!AR28+'Initial Model'!AY28+'Initial Model'!BF28</f>
        <v>0.31524211442462008</v>
      </c>
      <c r="G27" s="1">
        <f t="shared" si="2"/>
        <v>0.39985955777268911</v>
      </c>
      <c r="I27" s="1">
        <f t="shared" ca="1" si="3"/>
        <v>0.60259929383153821</v>
      </c>
      <c r="J27" s="1">
        <f t="shared" ca="1" si="4"/>
        <v>1</v>
      </c>
      <c r="K27" s="1">
        <f t="shared" ca="1" si="5"/>
        <v>1</v>
      </c>
      <c r="P27" s="21">
        <v>19</v>
      </c>
      <c r="Q27" s="1">
        <v>71</v>
      </c>
      <c r="R27" s="1">
        <v>34</v>
      </c>
      <c r="S27" s="1">
        <v>37</v>
      </c>
      <c r="T27" s="1">
        <v>39</v>
      </c>
      <c r="U27" s="1">
        <v>20</v>
      </c>
      <c r="V27" s="1">
        <v>64</v>
      </c>
      <c r="W27" s="1">
        <v>62</v>
      </c>
      <c r="X27" s="1">
        <v>55</v>
      </c>
      <c r="Y27" s="1">
        <v>27</v>
      </c>
      <c r="Z27" s="1">
        <v>31</v>
      </c>
      <c r="AA27" s="1">
        <v>58</v>
      </c>
      <c r="AB27" s="1">
        <v>84</v>
      </c>
      <c r="AC27" s="1">
        <v>93</v>
      </c>
      <c r="AD27" s="1">
        <v>58</v>
      </c>
      <c r="AE27" s="1">
        <v>51</v>
      </c>
      <c r="AF27" s="1">
        <v>42</v>
      </c>
      <c r="AG27" s="1">
        <v>62</v>
      </c>
      <c r="AH27" s="1">
        <v>52</v>
      </c>
      <c r="AI27" s="1">
        <v>45</v>
      </c>
      <c r="AJ27" s="22">
        <v>59</v>
      </c>
      <c r="AL27" s="41" t="str">
        <f t="shared" si="8"/>
        <v>Man City</v>
      </c>
      <c r="AM27" s="14"/>
    </row>
    <row r="28" spans="2:39" x14ac:dyDescent="0.35">
      <c r="B28" s="1" t="s">
        <v>8</v>
      </c>
      <c r="C28" s="1" t="s">
        <v>5</v>
      </c>
      <c r="E28" s="1">
        <f>SUM('Initial Model'!AC29)+SUM('Initial Model'!AI29:AJ29)+SUM('Initial Model'!AO29:AQ29)+SUM('Initial Model'!AU29:AX29)+SUM('Initial Model'!BA29:BE29)</f>
        <v>0.16227154361328067</v>
      </c>
      <c r="F28" s="1">
        <f>'Initial Model'!W29+'Initial Model'!AD29+'Initial Model'!AK29+'Initial Model'!AR29+'Initial Model'!AY29+'Initial Model'!BF29</f>
        <v>0.43775520502339177</v>
      </c>
      <c r="G28" s="1">
        <f t="shared" si="2"/>
        <v>0.39997325136332762</v>
      </c>
      <c r="I28" s="1">
        <f t="shared" ca="1" si="3"/>
        <v>0.57500205193951526</v>
      </c>
      <c r="J28" s="1">
        <f t="shared" ca="1" si="4"/>
        <v>1</v>
      </c>
      <c r="K28" s="1">
        <f t="shared" ca="1" si="5"/>
        <v>1</v>
      </c>
      <c r="P28" s="21">
        <v>20</v>
      </c>
      <c r="Q28" s="1">
        <v>59</v>
      </c>
      <c r="R28" s="1">
        <v>46</v>
      </c>
      <c r="S28" s="1">
        <v>39</v>
      </c>
      <c r="T28" s="1">
        <v>33</v>
      </c>
      <c r="U28" s="1">
        <v>42</v>
      </c>
      <c r="V28" s="1">
        <v>66</v>
      </c>
      <c r="W28" s="1">
        <v>37</v>
      </c>
      <c r="X28" s="1">
        <v>61</v>
      </c>
      <c r="Y28" s="1">
        <v>35</v>
      </c>
      <c r="Z28" s="1">
        <v>25</v>
      </c>
      <c r="AA28" s="1">
        <v>47</v>
      </c>
      <c r="AB28" s="1">
        <v>85</v>
      </c>
      <c r="AC28" s="1">
        <v>86</v>
      </c>
      <c r="AD28" s="1">
        <v>58</v>
      </c>
      <c r="AE28" s="1">
        <v>47</v>
      </c>
      <c r="AF28" s="1">
        <v>55</v>
      </c>
      <c r="AG28" s="1">
        <v>63</v>
      </c>
      <c r="AH28" s="1">
        <v>43</v>
      </c>
      <c r="AI28" s="1">
        <v>47</v>
      </c>
      <c r="AJ28" s="22">
        <v>51</v>
      </c>
      <c r="AL28" s="41" t="str">
        <f t="shared" si="8"/>
        <v>Man City</v>
      </c>
      <c r="AM28" s="14"/>
    </row>
    <row r="29" spans="2:39" x14ac:dyDescent="0.35">
      <c r="B29" s="1" t="s">
        <v>18</v>
      </c>
      <c r="C29" s="1" t="s">
        <v>13</v>
      </c>
      <c r="E29" s="1">
        <f>SUM('Initial Model'!AC30)+SUM('Initial Model'!AI30:AJ30)+SUM('Initial Model'!AO30:AQ30)+SUM('Initial Model'!AU30:AX30)+SUM('Initial Model'!BA30:BE30)</f>
        <v>0.76953655581446423</v>
      </c>
      <c r="F29" s="1">
        <f>'Initial Model'!W30+'Initial Model'!AD30+'Initial Model'!AK30+'Initial Model'!AR30+'Initial Model'!AY30+'Initial Model'!BF30</f>
        <v>0.17072440241733444</v>
      </c>
      <c r="G29" s="1">
        <f t="shared" si="2"/>
        <v>5.9739041768201329E-2</v>
      </c>
      <c r="I29" s="1">
        <f t="shared" ca="1" si="3"/>
        <v>0.54734622269055189</v>
      </c>
      <c r="J29" s="1">
        <f t="shared" ca="1" si="4"/>
        <v>3</v>
      </c>
      <c r="K29" s="1">
        <f t="shared" ca="1" si="5"/>
        <v>0</v>
      </c>
      <c r="P29" s="21">
        <v>21</v>
      </c>
      <c r="Q29" s="1">
        <v>68</v>
      </c>
      <c r="R29" s="1">
        <v>41</v>
      </c>
      <c r="S29" s="1">
        <v>43</v>
      </c>
      <c r="T29" s="1">
        <v>35</v>
      </c>
      <c r="U29" s="1">
        <v>33</v>
      </c>
      <c r="V29" s="1">
        <v>65</v>
      </c>
      <c r="W29" s="1">
        <v>45</v>
      </c>
      <c r="X29" s="1">
        <v>57</v>
      </c>
      <c r="Y29" s="1">
        <v>34</v>
      </c>
      <c r="Z29" s="1">
        <v>16</v>
      </c>
      <c r="AA29" s="1">
        <v>45</v>
      </c>
      <c r="AB29" s="1">
        <v>92</v>
      </c>
      <c r="AC29" s="1">
        <v>79</v>
      </c>
      <c r="AD29" s="1">
        <v>60</v>
      </c>
      <c r="AE29" s="1">
        <v>39</v>
      </c>
      <c r="AF29" s="1">
        <v>44</v>
      </c>
      <c r="AG29" s="1">
        <v>82</v>
      </c>
      <c r="AH29" s="1">
        <v>51</v>
      </c>
      <c r="AI29" s="1">
        <v>55</v>
      </c>
      <c r="AJ29" s="22">
        <v>53</v>
      </c>
      <c r="AL29" s="41" t="str">
        <f t="shared" si="8"/>
        <v>Liverpool</v>
      </c>
      <c r="AM29" s="14"/>
    </row>
    <row r="30" spans="2:39" x14ac:dyDescent="0.35">
      <c r="B30" s="1" t="s">
        <v>20</v>
      </c>
      <c r="C30" s="1" t="s">
        <v>3</v>
      </c>
      <c r="E30" s="1">
        <f>SUM('Initial Model'!AC31)+SUM('Initial Model'!AI31:AJ31)+SUM('Initial Model'!AO31:AQ31)+SUM('Initial Model'!AU31:AX31)+SUM('Initial Model'!BA31:BE31)</f>
        <v>0.22355056612793536</v>
      </c>
      <c r="F30" s="1">
        <f>'Initial Model'!W31+'Initial Model'!AD31+'Initial Model'!AK31+'Initial Model'!AR31+'Initial Model'!AY31+'Initial Model'!BF31</f>
        <v>0.26988160159110874</v>
      </c>
      <c r="G30" s="1">
        <f t="shared" si="2"/>
        <v>0.50656783228095592</v>
      </c>
      <c r="I30" s="1">
        <f t="shared" ca="1" si="3"/>
        <v>0.75174936562170025</v>
      </c>
      <c r="J30" s="1">
        <f t="shared" ca="1" si="4"/>
        <v>1</v>
      </c>
      <c r="K30" s="1">
        <f t="shared" ca="1" si="5"/>
        <v>1</v>
      </c>
      <c r="P30" s="21">
        <v>22</v>
      </c>
      <c r="Q30" s="1">
        <v>68</v>
      </c>
      <c r="R30" s="1">
        <v>50</v>
      </c>
      <c r="S30" s="1">
        <v>37</v>
      </c>
      <c r="T30" s="1">
        <v>41</v>
      </c>
      <c r="U30" s="1">
        <v>33</v>
      </c>
      <c r="V30" s="1">
        <v>44</v>
      </c>
      <c r="W30" s="1">
        <v>42</v>
      </c>
      <c r="X30" s="1">
        <v>63</v>
      </c>
      <c r="Y30" s="1">
        <v>33</v>
      </c>
      <c r="Z30" s="1">
        <v>22</v>
      </c>
      <c r="AA30" s="1">
        <v>43</v>
      </c>
      <c r="AB30" s="1">
        <v>84</v>
      </c>
      <c r="AC30" s="1">
        <v>97</v>
      </c>
      <c r="AD30" s="1">
        <v>54</v>
      </c>
      <c r="AE30" s="1">
        <v>53</v>
      </c>
      <c r="AF30" s="1">
        <v>40</v>
      </c>
      <c r="AG30" s="1">
        <v>82</v>
      </c>
      <c r="AH30" s="1">
        <v>49</v>
      </c>
      <c r="AI30" s="1">
        <v>42</v>
      </c>
      <c r="AJ30" s="22">
        <v>58</v>
      </c>
      <c r="AL30" s="41" t="str">
        <f t="shared" si="8"/>
        <v>Man City</v>
      </c>
      <c r="AM30" s="14"/>
    </row>
    <row r="31" spans="2:39" x14ac:dyDescent="0.35">
      <c r="B31" s="1" t="s">
        <v>14</v>
      </c>
      <c r="C31" s="1" t="s">
        <v>17</v>
      </c>
      <c r="E31" s="1">
        <f>SUM('Initial Model'!AC32)+SUM('Initial Model'!AI32:AJ32)+SUM('Initial Model'!AO32:AQ32)+SUM('Initial Model'!AU32:AX32)+SUM('Initial Model'!BA32:BE32)</f>
        <v>8.9485493458865389E-2</v>
      </c>
      <c r="F31" s="1">
        <f>'Initial Model'!W32+'Initial Model'!AD32+'Initial Model'!AK32+'Initial Model'!AR32+'Initial Model'!AY32+'Initial Model'!BF32</f>
        <v>0.26812132669987099</v>
      </c>
      <c r="G31" s="1">
        <f t="shared" si="2"/>
        <v>0.64239317984126365</v>
      </c>
      <c r="I31" s="1">
        <f t="shared" ca="1" si="3"/>
        <v>0.98775690909496539</v>
      </c>
      <c r="J31" s="1">
        <f t="shared" ca="1" si="4"/>
        <v>3</v>
      </c>
      <c r="K31" s="1">
        <f t="shared" ca="1" si="5"/>
        <v>0</v>
      </c>
      <c r="P31" s="21">
        <v>23</v>
      </c>
      <c r="Q31" s="1">
        <v>74</v>
      </c>
      <c r="R31" s="1">
        <v>41</v>
      </c>
      <c r="S31" s="1">
        <v>40</v>
      </c>
      <c r="T31" s="1">
        <v>43</v>
      </c>
      <c r="U31" s="1">
        <v>40</v>
      </c>
      <c r="V31" s="1">
        <v>56</v>
      </c>
      <c r="W31" s="1">
        <v>47</v>
      </c>
      <c r="X31" s="1">
        <v>65</v>
      </c>
      <c r="Y31" s="1">
        <v>38</v>
      </c>
      <c r="Z31" s="1">
        <v>16</v>
      </c>
      <c r="AA31" s="1">
        <v>61</v>
      </c>
      <c r="AB31" s="1">
        <v>83</v>
      </c>
      <c r="AC31" s="1">
        <v>61</v>
      </c>
      <c r="AD31" s="1">
        <v>61</v>
      </c>
      <c r="AE31" s="1">
        <v>35</v>
      </c>
      <c r="AF31" s="1">
        <v>40</v>
      </c>
      <c r="AG31" s="1">
        <v>61</v>
      </c>
      <c r="AH31" s="1">
        <v>58</v>
      </c>
      <c r="AI31" s="1">
        <v>53</v>
      </c>
      <c r="AJ31" s="22">
        <v>50</v>
      </c>
      <c r="AL31" s="41" t="str">
        <f t="shared" si="8"/>
        <v>Liverpool</v>
      </c>
      <c r="AM31" s="14"/>
    </row>
    <row r="32" spans="2:39" x14ac:dyDescent="0.35">
      <c r="B32" s="1" t="s">
        <v>6</v>
      </c>
      <c r="C32" s="1" t="s">
        <v>21</v>
      </c>
      <c r="E32" s="1">
        <f>SUM('Initial Model'!AC33)+SUM('Initial Model'!AI33:AJ33)+SUM('Initial Model'!AO33:AQ33)+SUM('Initial Model'!AU33:AX33)+SUM('Initial Model'!BA33:BE33)</f>
        <v>0.24977708672933605</v>
      </c>
      <c r="F32" s="1">
        <f>'Initial Model'!W33+'Initial Model'!AD33+'Initial Model'!AK33+'Initial Model'!AR33+'Initial Model'!AY33+'Initial Model'!BF33</f>
        <v>0.28001578647158609</v>
      </c>
      <c r="G32" s="1">
        <f t="shared" si="2"/>
        <v>0.47020712679907783</v>
      </c>
      <c r="I32" s="1">
        <f t="shared" ca="1" si="3"/>
        <v>2.0501060927680115E-2</v>
      </c>
      <c r="J32" s="1">
        <f t="shared" ca="1" si="4"/>
        <v>0</v>
      </c>
      <c r="K32" s="1">
        <f t="shared" ca="1" si="5"/>
        <v>3</v>
      </c>
      <c r="P32" s="21">
        <v>24</v>
      </c>
      <c r="Q32" s="1">
        <v>68</v>
      </c>
      <c r="R32" s="1">
        <v>43</v>
      </c>
      <c r="S32" s="1">
        <v>23</v>
      </c>
      <c r="T32" s="1">
        <v>43</v>
      </c>
      <c r="U32" s="1">
        <v>18</v>
      </c>
      <c r="V32" s="1">
        <v>69</v>
      </c>
      <c r="W32" s="1">
        <v>63</v>
      </c>
      <c r="X32" s="1">
        <v>48</v>
      </c>
      <c r="Y32" s="1">
        <v>29</v>
      </c>
      <c r="Z32" s="1">
        <v>21</v>
      </c>
      <c r="AA32" s="1">
        <v>52</v>
      </c>
      <c r="AB32" s="1">
        <v>86</v>
      </c>
      <c r="AC32" s="1">
        <v>87</v>
      </c>
      <c r="AD32" s="1">
        <v>59</v>
      </c>
      <c r="AE32" s="1">
        <v>55</v>
      </c>
      <c r="AF32" s="1">
        <v>35</v>
      </c>
      <c r="AG32" s="1">
        <v>88</v>
      </c>
      <c r="AH32" s="1">
        <v>49</v>
      </c>
      <c r="AI32" s="1">
        <v>36</v>
      </c>
      <c r="AJ32" s="22">
        <v>51</v>
      </c>
      <c r="AL32" s="41" t="str">
        <f t="shared" si="8"/>
        <v>Tottenham</v>
      </c>
      <c r="AM32" s="14"/>
    </row>
    <row r="33" spans="2:43" x14ac:dyDescent="0.35">
      <c r="B33" s="1" t="s">
        <v>10</v>
      </c>
      <c r="C33" s="1" t="s">
        <v>9</v>
      </c>
      <c r="E33" s="1">
        <f>SUM('Initial Model'!AC34)+SUM('Initial Model'!AI34:AJ34)+SUM('Initial Model'!AO34:AQ34)+SUM('Initial Model'!AU34:AX34)+SUM('Initial Model'!BA34:BE34)</f>
        <v>0.24833902559960688</v>
      </c>
      <c r="F33" s="1">
        <f>'Initial Model'!W34+'Initial Model'!AD34+'Initial Model'!AK34+'Initial Model'!AR34+'Initial Model'!AY34+'Initial Model'!BF34</f>
        <v>0.32353457274680092</v>
      </c>
      <c r="G33" s="1">
        <f t="shared" si="2"/>
        <v>0.42812640165359217</v>
      </c>
      <c r="I33" s="1">
        <f t="shared" ca="1" si="3"/>
        <v>0.54342150259416144</v>
      </c>
      <c r="J33" s="1">
        <f t="shared" ca="1" si="4"/>
        <v>1</v>
      </c>
      <c r="K33" s="1">
        <f t="shared" ca="1" si="5"/>
        <v>1</v>
      </c>
      <c r="P33" s="21">
        <v>25</v>
      </c>
      <c r="Q33" s="1">
        <v>53</v>
      </c>
      <c r="R33" s="1">
        <v>47</v>
      </c>
      <c r="S33" s="1">
        <v>44</v>
      </c>
      <c r="T33" s="1">
        <v>42</v>
      </c>
      <c r="U33" s="1">
        <v>25</v>
      </c>
      <c r="V33" s="1">
        <v>64</v>
      </c>
      <c r="W33" s="1">
        <v>55</v>
      </c>
      <c r="X33" s="1">
        <v>59</v>
      </c>
      <c r="Y33" s="1">
        <v>30</v>
      </c>
      <c r="Z33" s="1">
        <v>33</v>
      </c>
      <c r="AA33" s="1">
        <v>50</v>
      </c>
      <c r="AB33" s="1">
        <v>78</v>
      </c>
      <c r="AC33" s="1">
        <v>85</v>
      </c>
      <c r="AD33" s="1">
        <v>56</v>
      </c>
      <c r="AE33" s="1">
        <v>53</v>
      </c>
      <c r="AF33" s="1">
        <v>38</v>
      </c>
      <c r="AG33" s="1">
        <v>68</v>
      </c>
      <c r="AH33" s="1">
        <v>35</v>
      </c>
      <c r="AI33" s="1">
        <v>50</v>
      </c>
      <c r="AJ33" s="22">
        <v>67</v>
      </c>
      <c r="AL33" s="41" t="str">
        <f t="shared" si="8"/>
        <v>Man City</v>
      </c>
      <c r="AM33" s="14"/>
    </row>
    <row r="34" spans="2:43" x14ac:dyDescent="0.35">
      <c r="B34" s="1" t="s">
        <v>12</v>
      </c>
      <c r="C34" s="1" t="s">
        <v>7</v>
      </c>
      <c r="E34" s="1">
        <f>SUM('Initial Model'!AC35)+SUM('Initial Model'!AI35:AJ35)+SUM('Initial Model'!AO35:AQ35)+SUM('Initial Model'!AU35:AX35)+SUM('Initial Model'!BA35:BE35)</f>
        <v>0.20836503694085273</v>
      </c>
      <c r="F34" s="1">
        <f>'Initial Model'!W35+'Initial Model'!AD35+'Initial Model'!AK35+'Initial Model'!AR35+'Initial Model'!AY35+'Initial Model'!BF35</f>
        <v>0.25227552983643625</v>
      </c>
      <c r="G34" s="1">
        <f t="shared" si="2"/>
        <v>0.53935943322271096</v>
      </c>
      <c r="I34" s="1">
        <f t="shared" ca="1" si="3"/>
        <v>0.75554916273818218</v>
      </c>
      <c r="J34" s="1">
        <f t="shared" ca="1" si="4"/>
        <v>1</v>
      </c>
      <c r="K34" s="1">
        <f t="shared" ca="1" si="5"/>
        <v>1</v>
      </c>
      <c r="P34" s="21">
        <v>26</v>
      </c>
      <c r="Q34" s="1">
        <v>62</v>
      </c>
      <c r="R34" s="1">
        <v>59</v>
      </c>
      <c r="S34" s="1">
        <v>30</v>
      </c>
      <c r="T34" s="1">
        <v>45</v>
      </c>
      <c r="U34" s="1">
        <v>34</v>
      </c>
      <c r="V34" s="1">
        <v>62</v>
      </c>
      <c r="W34" s="1">
        <v>38</v>
      </c>
      <c r="X34" s="1">
        <v>65</v>
      </c>
      <c r="Y34" s="1">
        <v>29</v>
      </c>
      <c r="Z34" s="1">
        <v>14</v>
      </c>
      <c r="AA34" s="1">
        <v>42</v>
      </c>
      <c r="AB34" s="1">
        <v>79</v>
      </c>
      <c r="AC34" s="1">
        <v>91</v>
      </c>
      <c r="AD34" s="1">
        <v>59</v>
      </c>
      <c r="AE34" s="1">
        <v>51</v>
      </c>
      <c r="AF34" s="1">
        <v>52</v>
      </c>
      <c r="AG34" s="1">
        <v>65</v>
      </c>
      <c r="AH34" s="1">
        <v>49</v>
      </c>
      <c r="AI34" s="1">
        <v>43</v>
      </c>
      <c r="AJ34" s="22">
        <v>63</v>
      </c>
      <c r="AL34" s="41" t="str">
        <f t="shared" si="8"/>
        <v>Man City</v>
      </c>
      <c r="AM34" s="14"/>
    </row>
    <row r="35" spans="2:43" x14ac:dyDescent="0.35">
      <c r="B35" s="1" t="s">
        <v>2</v>
      </c>
      <c r="C35" s="1" t="s">
        <v>11</v>
      </c>
      <c r="E35" s="1">
        <f>SUM('Initial Model'!AC36)+SUM('Initial Model'!AI36:AJ36)+SUM('Initial Model'!AO36:AQ36)+SUM('Initial Model'!AU36:AX36)+SUM('Initial Model'!BA36:BE36)</f>
        <v>0.22046060361336717</v>
      </c>
      <c r="F35" s="1">
        <f>'Initial Model'!W36+'Initial Model'!AD36+'Initial Model'!AK36+'Initial Model'!AR36+'Initial Model'!AY36+'Initial Model'!BF36</f>
        <v>0.26672268298301993</v>
      </c>
      <c r="G35" s="1">
        <f t="shared" si="2"/>
        <v>0.5128167134036129</v>
      </c>
      <c r="I35" s="1">
        <f t="shared" ca="1" si="3"/>
        <v>0.24060966444252374</v>
      </c>
      <c r="J35" s="1">
        <f t="shared" ca="1" si="4"/>
        <v>0</v>
      </c>
      <c r="K35" s="1">
        <f t="shared" ca="1" si="5"/>
        <v>3</v>
      </c>
      <c r="P35" s="21">
        <v>27</v>
      </c>
      <c r="Q35" s="1">
        <v>69</v>
      </c>
      <c r="R35" s="1">
        <v>61</v>
      </c>
      <c r="S35" s="1">
        <v>38</v>
      </c>
      <c r="T35" s="1">
        <v>40</v>
      </c>
      <c r="U35" s="1">
        <v>41</v>
      </c>
      <c r="V35" s="1">
        <v>68</v>
      </c>
      <c r="W35" s="1">
        <v>71</v>
      </c>
      <c r="X35" s="1">
        <v>57</v>
      </c>
      <c r="Y35" s="1">
        <v>27</v>
      </c>
      <c r="Z35" s="1">
        <v>17</v>
      </c>
      <c r="AA35" s="1">
        <v>43</v>
      </c>
      <c r="AB35" s="1">
        <v>86</v>
      </c>
      <c r="AC35" s="1">
        <v>93</v>
      </c>
      <c r="AD35" s="1">
        <v>49</v>
      </c>
      <c r="AE35" s="1">
        <v>45</v>
      </c>
      <c r="AF35" s="1">
        <v>38</v>
      </c>
      <c r="AG35" s="1">
        <v>51</v>
      </c>
      <c r="AH35" s="1">
        <v>62</v>
      </c>
      <c r="AI35" s="1">
        <v>51</v>
      </c>
      <c r="AJ35" s="22">
        <v>37</v>
      </c>
      <c r="AL35" s="41" t="str">
        <f t="shared" si="8"/>
        <v>Man City</v>
      </c>
      <c r="AM35" s="14"/>
    </row>
    <row r="36" spans="2:43" x14ac:dyDescent="0.35">
      <c r="B36" s="1" t="s">
        <v>13</v>
      </c>
      <c r="C36" s="1" t="s">
        <v>6</v>
      </c>
      <c r="E36" s="1">
        <f>SUM('Initial Model'!AC37)+SUM('Initial Model'!AI37:AJ37)+SUM('Initial Model'!AO37:AQ37)+SUM('Initial Model'!AU37:AX37)+SUM('Initial Model'!BA37:BE37)</f>
        <v>0.43070681079816248</v>
      </c>
      <c r="F36" s="1">
        <f>'Initial Model'!W37+'Initial Model'!AD37+'Initial Model'!AK37+'Initial Model'!AR37+'Initial Model'!AY37+'Initial Model'!BF37</f>
        <v>0.34981434733700695</v>
      </c>
      <c r="G36" s="1">
        <f t="shared" si="2"/>
        <v>0.21947884186483058</v>
      </c>
      <c r="I36" s="1">
        <f t="shared" ca="1" si="3"/>
        <v>0.84527862968362344</v>
      </c>
      <c r="J36" s="1">
        <f t="shared" ca="1" si="4"/>
        <v>3</v>
      </c>
      <c r="K36" s="1">
        <f t="shared" ca="1" si="5"/>
        <v>0</v>
      </c>
      <c r="P36" s="21">
        <v>28</v>
      </c>
      <c r="Q36" s="1">
        <v>70</v>
      </c>
      <c r="R36" s="1">
        <v>51</v>
      </c>
      <c r="S36" s="1">
        <v>34</v>
      </c>
      <c r="T36" s="1">
        <v>43</v>
      </c>
      <c r="U36" s="1">
        <v>33</v>
      </c>
      <c r="V36" s="1">
        <v>77</v>
      </c>
      <c r="W36" s="1">
        <v>49</v>
      </c>
      <c r="X36" s="1">
        <v>52</v>
      </c>
      <c r="Y36" s="1">
        <v>30</v>
      </c>
      <c r="Z36" s="1">
        <v>26</v>
      </c>
      <c r="AA36" s="1">
        <v>57</v>
      </c>
      <c r="AB36" s="1">
        <v>91</v>
      </c>
      <c r="AC36" s="1">
        <v>66</v>
      </c>
      <c r="AD36" s="1">
        <v>57</v>
      </c>
      <c r="AE36" s="1">
        <v>43</v>
      </c>
      <c r="AF36" s="1">
        <v>48</v>
      </c>
      <c r="AG36" s="1">
        <v>68</v>
      </c>
      <c r="AH36" s="1">
        <v>50</v>
      </c>
      <c r="AI36" s="1">
        <v>41</v>
      </c>
      <c r="AJ36" s="22">
        <v>50</v>
      </c>
      <c r="AL36" s="41" t="str">
        <f t="shared" si="8"/>
        <v>Liverpool</v>
      </c>
      <c r="AM36" s="14"/>
    </row>
    <row r="37" spans="2:43" x14ac:dyDescent="0.35">
      <c r="B37" s="1" t="s">
        <v>9</v>
      </c>
      <c r="C37" s="1" t="s">
        <v>4</v>
      </c>
      <c r="E37" s="1">
        <f>SUM('Initial Model'!AC38)+SUM('Initial Model'!AI38:AJ38)+SUM('Initial Model'!AO38:AQ38)+SUM('Initial Model'!AU38:AX38)+SUM('Initial Model'!BA38:BE38)</f>
        <v>0.69748291693526299</v>
      </c>
      <c r="F37" s="1">
        <f>'Initial Model'!W38+'Initial Model'!AD38+'Initial Model'!AK38+'Initial Model'!AR38+'Initial Model'!AY38+'Initial Model'!BF38</f>
        <v>0.19359164542065457</v>
      </c>
      <c r="G37" s="1">
        <f t="shared" si="2"/>
        <v>0.10892543764408247</v>
      </c>
      <c r="I37" s="1">
        <f t="shared" ca="1" si="3"/>
        <v>0.24395576592227641</v>
      </c>
      <c r="J37" s="1">
        <f t="shared" ca="1" si="4"/>
        <v>1</v>
      </c>
      <c r="K37" s="1">
        <f t="shared" ca="1" si="5"/>
        <v>1</v>
      </c>
      <c r="P37" s="21">
        <v>29</v>
      </c>
      <c r="Q37" s="1">
        <v>59</v>
      </c>
      <c r="R37" s="1">
        <v>48</v>
      </c>
      <c r="S37" s="1">
        <v>37</v>
      </c>
      <c r="T37" s="1">
        <v>31</v>
      </c>
      <c r="U37" s="1">
        <v>38</v>
      </c>
      <c r="V37" s="1">
        <v>70</v>
      </c>
      <c r="W37" s="1">
        <v>48</v>
      </c>
      <c r="X37" s="1">
        <v>56</v>
      </c>
      <c r="Y37" s="1">
        <v>35</v>
      </c>
      <c r="Z37" s="1">
        <v>24</v>
      </c>
      <c r="AA37" s="1">
        <v>53</v>
      </c>
      <c r="AB37" s="1">
        <v>74</v>
      </c>
      <c r="AC37" s="1">
        <v>93</v>
      </c>
      <c r="AD37" s="1">
        <v>59</v>
      </c>
      <c r="AE37" s="1">
        <v>52</v>
      </c>
      <c r="AF37" s="1">
        <v>44</v>
      </c>
      <c r="AG37" s="1">
        <v>59</v>
      </c>
      <c r="AH37" s="1">
        <v>43</v>
      </c>
      <c r="AI37" s="1">
        <v>49</v>
      </c>
      <c r="AJ37" s="22">
        <v>56</v>
      </c>
      <c r="AL37" s="41" t="str">
        <f t="shared" si="8"/>
        <v>Man City</v>
      </c>
      <c r="AM37" s="14"/>
    </row>
    <row r="38" spans="2:43" x14ac:dyDescent="0.35">
      <c r="B38" s="1" t="s">
        <v>7</v>
      </c>
      <c r="C38" s="1" t="s">
        <v>20</v>
      </c>
      <c r="E38" s="1">
        <f>SUM('Initial Model'!AC39)+SUM('Initial Model'!AI39:AJ39)+SUM('Initial Model'!AO39:AQ39)+SUM('Initial Model'!AU39:AX39)+SUM('Initial Model'!BA39:BE39)</f>
        <v>0.31993843065050354</v>
      </c>
      <c r="F38" s="1">
        <f>'Initial Model'!W39+'Initial Model'!AD39+'Initial Model'!AK39+'Initial Model'!AR39+'Initial Model'!AY39+'Initial Model'!BF39</f>
        <v>0.37045034638173885</v>
      </c>
      <c r="G38" s="1">
        <f t="shared" si="2"/>
        <v>0.30961122296775767</v>
      </c>
      <c r="I38" s="1">
        <f t="shared" ca="1" si="3"/>
        <v>0.3853893714250769</v>
      </c>
      <c r="J38" s="1">
        <f t="shared" ca="1" si="4"/>
        <v>1</v>
      </c>
      <c r="K38" s="1">
        <f t="shared" ca="1" si="5"/>
        <v>1</v>
      </c>
      <c r="P38" s="21">
        <v>30</v>
      </c>
      <c r="Q38" s="1">
        <v>75</v>
      </c>
      <c r="R38" s="1">
        <v>50</v>
      </c>
      <c r="S38" s="1">
        <v>41</v>
      </c>
      <c r="T38" s="1">
        <v>38</v>
      </c>
      <c r="U38" s="1">
        <v>23</v>
      </c>
      <c r="V38" s="1">
        <v>65</v>
      </c>
      <c r="W38" s="1">
        <v>50</v>
      </c>
      <c r="X38" s="1">
        <v>61</v>
      </c>
      <c r="Y38" s="1">
        <v>17</v>
      </c>
      <c r="Z38" s="1">
        <v>26</v>
      </c>
      <c r="AA38" s="1">
        <v>58</v>
      </c>
      <c r="AB38" s="1">
        <v>81</v>
      </c>
      <c r="AC38" s="1">
        <v>81</v>
      </c>
      <c r="AD38" s="1">
        <v>42</v>
      </c>
      <c r="AE38" s="1">
        <v>49</v>
      </c>
      <c r="AF38" s="1">
        <v>38</v>
      </c>
      <c r="AG38" s="1">
        <v>77</v>
      </c>
      <c r="AH38" s="1">
        <v>39</v>
      </c>
      <c r="AI38" s="1">
        <v>53</v>
      </c>
      <c r="AJ38" s="22">
        <v>65</v>
      </c>
      <c r="AL38" s="41" t="str">
        <f t="shared" si="8"/>
        <v>Liverpool</v>
      </c>
      <c r="AM38" s="14"/>
      <c r="AO38" s="58" t="s">
        <v>97</v>
      </c>
      <c r="AP38" s="58"/>
      <c r="AQ38" s="58"/>
    </row>
    <row r="39" spans="2:43" x14ac:dyDescent="0.35">
      <c r="B39" s="1" t="s">
        <v>15</v>
      </c>
      <c r="C39" s="1" t="s">
        <v>8</v>
      </c>
      <c r="E39" s="1">
        <f>SUM('Initial Model'!AC40)+SUM('Initial Model'!AI40:AJ40)+SUM('Initial Model'!AO40:AQ40)+SUM('Initial Model'!AU40:AX40)+SUM('Initial Model'!BA40:BE40)</f>
        <v>0.63711216044028118</v>
      </c>
      <c r="F39" s="1">
        <f>'Initial Model'!W40+'Initial Model'!AD40+'Initial Model'!AK40+'Initial Model'!AR40+'Initial Model'!AY40+'Initial Model'!BF40</f>
        <v>0.25220701006462654</v>
      </c>
      <c r="G39" s="1">
        <f t="shared" si="2"/>
        <v>0.11068082949509228</v>
      </c>
      <c r="I39" s="1">
        <f t="shared" ca="1" si="3"/>
        <v>0.76909338199186217</v>
      </c>
      <c r="J39" s="1">
        <f t="shared" ca="1" si="4"/>
        <v>3</v>
      </c>
      <c r="K39" s="1">
        <f t="shared" ca="1" si="5"/>
        <v>0</v>
      </c>
      <c r="P39" s="21">
        <v>31</v>
      </c>
      <c r="Q39" s="1">
        <v>60</v>
      </c>
      <c r="R39" s="1">
        <v>28</v>
      </c>
      <c r="S39" s="1">
        <v>37</v>
      </c>
      <c r="T39" s="1">
        <v>42</v>
      </c>
      <c r="U39" s="1">
        <v>36</v>
      </c>
      <c r="V39" s="1">
        <v>65</v>
      </c>
      <c r="W39" s="1">
        <v>46</v>
      </c>
      <c r="X39" s="1">
        <v>65</v>
      </c>
      <c r="Y39" s="1">
        <v>24</v>
      </c>
      <c r="Z39" s="1">
        <v>26</v>
      </c>
      <c r="AA39" s="1">
        <v>52</v>
      </c>
      <c r="AB39" s="1">
        <v>95</v>
      </c>
      <c r="AC39" s="1">
        <v>82</v>
      </c>
      <c r="AD39" s="1">
        <v>55</v>
      </c>
      <c r="AE39" s="1">
        <v>41</v>
      </c>
      <c r="AF39" s="1">
        <v>58</v>
      </c>
      <c r="AG39" s="1">
        <v>75</v>
      </c>
      <c r="AH39" s="1">
        <v>55</v>
      </c>
      <c r="AI39" s="1">
        <v>46</v>
      </c>
      <c r="AJ39" s="22">
        <v>59</v>
      </c>
      <c r="AL39" s="41" t="str">
        <f t="shared" si="8"/>
        <v>Liverpool</v>
      </c>
      <c r="AM39" s="14"/>
      <c r="AO39" s="2" t="s">
        <v>96</v>
      </c>
      <c r="AP39" s="8" t="s">
        <v>95</v>
      </c>
      <c r="AQ39" s="8" t="s">
        <v>94</v>
      </c>
    </row>
    <row r="40" spans="2:43" x14ac:dyDescent="0.35">
      <c r="B40" s="1" t="s">
        <v>3</v>
      </c>
      <c r="C40" s="1" t="s">
        <v>18</v>
      </c>
      <c r="E40" s="1">
        <f>SUM('Initial Model'!AC41)+SUM('Initial Model'!AI41:AJ41)+SUM('Initial Model'!AO41:AQ41)+SUM('Initial Model'!AU41:AX41)+SUM('Initial Model'!BA41:BE41)</f>
        <v>9.9737836331414684E-2</v>
      </c>
      <c r="F40" s="1">
        <f>'Initial Model'!W41+'Initial Model'!AD41+'Initial Model'!AK41+'Initial Model'!AR41+'Initial Model'!AY41+'Initial Model'!BF41</f>
        <v>0.31102430271848808</v>
      </c>
      <c r="G40" s="1">
        <f t="shared" si="2"/>
        <v>0.58923786095009723</v>
      </c>
      <c r="I40" s="1">
        <f t="shared" ca="1" si="3"/>
        <v>0.64922351849879023</v>
      </c>
      <c r="J40" s="1">
        <f t="shared" ca="1" si="4"/>
        <v>1</v>
      </c>
      <c r="K40" s="1">
        <f t="shared" ca="1" si="5"/>
        <v>1</v>
      </c>
      <c r="P40" s="21">
        <v>32</v>
      </c>
      <c r="Q40" s="1">
        <v>62</v>
      </c>
      <c r="R40" s="1">
        <v>52</v>
      </c>
      <c r="S40" s="1">
        <v>36</v>
      </c>
      <c r="T40" s="1">
        <v>43</v>
      </c>
      <c r="U40" s="1">
        <v>40</v>
      </c>
      <c r="V40" s="1">
        <v>82</v>
      </c>
      <c r="W40" s="1">
        <v>47</v>
      </c>
      <c r="X40" s="1">
        <v>49</v>
      </c>
      <c r="Y40" s="1">
        <v>27</v>
      </c>
      <c r="Z40" s="1">
        <v>33</v>
      </c>
      <c r="AA40" s="1">
        <v>55</v>
      </c>
      <c r="AB40" s="1">
        <v>88</v>
      </c>
      <c r="AC40" s="1">
        <v>85</v>
      </c>
      <c r="AD40" s="1">
        <v>54</v>
      </c>
      <c r="AE40" s="1">
        <v>47</v>
      </c>
      <c r="AF40" s="1">
        <v>40</v>
      </c>
      <c r="AG40" s="1">
        <v>58</v>
      </c>
      <c r="AH40" s="1">
        <v>45</v>
      </c>
      <c r="AI40" s="1">
        <v>38</v>
      </c>
      <c r="AJ40" s="22">
        <v>39</v>
      </c>
      <c r="AL40" s="41" t="str">
        <f t="shared" si="8"/>
        <v>Liverpool</v>
      </c>
      <c r="AM40" s="14"/>
      <c r="AO40" s="1">
        <v>1</v>
      </c>
      <c r="AP40" s="8" t="s">
        <v>17</v>
      </c>
      <c r="AQ40" s="13">
        <v>85.936000000000007</v>
      </c>
    </row>
    <row r="41" spans="2:43" x14ac:dyDescent="0.35">
      <c r="B41" s="1" t="s">
        <v>17</v>
      </c>
      <c r="C41" s="1" t="s">
        <v>10</v>
      </c>
      <c r="E41" s="1">
        <f>SUM('Initial Model'!AC42)+SUM('Initial Model'!AI42:AJ42)+SUM('Initial Model'!AO42:AQ42)+SUM('Initial Model'!AU42:AX42)+SUM('Initial Model'!BA42:BE42)</f>
        <v>0.64546229683356326</v>
      </c>
      <c r="F41" s="1">
        <f>'Initial Model'!W42+'Initial Model'!AD42+'Initial Model'!AK42+'Initial Model'!AR42+'Initial Model'!AY42+'Initial Model'!BF42</f>
        <v>0.25705410553887525</v>
      </c>
      <c r="G41" s="1">
        <f t="shared" si="2"/>
        <v>9.7483597627561425E-2</v>
      </c>
      <c r="I41" s="1">
        <f t="shared" ca="1" si="3"/>
        <v>0.78385365629322223</v>
      </c>
      <c r="J41" s="1">
        <f t="shared" ca="1" si="4"/>
        <v>3</v>
      </c>
      <c r="K41" s="1">
        <f t="shared" ca="1" si="5"/>
        <v>0</v>
      </c>
      <c r="P41" s="21">
        <v>33</v>
      </c>
      <c r="Q41" s="1">
        <v>57</v>
      </c>
      <c r="R41" s="1">
        <v>66</v>
      </c>
      <c r="S41" s="1">
        <v>42</v>
      </c>
      <c r="T41" s="1">
        <v>34</v>
      </c>
      <c r="U41" s="1">
        <v>41</v>
      </c>
      <c r="V41" s="1">
        <v>66</v>
      </c>
      <c r="W41" s="1">
        <v>52</v>
      </c>
      <c r="X41" s="1">
        <v>42</v>
      </c>
      <c r="Y41" s="1">
        <v>28</v>
      </c>
      <c r="Z41" s="1">
        <v>17</v>
      </c>
      <c r="AA41" s="1">
        <v>65</v>
      </c>
      <c r="AB41" s="1">
        <v>86</v>
      </c>
      <c r="AC41" s="1">
        <v>89</v>
      </c>
      <c r="AD41" s="1">
        <v>49</v>
      </c>
      <c r="AE41" s="1">
        <v>51</v>
      </c>
      <c r="AF41" s="1">
        <v>35</v>
      </c>
      <c r="AG41" s="1">
        <v>59</v>
      </c>
      <c r="AH41" s="1">
        <v>52</v>
      </c>
      <c r="AI41" s="1">
        <v>59</v>
      </c>
      <c r="AJ41" s="22">
        <v>42</v>
      </c>
      <c r="AL41" s="41" t="str">
        <f t="shared" si="8"/>
        <v>Man City</v>
      </c>
      <c r="AM41" s="14"/>
      <c r="AO41" s="1">
        <v>2</v>
      </c>
      <c r="AP41" s="8" t="s">
        <v>18</v>
      </c>
      <c r="AQ41" s="13">
        <v>84.26</v>
      </c>
    </row>
    <row r="42" spans="2:43" x14ac:dyDescent="0.35">
      <c r="B42" s="1" t="s">
        <v>19</v>
      </c>
      <c r="C42" s="1" t="s">
        <v>14</v>
      </c>
      <c r="E42" s="1">
        <f>SUM('Initial Model'!AC43)+SUM('Initial Model'!AI43:AJ43)+SUM('Initial Model'!AO43:AQ43)+SUM('Initial Model'!AU43:AX43)+SUM('Initial Model'!BA43:BE43)</f>
        <v>0.33427181566593339</v>
      </c>
      <c r="F42" s="1">
        <f>'Initial Model'!W43+'Initial Model'!AD43+'Initial Model'!AK43+'Initial Model'!AR43+'Initial Model'!AY43+'Initial Model'!BF43</f>
        <v>0.32814831144468265</v>
      </c>
      <c r="G42" s="1">
        <f t="shared" si="2"/>
        <v>0.33757987288938396</v>
      </c>
      <c r="I42" s="1">
        <f t="shared" ca="1" si="3"/>
        <v>0.24358898097582748</v>
      </c>
      <c r="J42" s="1">
        <f t="shared" ca="1" si="4"/>
        <v>0</v>
      </c>
      <c r="K42" s="1">
        <f t="shared" ca="1" si="5"/>
        <v>3</v>
      </c>
      <c r="P42" s="21">
        <v>34</v>
      </c>
      <c r="Q42" s="1">
        <v>63</v>
      </c>
      <c r="R42" s="1">
        <v>52</v>
      </c>
      <c r="S42" s="1">
        <v>40</v>
      </c>
      <c r="T42" s="1">
        <v>57</v>
      </c>
      <c r="U42" s="1">
        <v>28</v>
      </c>
      <c r="V42" s="1">
        <v>61</v>
      </c>
      <c r="W42" s="1">
        <v>37</v>
      </c>
      <c r="X42" s="1">
        <v>47</v>
      </c>
      <c r="Y42" s="1">
        <v>37</v>
      </c>
      <c r="Z42" s="1">
        <v>21</v>
      </c>
      <c r="AA42" s="1">
        <v>56</v>
      </c>
      <c r="AB42" s="1">
        <v>86</v>
      </c>
      <c r="AC42" s="1">
        <v>85</v>
      </c>
      <c r="AD42" s="1">
        <v>68</v>
      </c>
      <c r="AE42" s="1">
        <v>53</v>
      </c>
      <c r="AF42" s="1">
        <v>43</v>
      </c>
      <c r="AG42" s="1">
        <v>58</v>
      </c>
      <c r="AH42" s="1">
        <v>50</v>
      </c>
      <c r="AI42" s="1">
        <v>50</v>
      </c>
      <c r="AJ42" s="22">
        <v>40</v>
      </c>
      <c r="AL42" s="41" t="str">
        <f t="shared" si="8"/>
        <v>Liverpool</v>
      </c>
      <c r="AM42" s="14"/>
      <c r="AO42" s="1">
        <v>3</v>
      </c>
      <c r="AP42" s="8" t="s">
        <v>11</v>
      </c>
      <c r="AQ42" s="13">
        <v>67.269000000000005</v>
      </c>
    </row>
    <row r="43" spans="2:43" x14ac:dyDescent="0.35">
      <c r="B43" s="1" t="s">
        <v>21</v>
      </c>
      <c r="C43" s="1" t="s">
        <v>2</v>
      </c>
      <c r="E43" s="1">
        <f>SUM('Initial Model'!AC44)+SUM('Initial Model'!AI44:AJ44)+SUM('Initial Model'!AO44:AQ44)+SUM('Initial Model'!AU44:AX44)+SUM('Initial Model'!BA44:BE44)</f>
        <v>0.15747260646638575</v>
      </c>
      <c r="F43" s="1">
        <f>'Initial Model'!W44+'Initial Model'!AD44+'Initial Model'!AK44+'Initial Model'!AR44+'Initial Model'!AY44+'Initial Model'!BF44</f>
        <v>0.22509868268053246</v>
      </c>
      <c r="G43" s="1">
        <f t="shared" si="2"/>
        <v>0.61742871085308182</v>
      </c>
      <c r="I43" s="1">
        <f t="shared" ca="1" si="3"/>
        <v>0.62662082939382457</v>
      </c>
      <c r="J43" s="1">
        <f t="shared" ca="1" si="4"/>
        <v>1</v>
      </c>
      <c r="K43" s="1">
        <f t="shared" ca="1" si="5"/>
        <v>1</v>
      </c>
      <c r="P43" s="21">
        <v>35</v>
      </c>
      <c r="Q43" s="1">
        <v>56</v>
      </c>
      <c r="R43" s="1">
        <v>59</v>
      </c>
      <c r="S43" s="1">
        <v>26</v>
      </c>
      <c r="T43" s="1">
        <v>36</v>
      </c>
      <c r="U43" s="1">
        <v>38</v>
      </c>
      <c r="V43" s="1">
        <v>67</v>
      </c>
      <c r="W43" s="1">
        <v>48</v>
      </c>
      <c r="X43" s="1">
        <v>46</v>
      </c>
      <c r="Y43" s="1">
        <v>22</v>
      </c>
      <c r="Z43" s="1">
        <v>20</v>
      </c>
      <c r="AA43" s="1">
        <v>63</v>
      </c>
      <c r="AB43" s="1">
        <v>84</v>
      </c>
      <c r="AC43" s="1">
        <v>81</v>
      </c>
      <c r="AD43" s="1">
        <v>56</v>
      </c>
      <c r="AE43" s="1">
        <v>51</v>
      </c>
      <c r="AF43" s="1">
        <v>65</v>
      </c>
      <c r="AG43" s="1">
        <v>66</v>
      </c>
      <c r="AH43" s="1">
        <v>48</v>
      </c>
      <c r="AI43" s="1">
        <v>56</v>
      </c>
      <c r="AJ43" s="22">
        <v>47</v>
      </c>
      <c r="AL43" s="41" t="str">
        <f t="shared" si="8"/>
        <v>Liverpool</v>
      </c>
      <c r="AM43" s="14"/>
      <c r="AO43" s="1">
        <v>4</v>
      </c>
      <c r="AP43" s="8" t="s">
        <v>9</v>
      </c>
      <c r="AQ43" s="13">
        <v>64.917000000000002</v>
      </c>
    </row>
    <row r="44" spans="2:43" x14ac:dyDescent="0.35">
      <c r="B44" s="1" t="s">
        <v>5</v>
      </c>
      <c r="C44" s="1" t="s">
        <v>16</v>
      </c>
      <c r="E44" s="1">
        <f>SUM('Initial Model'!AC45)+SUM('Initial Model'!AI45:AJ45)+SUM('Initial Model'!AO45:AQ45)+SUM('Initial Model'!AU45:AX45)+SUM('Initial Model'!BA45:BE45)</f>
        <v>0.13841211788167043</v>
      </c>
      <c r="F44" s="1">
        <f>'Initial Model'!W45+'Initial Model'!AD45+'Initial Model'!AK45+'Initial Model'!AR45+'Initial Model'!AY45+'Initial Model'!BF45</f>
        <v>0.19772500058598264</v>
      </c>
      <c r="G44" s="1">
        <f t="shared" si="2"/>
        <v>0.66386288153234696</v>
      </c>
      <c r="I44" s="1">
        <f t="shared" ca="1" si="3"/>
        <v>0.72051210181324876</v>
      </c>
      <c r="J44" s="1">
        <f t="shared" ca="1" si="4"/>
        <v>1</v>
      </c>
      <c r="K44" s="1">
        <f t="shared" ca="1" si="5"/>
        <v>1</v>
      </c>
      <c r="P44" s="21">
        <v>36</v>
      </c>
      <c r="Q44" s="1">
        <v>53</v>
      </c>
      <c r="R44" s="1">
        <v>58</v>
      </c>
      <c r="S44" s="1">
        <v>41</v>
      </c>
      <c r="T44" s="1">
        <v>43</v>
      </c>
      <c r="U44" s="1">
        <v>35</v>
      </c>
      <c r="V44" s="1">
        <v>66</v>
      </c>
      <c r="W44" s="1">
        <v>56</v>
      </c>
      <c r="X44" s="1">
        <v>57</v>
      </c>
      <c r="Y44" s="1">
        <v>24</v>
      </c>
      <c r="Z44" s="1">
        <v>13</v>
      </c>
      <c r="AA44" s="1">
        <v>51</v>
      </c>
      <c r="AB44" s="1">
        <v>83</v>
      </c>
      <c r="AC44" s="1">
        <v>81</v>
      </c>
      <c r="AD44" s="1">
        <v>54</v>
      </c>
      <c r="AE44" s="1">
        <v>56</v>
      </c>
      <c r="AF44" s="1">
        <v>43</v>
      </c>
      <c r="AG44" s="1">
        <v>63</v>
      </c>
      <c r="AH44" s="1">
        <v>56</v>
      </c>
      <c r="AI44" s="1">
        <v>45</v>
      </c>
      <c r="AJ44" s="22">
        <v>53</v>
      </c>
      <c r="AL44" s="41" t="str">
        <f t="shared" si="8"/>
        <v>Liverpool</v>
      </c>
      <c r="AM44" s="14"/>
      <c r="AO44" s="1">
        <v>5</v>
      </c>
      <c r="AP44" s="8" t="s">
        <v>16</v>
      </c>
      <c r="AQ44" s="13">
        <v>64.245999999999995</v>
      </c>
    </row>
    <row r="45" spans="2:43" x14ac:dyDescent="0.35">
      <c r="B45" s="1" t="s">
        <v>12</v>
      </c>
      <c r="C45" s="1" t="s">
        <v>11</v>
      </c>
      <c r="E45" s="1">
        <f>SUM('Initial Model'!AC46)+SUM('Initial Model'!AI46:AJ46)+SUM('Initial Model'!AO46:AQ46)+SUM('Initial Model'!AU46:AX46)+SUM('Initial Model'!BA46:BE46)</f>
        <v>0.15143757039289091</v>
      </c>
      <c r="F45" s="1">
        <f>'Initial Model'!W46+'Initial Model'!AD46+'Initial Model'!AK46+'Initial Model'!AR46+'Initial Model'!AY46+'Initial Model'!BF46</f>
        <v>0.24345868746269092</v>
      </c>
      <c r="G45" s="1">
        <f t="shared" si="2"/>
        <v>0.6051037421444182</v>
      </c>
      <c r="I45" s="1">
        <f t="shared" ca="1" si="3"/>
        <v>0.84864750034162939</v>
      </c>
      <c r="J45" s="1">
        <f t="shared" ca="1" si="4"/>
        <v>3</v>
      </c>
      <c r="K45" s="1">
        <f t="shared" ca="1" si="5"/>
        <v>0</v>
      </c>
      <c r="P45" s="21">
        <v>37</v>
      </c>
      <c r="Q45" s="1">
        <v>68</v>
      </c>
      <c r="R45" s="1">
        <v>34</v>
      </c>
      <c r="S45" s="1">
        <v>29</v>
      </c>
      <c r="T45" s="1">
        <v>38</v>
      </c>
      <c r="U45" s="1">
        <v>41</v>
      </c>
      <c r="V45" s="1">
        <v>70</v>
      </c>
      <c r="W45" s="1">
        <v>47</v>
      </c>
      <c r="X45" s="1">
        <v>50</v>
      </c>
      <c r="Y45" s="1">
        <v>27</v>
      </c>
      <c r="Z45" s="1">
        <v>25</v>
      </c>
      <c r="AA45" s="1">
        <v>45</v>
      </c>
      <c r="AB45" s="1">
        <v>82</v>
      </c>
      <c r="AC45" s="1">
        <v>80</v>
      </c>
      <c r="AD45" s="1">
        <v>56</v>
      </c>
      <c r="AE45" s="1">
        <v>58</v>
      </c>
      <c r="AF45" s="1">
        <v>40</v>
      </c>
      <c r="AG45" s="1">
        <v>76</v>
      </c>
      <c r="AH45" s="1">
        <v>43</v>
      </c>
      <c r="AI45" s="1">
        <v>50</v>
      </c>
      <c r="AJ45" s="22">
        <v>62</v>
      </c>
      <c r="AL45" s="41" t="str">
        <f t="shared" si="8"/>
        <v>Liverpool</v>
      </c>
      <c r="AM45" s="14"/>
      <c r="AO45" s="1">
        <v>6</v>
      </c>
      <c r="AP45" s="8" t="s">
        <v>2</v>
      </c>
      <c r="AQ45" s="13">
        <v>58.192999999999998</v>
      </c>
    </row>
    <row r="46" spans="2:43" x14ac:dyDescent="0.35">
      <c r="B46" s="1" t="s">
        <v>4</v>
      </c>
      <c r="C46" s="1" t="s">
        <v>3</v>
      </c>
      <c r="E46" s="1">
        <f>SUM('Initial Model'!AC47)+SUM('Initial Model'!AI47:AJ47)+SUM('Initial Model'!AO47:AQ47)+SUM('Initial Model'!AU47:AX47)+SUM('Initial Model'!BA47:BE47)</f>
        <v>0.29043245176786364</v>
      </c>
      <c r="F46" s="1">
        <f>'Initial Model'!W47+'Initial Model'!AD47+'Initial Model'!AK47+'Initial Model'!AR47+'Initial Model'!AY47+'Initial Model'!BF47</f>
        <v>0.29338695310624324</v>
      </c>
      <c r="G46" s="1">
        <f t="shared" si="2"/>
        <v>0.41618059512589312</v>
      </c>
      <c r="I46" s="1">
        <f t="shared" ca="1" si="3"/>
        <v>8.3104033353068707E-2</v>
      </c>
      <c r="J46" s="1">
        <f t="shared" ca="1" si="4"/>
        <v>0</v>
      </c>
      <c r="K46" s="1">
        <f t="shared" ca="1" si="5"/>
        <v>3</v>
      </c>
      <c r="P46" s="21">
        <v>38</v>
      </c>
      <c r="Q46" s="1">
        <v>69</v>
      </c>
      <c r="R46" s="1">
        <v>49</v>
      </c>
      <c r="S46" s="1">
        <v>30</v>
      </c>
      <c r="T46" s="1">
        <v>37</v>
      </c>
      <c r="U46" s="1">
        <v>29</v>
      </c>
      <c r="V46" s="1">
        <v>74</v>
      </c>
      <c r="W46" s="1">
        <v>50</v>
      </c>
      <c r="X46" s="1">
        <v>57</v>
      </c>
      <c r="Y46" s="1">
        <v>31</v>
      </c>
      <c r="Z46" s="1">
        <v>21</v>
      </c>
      <c r="AA46" s="1">
        <v>48</v>
      </c>
      <c r="AB46" s="1">
        <v>87</v>
      </c>
      <c r="AC46" s="1">
        <v>93</v>
      </c>
      <c r="AD46" s="1">
        <v>61</v>
      </c>
      <c r="AE46" s="1">
        <v>38</v>
      </c>
      <c r="AF46" s="1">
        <v>44</v>
      </c>
      <c r="AG46" s="1">
        <v>58</v>
      </c>
      <c r="AH46" s="1">
        <v>65</v>
      </c>
      <c r="AI46" s="1">
        <v>39</v>
      </c>
      <c r="AJ46" s="22">
        <v>54</v>
      </c>
      <c r="AL46" s="41" t="str">
        <f t="shared" si="8"/>
        <v>Man City</v>
      </c>
      <c r="AM46" s="14"/>
      <c r="AO46" s="1">
        <v>7</v>
      </c>
      <c r="AP46" s="8" t="s">
        <v>15</v>
      </c>
      <c r="AQ46" s="13">
        <v>55.83</v>
      </c>
    </row>
    <row r="47" spans="2:43" x14ac:dyDescent="0.35">
      <c r="B47" s="1" t="s">
        <v>9</v>
      </c>
      <c r="C47" s="1" t="s">
        <v>5</v>
      </c>
      <c r="E47" s="1">
        <f>SUM('Initial Model'!AC48)+SUM('Initial Model'!AI48:AJ48)+SUM('Initial Model'!AO48:AQ48)+SUM('Initial Model'!AU48:AX48)+SUM('Initial Model'!BA48:BE48)</f>
        <v>0.64908478894196953</v>
      </c>
      <c r="F47" s="1">
        <f>'Initial Model'!W48+'Initial Model'!AD48+'Initial Model'!AK48+'Initial Model'!AR48+'Initial Model'!AY48+'Initial Model'!BF48</f>
        <v>0.2746891955655783</v>
      </c>
      <c r="G47" s="1">
        <f t="shared" si="2"/>
        <v>7.6226015492452115E-2</v>
      </c>
      <c r="I47" s="1">
        <f t="shared" ca="1" si="3"/>
        <v>0.83912342885343871</v>
      </c>
      <c r="J47" s="1">
        <f t="shared" ca="1" si="4"/>
        <v>3</v>
      </c>
      <c r="K47" s="1">
        <f t="shared" ca="1" si="5"/>
        <v>0</v>
      </c>
      <c r="P47" s="21">
        <v>39</v>
      </c>
      <c r="Q47" s="1">
        <v>60</v>
      </c>
      <c r="R47" s="1">
        <v>47</v>
      </c>
      <c r="S47" s="1">
        <v>47</v>
      </c>
      <c r="T47" s="1">
        <v>33</v>
      </c>
      <c r="U47" s="1">
        <v>32</v>
      </c>
      <c r="V47" s="1">
        <v>57</v>
      </c>
      <c r="W47" s="1">
        <v>41</v>
      </c>
      <c r="X47" s="1">
        <v>55</v>
      </c>
      <c r="Y47" s="1">
        <v>39</v>
      </c>
      <c r="Z47" s="1">
        <v>25</v>
      </c>
      <c r="AA47" s="1">
        <v>35</v>
      </c>
      <c r="AB47" s="1">
        <v>69</v>
      </c>
      <c r="AC47" s="1">
        <v>97</v>
      </c>
      <c r="AD47" s="1">
        <v>72</v>
      </c>
      <c r="AE47" s="1">
        <v>47</v>
      </c>
      <c r="AF47" s="1">
        <v>56</v>
      </c>
      <c r="AG47" s="1">
        <v>74</v>
      </c>
      <c r="AH47" s="1">
        <v>59</v>
      </c>
      <c r="AI47" s="1">
        <v>49</v>
      </c>
      <c r="AJ47" s="22">
        <v>42</v>
      </c>
      <c r="AL47" s="41" t="str">
        <f t="shared" si="8"/>
        <v>Man City</v>
      </c>
      <c r="AM47" s="14"/>
      <c r="AO47" s="1">
        <v>8</v>
      </c>
      <c r="AP47" s="8" t="s">
        <v>3</v>
      </c>
      <c r="AQ47" s="13">
        <v>54.161000000000001</v>
      </c>
    </row>
    <row r="48" spans="2:43" x14ac:dyDescent="0.35">
      <c r="B48" s="1" t="s">
        <v>8</v>
      </c>
      <c r="C48" s="1" t="s">
        <v>7</v>
      </c>
      <c r="E48" s="1">
        <f>SUM('Initial Model'!AC49)+SUM('Initial Model'!AI49:AJ49)+SUM('Initial Model'!AO49:AQ49)+SUM('Initial Model'!AU49:AX49)+SUM('Initial Model'!BA49:BE49)</f>
        <v>6.5038620347133841E-2</v>
      </c>
      <c r="F48" s="1">
        <f>'Initial Model'!W49+'Initial Model'!AD49+'Initial Model'!AK49+'Initial Model'!AR49+'Initial Model'!AY49+'Initial Model'!BF49</f>
        <v>0.20861048104146845</v>
      </c>
      <c r="G48" s="1">
        <f t="shared" si="2"/>
        <v>0.72635089861139768</v>
      </c>
      <c r="I48" s="1">
        <f t="shared" ca="1" si="3"/>
        <v>0.8527838512834045</v>
      </c>
      <c r="J48" s="1">
        <f t="shared" ca="1" si="4"/>
        <v>1</v>
      </c>
      <c r="K48" s="1">
        <f t="shared" ca="1" si="5"/>
        <v>1</v>
      </c>
      <c r="P48" s="21">
        <v>40</v>
      </c>
      <c r="Q48" s="1">
        <v>75</v>
      </c>
      <c r="R48" s="1">
        <v>48</v>
      </c>
      <c r="S48" s="1">
        <v>36</v>
      </c>
      <c r="T48" s="1">
        <v>33</v>
      </c>
      <c r="U48" s="1">
        <v>33</v>
      </c>
      <c r="V48" s="1">
        <v>69</v>
      </c>
      <c r="W48" s="1">
        <v>55</v>
      </c>
      <c r="X48" s="1">
        <v>63</v>
      </c>
      <c r="Y48" s="1">
        <v>43</v>
      </c>
      <c r="Z48" s="1">
        <v>14</v>
      </c>
      <c r="AA48" s="1">
        <v>61</v>
      </c>
      <c r="AB48" s="1">
        <v>77</v>
      </c>
      <c r="AC48" s="1">
        <v>86</v>
      </c>
      <c r="AD48" s="1">
        <v>68</v>
      </c>
      <c r="AE48" s="1">
        <v>43</v>
      </c>
      <c r="AF48" s="1">
        <v>39</v>
      </c>
      <c r="AG48" s="1">
        <v>60</v>
      </c>
      <c r="AH48" s="1">
        <v>44</v>
      </c>
      <c r="AI48" s="1">
        <v>50</v>
      </c>
      <c r="AJ48" s="22">
        <v>56</v>
      </c>
      <c r="AL48" s="41" t="str">
        <f t="shared" si="8"/>
        <v>Man City</v>
      </c>
      <c r="AM48" s="14"/>
      <c r="AO48" s="1">
        <v>9</v>
      </c>
      <c r="AP48" s="8" t="s">
        <v>14</v>
      </c>
      <c r="AQ48" s="13">
        <v>51.073999999999998</v>
      </c>
    </row>
    <row r="49" spans="2:43" x14ac:dyDescent="0.35">
      <c r="B49" s="1" t="s">
        <v>17</v>
      </c>
      <c r="C49" s="1" t="s">
        <v>6</v>
      </c>
      <c r="E49" s="1">
        <f>SUM('Initial Model'!AC50)+SUM('Initial Model'!AI50:AJ50)+SUM('Initial Model'!AO50:AQ50)+SUM('Initial Model'!AU50:AX50)+SUM('Initial Model'!BA50:BE50)</f>
        <v>0.82827992919767635</v>
      </c>
      <c r="F49" s="1">
        <f>'Initial Model'!W50+'Initial Model'!AD50+'Initial Model'!AK50+'Initial Model'!AR50+'Initial Model'!AY50+'Initial Model'!BF50</f>
        <v>8.1185729627691619E-2</v>
      </c>
      <c r="G49" s="1">
        <f t="shared" si="2"/>
        <v>9.0534341174631994E-2</v>
      </c>
      <c r="I49" s="1">
        <f t="shared" ca="1" si="3"/>
        <v>0.14767684672187142</v>
      </c>
      <c r="J49" s="1">
        <f t="shared" ca="1" si="4"/>
        <v>1</v>
      </c>
      <c r="K49" s="1">
        <f t="shared" ca="1" si="5"/>
        <v>1</v>
      </c>
      <c r="P49" s="21">
        <v>41</v>
      </c>
      <c r="Q49" s="1">
        <v>65</v>
      </c>
      <c r="R49" s="1">
        <v>60</v>
      </c>
      <c r="S49" s="1">
        <v>37</v>
      </c>
      <c r="T49" s="1">
        <v>44</v>
      </c>
      <c r="U49" s="1">
        <v>37</v>
      </c>
      <c r="V49" s="1">
        <v>70</v>
      </c>
      <c r="W49" s="1">
        <v>35</v>
      </c>
      <c r="X49" s="1">
        <v>50</v>
      </c>
      <c r="Y49" s="1">
        <v>23</v>
      </c>
      <c r="Z49" s="1">
        <v>21</v>
      </c>
      <c r="AA49" s="1">
        <v>50</v>
      </c>
      <c r="AB49" s="1">
        <v>90</v>
      </c>
      <c r="AC49" s="1">
        <v>86</v>
      </c>
      <c r="AD49" s="1">
        <v>60</v>
      </c>
      <c r="AE49" s="1">
        <v>37</v>
      </c>
      <c r="AF49" s="1">
        <v>47</v>
      </c>
      <c r="AG49" s="1">
        <v>68</v>
      </c>
      <c r="AH49" s="1">
        <v>51</v>
      </c>
      <c r="AI49" s="1">
        <v>55</v>
      </c>
      <c r="AJ49" s="22">
        <v>39</v>
      </c>
      <c r="AL49" s="41" t="str">
        <f t="shared" si="8"/>
        <v>Liverpool</v>
      </c>
      <c r="AM49" s="14"/>
      <c r="AO49" s="1">
        <v>10</v>
      </c>
      <c r="AP49" s="8" t="s">
        <v>7</v>
      </c>
      <c r="AQ49" s="13">
        <v>50.859000000000002</v>
      </c>
    </row>
    <row r="50" spans="2:43" x14ac:dyDescent="0.35">
      <c r="B50" s="1" t="s">
        <v>10</v>
      </c>
      <c r="C50" s="1" t="s">
        <v>16</v>
      </c>
      <c r="E50" s="1">
        <f>SUM('Initial Model'!AC51)+SUM('Initial Model'!AI51:AJ51)+SUM('Initial Model'!AO51:AQ51)+SUM('Initial Model'!AU51:AX51)+SUM('Initial Model'!BA51:BE51)</f>
        <v>0.25903494826360174</v>
      </c>
      <c r="F50" s="1">
        <f>'Initial Model'!W51+'Initial Model'!AD51+'Initial Model'!AK51+'Initial Model'!AR51+'Initial Model'!AY51+'Initial Model'!BF51</f>
        <v>0.27464376552596481</v>
      </c>
      <c r="G50" s="1">
        <f t="shared" si="2"/>
        <v>0.46632128621043345</v>
      </c>
      <c r="I50" s="1">
        <f t="shared" ca="1" si="3"/>
        <v>0.5438349684191186</v>
      </c>
      <c r="J50" s="1">
        <f t="shared" ca="1" si="4"/>
        <v>1</v>
      </c>
      <c r="K50" s="1">
        <f t="shared" ca="1" si="5"/>
        <v>1</v>
      </c>
      <c r="P50" s="21">
        <v>42</v>
      </c>
      <c r="Q50" s="1">
        <v>66</v>
      </c>
      <c r="R50" s="1">
        <v>46</v>
      </c>
      <c r="S50" s="1">
        <v>26</v>
      </c>
      <c r="T50" s="1">
        <v>39</v>
      </c>
      <c r="U50" s="1">
        <v>49</v>
      </c>
      <c r="V50" s="1">
        <v>69</v>
      </c>
      <c r="W50" s="1">
        <v>44</v>
      </c>
      <c r="X50" s="1">
        <v>48</v>
      </c>
      <c r="Y50" s="1">
        <v>17</v>
      </c>
      <c r="Z50" s="1">
        <v>21</v>
      </c>
      <c r="AA50" s="1">
        <v>68</v>
      </c>
      <c r="AB50" s="1">
        <v>70</v>
      </c>
      <c r="AC50" s="1">
        <v>83</v>
      </c>
      <c r="AD50" s="1">
        <v>59</v>
      </c>
      <c r="AE50" s="1">
        <v>60</v>
      </c>
      <c r="AF50" s="1">
        <v>35</v>
      </c>
      <c r="AG50" s="1">
        <v>69</v>
      </c>
      <c r="AH50" s="1">
        <v>55</v>
      </c>
      <c r="AI50" s="1">
        <v>57</v>
      </c>
      <c r="AJ50" s="22">
        <v>49</v>
      </c>
      <c r="AL50" s="41" t="str">
        <f t="shared" si="8"/>
        <v>Man City</v>
      </c>
      <c r="AM50" s="14"/>
      <c r="AO50" s="1">
        <v>11</v>
      </c>
      <c r="AP50" s="8" t="s">
        <v>19</v>
      </c>
      <c r="AQ50" s="13">
        <v>49.484999999999999</v>
      </c>
    </row>
    <row r="51" spans="2:43" x14ac:dyDescent="0.35">
      <c r="B51" s="1" t="s">
        <v>11</v>
      </c>
      <c r="C51" s="1" t="s">
        <v>18</v>
      </c>
      <c r="E51" s="1">
        <f>SUM('Initial Model'!AC52)+SUM('Initial Model'!AI52:AJ52)+SUM('Initial Model'!AO52:AQ52)+SUM('Initial Model'!AU52:AX52)+SUM('Initial Model'!BA52:BE52)</f>
        <v>0.17181563434854705</v>
      </c>
      <c r="F51" s="1">
        <f>'Initial Model'!W52+'Initial Model'!AD52+'Initial Model'!AK52+'Initial Model'!AR52+'Initial Model'!AY52+'Initial Model'!BF52</f>
        <v>0.36078908463172132</v>
      </c>
      <c r="G51" s="1">
        <f t="shared" si="2"/>
        <v>0.4673952810197316</v>
      </c>
      <c r="I51" s="1">
        <f t="shared" ca="1" si="3"/>
        <v>0.25903919815606324</v>
      </c>
      <c r="J51" s="1">
        <f t="shared" ca="1" si="4"/>
        <v>0</v>
      </c>
      <c r="K51" s="1">
        <f t="shared" ca="1" si="5"/>
        <v>3</v>
      </c>
      <c r="P51" s="21">
        <v>43</v>
      </c>
      <c r="Q51" s="1">
        <v>67</v>
      </c>
      <c r="R51" s="1">
        <v>61</v>
      </c>
      <c r="S51" s="1">
        <v>38</v>
      </c>
      <c r="T51" s="1">
        <v>49</v>
      </c>
      <c r="U51" s="1">
        <v>26</v>
      </c>
      <c r="V51" s="1">
        <v>61</v>
      </c>
      <c r="W51" s="1">
        <v>53</v>
      </c>
      <c r="X51" s="1">
        <v>65</v>
      </c>
      <c r="Y51" s="1">
        <v>32</v>
      </c>
      <c r="Z51" s="1">
        <v>22</v>
      </c>
      <c r="AA51" s="1">
        <v>66</v>
      </c>
      <c r="AB51" s="1">
        <v>82</v>
      </c>
      <c r="AC51" s="1">
        <v>89</v>
      </c>
      <c r="AD51" s="1">
        <v>55</v>
      </c>
      <c r="AE51" s="1">
        <v>34</v>
      </c>
      <c r="AF51" s="1">
        <v>39</v>
      </c>
      <c r="AG51" s="1">
        <v>67</v>
      </c>
      <c r="AH51" s="1">
        <v>50</v>
      </c>
      <c r="AI51" s="1">
        <v>34</v>
      </c>
      <c r="AJ51" s="22">
        <v>47</v>
      </c>
      <c r="AL51" s="41" t="str">
        <f t="shared" si="8"/>
        <v>Man City</v>
      </c>
      <c r="AM51" s="14"/>
      <c r="AO51" s="1">
        <v>12</v>
      </c>
      <c r="AP51" s="8" t="s">
        <v>12</v>
      </c>
      <c r="AQ51" s="13">
        <v>48.335999999999999</v>
      </c>
    </row>
    <row r="52" spans="2:43" x14ac:dyDescent="0.35">
      <c r="B52" s="1" t="s">
        <v>12</v>
      </c>
      <c r="C52" s="1" t="s">
        <v>2</v>
      </c>
      <c r="E52" s="1">
        <f>SUM('Initial Model'!AC53)+SUM('Initial Model'!AI53:AJ53)+SUM('Initial Model'!AO53:AQ53)+SUM('Initial Model'!AU53:AX53)+SUM('Initial Model'!BA53:BE53)</f>
        <v>0.20102897173068388</v>
      </c>
      <c r="F52" s="1">
        <f>'Initial Model'!W53+'Initial Model'!AD53+'Initial Model'!AK53+'Initial Model'!AR53+'Initial Model'!AY53+'Initial Model'!BF53</f>
        <v>0.25220371051630674</v>
      </c>
      <c r="G52" s="1">
        <f t="shared" si="2"/>
        <v>0.54676731775300935</v>
      </c>
      <c r="I52" s="1">
        <f t="shared" ca="1" si="3"/>
        <v>0.86838385143037178</v>
      </c>
      <c r="J52" s="1">
        <f t="shared" ca="1" si="4"/>
        <v>3</v>
      </c>
      <c r="K52" s="1">
        <f t="shared" ca="1" si="5"/>
        <v>0</v>
      </c>
      <c r="P52" s="21">
        <v>44</v>
      </c>
      <c r="Q52" s="1">
        <v>66</v>
      </c>
      <c r="R52" s="1">
        <v>48</v>
      </c>
      <c r="S52" s="1">
        <v>39</v>
      </c>
      <c r="T52" s="1">
        <v>42</v>
      </c>
      <c r="U52" s="1">
        <v>27</v>
      </c>
      <c r="V52" s="1">
        <v>70</v>
      </c>
      <c r="W52" s="1">
        <v>54</v>
      </c>
      <c r="X52" s="1">
        <v>52</v>
      </c>
      <c r="Y52" s="1">
        <v>29</v>
      </c>
      <c r="Z52" s="1">
        <v>25</v>
      </c>
      <c r="AA52" s="1">
        <v>50</v>
      </c>
      <c r="AB52" s="1">
        <v>82</v>
      </c>
      <c r="AC52" s="1">
        <v>88</v>
      </c>
      <c r="AD52" s="1">
        <v>50</v>
      </c>
      <c r="AE52" s="1">
        <v>48</v>
      </c>
      <c r="AF52" s="1">
        <v>40</v>
      </c>
      <c r="AG52" s="1">
        <v>68</v>
      </c>
      <c r="AH52" s="1">
        <v>51</v>
      </c>
      <c r="AI52" s="1">
        <v>55</v>
      </c>
      <c r="AJ52" s="22">
        <v>37</v>
      </c>
      <c r="AL52" s="41" t="str">
        <f t="shared" si="8"/>
        <v>Man City</v>
      </c>
      <c r="AM52" s="14"/>
      <c r="AO52" s="1">
        <v>13</v>
      </c>
      <c r="AP52" s="8" t="s">
        <v>4</v>
      </c>
      <c r="AQ52" s="13">
        <v>47.463000000000001</v>
      </c>
    </row>
    <row r="53" spans="2:43" x14ac:dyDescent="0.35">
      <c r="B53" s="1" t="s">
        <v>15</v>
      </c>
      <c r="C53" s="1" t="s">
        <v>19</v>
      </c>
      <c r="E53" s="1">
        <f>SUM('Initial Model'!AC54)+SUM('Initial Model'!AI54:AJ54)+SUM('Initial Model'!AO54:AQ54)+SUM('Initial Model'!AU54:AX54)+SUM('Initial Model'!BA54:BE54)</f>
        <v>0.38705765379340867</v>
      </c>
      <c r="F53" s="1">
        <f>'Initial Model'!W54+'Initial Model'!AD54+'Initial Model'!AK54+'Initial Model'!AR54+'Initial Model'!AY54+'Initial Model'!BF54</f>
        <v>0.33936337437521608</v>
      </c>
      <c r="G53" s="1">
        <f t="shared" si="2"/>
        <v>0.27357897183137525</v>
      </c>
      <c r="I53" s="1">
        <f t="shared" ca="1" si="3"/>
        <v>0.98311091460821864</v>
      </c>
      <c r="J53" s="1">
        <f t="shared" ca="1" si="4"/>
        <v>3</v>
      </c>
      <c r="K53" s="1">
        <f t="shared" ca="1" si="5"/>
        <v>0</v>
      </c>
      <c r="P53" s="21">
        <v>45</v>
      </c>
      <c r="Q53" s="1">
        <v>69</v>
      </c>
      <c r="R53" s="1">
        <v>51</v>
      </c>
      <c r="S53" s="1">
        <v>38</v>
      </c>
      <c r="T53" s="1">
        <v>41</v>
      </c>
      <c r="U53" s="1">
        <v>43</v>
      </c>
      <c r="V53" s="1">
        <v>70</v>
      </c>
      <c r="W53" s="1">
        <v>62</v>
      </c>
      <c r="X53" s="1">
        <v>57</v>
      </c>
      <c r="Y53" s="1">
        <v>29</v>
      </c>
      <c r="Z53" s="1">
        <v>19</v>
      </c>
      <c r="AA53" s="1">
        <v>57</v>
      </c>
      <c r="AB53" s="1">
        <v>78</v>
      </c>
      <c r="AC53" s="1">
        <v>90</v>
      </c>
      <c r="AD53" s="1">
        <v>55</v>
      </c>
      <c r="AE53" s="1">
        <v>39</v>
      </c>
      <c r="AF53" s="1">
        <v>40</v>
      </c>
      <c r="AG53" s="1">
        <v>54</v>
      </c>
      <c r="AH53" s="1">
        <v>66</v>
      </c>
      <c r="AI53" s="1">
        <v>54</v>
      </c>
      <c r="AJ53" s="22">
        <v>35</v>
      </c>
      <c r="AL53" s="41" t="str">
        <f t="shared" si="8"/>
        <v>Man City</v>
      </c>
      <c r="AM53" s="14"/>
      <c r="AO53" s="1">
        <v>14</v>
      </c>
      <c r="AP53" s="8" t="s">
        <v>10</v>
      </c>
      <c r="AQ53" s="13">
        <v>47.197000000000003</v>
      </c>
    </row>
    <row r="54" spans="2:43" x14ac:dyDescent="0.35">
      <c r="B54" s="1" t="s">
        <v>14</v>
      </c>
      <c r="C54" s="1" t="s">
        <v>21</v>
      </c>
      <c r="E54" s="1">
        <f>SUM('Initial Model'!AC55)+SUM('Initial Model'!AI55:AJ55)+SUM('Initial Model'!AO55:AQ55)+SUM('Initial Model'!AU55:AX55)+SUM('Initial Model'!BA55:BE55)</f>
        <v>0.43847016948714285</v>
      </c>
      <c r="F54" s="1">
        <f>'Initial Model'!W55+'Initial Model'!AD55+'Initial Model'!AK55+'Initial Model'!AR55+'Initial Model'!AY55+'Initial Model'!BF55</f>
        <v>0.30972691689219384</v>
      </c>
      <c r="G54" s="1">
        <f t="shared" si="2"/>
        <v>0.25180291362066332</v>
      </c>
      <c r="I54" s="1">
        <f t="shared" ca="1" si="3"/>
        <v>0.56640439324082137</v>
      </c>
      <c r="J54" s="1">
        <f t="shared" ca="1" si="4"/>
        <v>3</v>
      </c>
      <c r="K54" s="1">
        <f t="shared" ca="1" si="5"/>
        <v>0</v>
      </c>
      <c r="P54" s="21">
        <v>46</v>
      </c>
      <c r="Q54" s="1">
        <v>77</v>
      </c>
      <c r="R54" s="1">
        <v>50</v>
      </c>
      <c r="S54" s="1">
        <v>47</v>
      </c>
      <c r="T54" s="1">
        <v>28</v>
      </c>
      <c r="U54" s="1">
        <v>28</v>
      </c>
      <c r="V54" s="1">
        <v>54</v>
      </c>
      <c r="W54" s="1">
        <v>57</v>
      </c>
      <c r="X54" s="1">
        <v>66</v>
      </c>
      <c r="Y54" s="1">
        <v>28</v>
      </c>
      <c r="Z54" s="1">
        <v>40</v>
      </c>
      <c r="AA54" s="1">
        <v>46</v>
      </c>
      <c r="AB54" s="1">
        <v>73</v>
      </c>
      <c r="AC54" s="1">
        <v>89</v>
      </c>
      <c r="AD54" s="1">
        <v>75</v>
      </c>
      <c r="AE54" s="1">
        <v>44</v>
      </c>
      <c r="AF54" s="1">
        <v>38</v>
      </c>
      <c r="AG54" s="1">
        <v>39</v>
      </c>
      <c r="AH54" s="1">
        <v>51</v>
      </c>
      <c r="AI54" s="1">
        <v>59</v>
      </c>
      <c r="AJ54" s="22">
        <v>51</v>
      </c>
      <c r="AL54" s="41" t="str">
        <f t="shared" si="8"/>
        <v>Man City</v>
      </c>
      <c r="AM54" s="14"/>
      <c r="AO54" s="1">
        <v>15</v>
      </c>
      <c r="AP54" s="8" t="s">
        <v>20</v>
      </c>
      <c r="AQ54" s="13">
        <v>41.265999999999998</v>
      </c>
    </row>
    <row r="55" spans="2:43" x14ac:dyDescent="0.35">
      <c r="B55" s="1" t="s">
        <v>20</v>
      </c>
      <c r="C55" s="1" t="s">
        <v>13</v>
      </c>
      <c r="E55" s="1">
        <f>SUM('Initial Model'!AC56)+SUM('Initial Model'!AI56:AJ56)+SUM('Initial Model'!AO56:AQ56)+SUM('Initial Model'!AU56:AX56)+SUM('Initial Model'!BA56:BE56)</f>
        <v>0.3707647571561502</v>
      </c>
      <c r="F55" s="1">
        <f>'Initial Model'!W56+'Initial Model'!AD56+'Initial Model'!AK56+'Initial Model'!AR56+'Initial Model'!AY56+'Initial Model'!BF56</f>
        <v>0.3256926612897596</v>
      </c>
      <c r="G55" s="1">
        <f t="shared" si="2"/>
        <v>0.3035425815540902</v>
      </c>
      <c r="I55" s="1">
        <f t="shared" ca="1" si="3"/>
        <v>0.8290535910057335</v>
      </c>
      <c r="J55" s="1">
        <f t="shared" ca="1" si="4"/>
        <v>3</v>
      </c>
      <c r="K55" s="1">
        <f t="shared" ca="1" si="5"/>
        <v>0</v>
      </c>
      <c r="P55" s="21">
        <v>47</v>
      </c>
      <c r="Q55" s="1">
        <v>70</v>
      </c>
      <c r="R55" s="1">
        <v>48</v>
      </c>
      <c r="S55" s="1">
        <v>37</v>
      </c>
      <c r="T55" s="1">
        <v>39</v>
      </c>
      <c r="U55" s="1">
        <v>24</v>
      </c>
      <c r="V55" s="1">
        <v>62</v>
      </c>
      <c r="W55" s="1">
        <v>42</v>
      </c>
      <c r="X55" s="1">
        <v>59</v>
      </c>
      <c r="Y55" s="1">
        <v>25</v>
      </c>
      <c r="Z55" s="1">
        <v>30</v>
      </c>
      <c r="AA55" s="1">
        <v>67</v>
      </c>
      <c r="AB55" s="1">
        <v>87</v>
      </c>
      <c r="AC55" s="1">
        <v>80</v>
      </c>
      <c r="AD55" s="1">
        <v>59</v>
      </c>
      <c r="AE55" s="1">
        <v>39</v>
      </c>
      <c r="AF55" s="1">
        <v>49</v>
      </c>
      <c r="AG55" s="1">
        <v>63</v>
      </c>
      <c r="AH55" s="1">
        <v>57</v>
      </c>
      <c r="AI55" s="1">
        <v>49</v>
      </c>
      <c r="AJ55" s="22">
        <v>48</v>
      </c>
      <c r="AL55" s="41" t="str">
        <f t="shared" si="8"/>
        <v>Liverpool</v>
      </c>
      <c r="AM55" s="14"/>
      <c r="AO55" s="1">
        <v>16</v>
      </c>
      <c r="AP55" s="8" t="s">
        <v>21</v>
      </c>
      <c r="AQ55" s="13">
        <v>40.372999999999998</v>
      </c>
    </row>
    <row r="56" spans="2:43" x14ac:dyDescent="0.35">
      <c r="B56" s="1" t="s">
        <v>13</v>
      </c>
      <c r="C56" s="1" t="s">
        <v>11</v>
      </c>
      <c r="E56" s="1">
        <f>SUM('Initial Model'!AC57)+SUM('Initial Model'!AI57:AJ57)+SUM('Initial Model'!AO57:AQ57)+SUM('Initial Model'!AU57:AX57)+SUM('Initial Model'!BA57:BE57)</f>
        <v>0.10790915583524384</v>
      </c>
      <c r="F56" s="1">
        <f>'Initial Model'!W57+'Initial Model'!AD57+'Initial Model'!AK57+'Initial Model'!AR57+'Initial Model'!AY57+'Initial Model'!BF57</f>
        <v>0.23674309793632622</v>
      </c>
      <c r="G56" s="1">
        <f t="shared" si="2"/>
        <v>0.65534774622842995</v>
      </c>
      <c r="I56" s="1">
        <f t="shared" ca="1" si="3"/>
        <v>0.91667926087885698</v>
      </c>
      <c r="J56" s="1">
        <f t="shared" ca="1" si="4"/>
        <v>3</v>
      </c>
      <c r="K56" s="1">
        <f t="shared" ca="1" si="5"/>
        <v>0</v>
      </c>
      <c r="P56" s="21">
        <v>48</v>
      </c>
      <c r="Q56" s="1">
        <v>74</v>
      </c>
      <c r="R56" s="1">
        <v>40</v>
      </c>
      <c r="S56" s="1">
        <v>36</v>
      </c>
      <c r="T56" s="1">
        <v>39</v>
      </c>
      <c r="U56" s="1">
        <v>43</v>
      </c>
      <c r="V56" s="1">
        <v>67</v>
      </c>
      <c r="W56" s="1">
        <v>58</v>
      </c>
      <c r="X56" s="1">
        <v>46</v>
      </c>
      <c r="Y56" s="1">
        <v>16</v>
      </c>
      <c r="Z56" s="1">
        <v>31</v>
      </c>
      <c r="AA56" s="1">
        <v>58</v>
      </c>
      <c r="AB56" s="1">
        <v>83</v>
      </c>
      <c r="AC56" s="1">
        <v>91</v>
      </c>
      <c r="AD56" s="1">
        <v>66</v>
      </c>
      <c r="AE56" s="1">
        <v>46</v>
      </c>
      <c r="AF56" s="1">
        <v>25</v>
      </c>
      <c r="AG56" s="1">
        <v>65</v>
      </c>
      <c r="AH56" s="1">
        <v>56</v>
      </c>
      <c r="AI56" s="1">
        <v>39</v>
      </c>
      <c r="AJ56" s="22">
        <v>45</v>
      </c>
      <c r="AL56" s="41" t="str">
        <f t="shared" si="8"/>
        <v>Man City</v>
      </c>
      <c r="AM56" s="14"/>
      <c r="AO56" s="1">
        <v>17</v>
      </c>
      <c r="AP56" s="8" t="s">
        <v>13</v>
      </c>
      <c r="AQ56" s="13">
        <v>37.598999999999997</v>
      </c>
    </row>
    <row r="57" spans="2:43" x14ac:dyDescent="0.35">
      <c r="B57" s="1" t="s">
        <v>21</v>
      </c>
      <c r="C57" s="1" t="s">
        <v>4</v>
      </c>
      <c r="E57" s="1">
        <f>SUM('Initial Model'!AC58)+SUM('Initial Model'!AI58:AJ58)+SUM('Initial Model'!AO58:AQ58)+SUM('Initial Model'!AU58:AX58)+SUM('Initial Model'!BA58:BE58)</f>
        <v>0.3118851527057484</v>
      </c>
      <c r="F57" s="1">
        <f>'Initial Model'!W58+'Initial Model'!AD58+'Initial Model'!AK58+'Initial Model'!AR58+'Initial Model'!AY58+'Initial Model'!BF58</f>
        <v>0.25660728242777292</v>
      </c>
      <c r="G57" s="1">
        <f t="shared" si="2"/>
        <v>0.43150756486647868</v>
      </c>
      <c r="I57" s="1">
        <f t="shared" ca="1" si="3"/>
        <v>0.32756290581239689</v>
      </c>
      <c r="J57" s="1">
        <f t="shared" ca="1" si="4"/>
        <v>0</v>
      </c>
      <c r="K57" s="1">
        <f t="shared" ca="1" si="5"/>
        <v>3</v>
      </c>
      <c r="P57" s="21">
        <v>49</v>
      </c>
      <c r="Q57" s="1">
        <v>64</v>
      </c>
      <c r="R57" s="1">
        <v>49</v>
      </c>
      <c r="S57" s="1">
        <v>36</v>
      </c>
      <c r="T57" s="1">
        <v>24</v>
      </c>
      <c r="U57" s="1">
        <v>37</v>
      </c>
      <c r="V57" s="1">
        <v>52</v>
      </c>
      <c r="W57" s="1">
        <v>55</v>
      </c>
      <c r="X57" s="1">
        <v>62</v>
      </c>
      <c r="Y57" s="1">
        <v>29</v>
      </c>
      <c r="Z57" s="1">
        <v>25</v>
      </c>
      <c r="AA57" s="1">
        <v>56</v>
      </c>
      <c r="AB57" s="1">
        <v>81</v>
      </c>
      <c r="AC57" s="1">
        <v>88</v>
      </c>
      <c r="AD57" s="1">
        <v>57</v>
      </c>
      <c r="AE57" s="1">
        <v>43</v>
      </c>
      <c r="AF57" s="1">
        <v>48</v>
      </c>
      <c r="AG57" s="1">
        <v>77</v>
      </c>
      <c r="AH57" s="1">
        <v>46</v>
      </c>
      <c r="AI57" s="1">
        <v>55</v>
      </c>
      <c r="AJ57" s="22">
        <v>64</v>
      </c>
      <c r="AL57" s="41" t="str">
        <f t="shared" si="8"/>
        <v>Man City</v>
      </c>
      <c r="AM57" s="14"/>
      <c r="AO57" s="1">
        <v>18</v>
      </c>
      <c r="AP57" s="8" t="s">
        <v>5</v>
      </c>
      <c r="AQ57" s="13">
        <v>32.049999999999997</v>
      </c>
    </row>
    <row r="58" spans="2:43" x14ac:dyDescent="0.35">
      <c r="B58" s="1" t="s">
        <v>5</v>
      </c>
      <c r="C58" s="1" t="s">
        <v>17</v>
      </c>
      <c r="E58" s="1">
        <f>SUM('Initial Model'!AC59)+SUM('Initial Model'!AI59:AJ59)+SUM('Initial Model'!AO59:AQ59)+SUM('Initial Model'!AU59:AX59)+SUM('Initial Model'!BA59:BE59)</f>
        <v>2.4222392379732335E-2</v>
      </c>
      <c r="F58" s="1">
        <f>'Initial Model'!W59+'Initial Model'!AD59+'Initial Model'!AK59+'Initial Model'!AR59+'Initial Model'!AY59+'Initial Model'!BF59</f>
        <v>0.10732174385384965</v>
      </c>
      <c r="G58" s="1">
        <f t="shared" si="2"/>
        <v>0.86845586376641803</v>
      </c>
      <c r="I58" s="1">
        <f t="shared" ca="1" si="3"/>
        <v>0.56544130539851678</v>
      </c>
      <c r="J58" s="1">
        <f t="shared" ca="1" si="4"/>
        <v>0</v>
      </c>
      <c r="K58" s="1">
        <f t="shared" ca="1" si="5"/>
        <v>3</v>
      </c>
      <c r="P58" s="21">
        <v>50</v>
      </c>
      <c r="Q58" s="1">
        <v>58</v>
      </c>
      <c r="R58" s="1">
        <v>50</v>
      </c>
      <c r="S58" s="1">
        <v>28</v>
      </c>
      <c r="T58" s="1">
        <v>51</v>
      </c>
      <c r="U58" s="1">
        <v>26</v>
      </c>
      <c r="V58" s="1">
        <v>65</v>
      </c>
      <c r="W58" s="1">
        <v>46</v>
      </c>
      <c r="X58" s="1">
        <v>62</v>
      </c>
      <c r="Y58" s="1">
        <v>32</v>
      </c>
      <c r="Z58" s="1">
        <v>23</v>
      </c>
      <c r="AA58" s="1">
        <v>51</v>
      </c>
      <c r="AB58" s="1">
        <v>87</v>
      </c>
      <c r="AC58" s="1">
        <v>80</v>
      </c>
      <c r="AD58" s="1">
        <v>67</v>
      </c>
      <c r="AE58" s="1">
        <v>50</v>
      </c>
      <c r="AF58" s="1">
        <v>35</v>
      </c>
      <c r="AG58" s="1">
        <v>70</v>
      </c>
      <c r="AH58" s="1">
        <v>50</v>
      </c>
      <c r="AI58" s="1">
        <v>44</v>
      </c>
      <c r="AJ58" s="22">
        <v>56</v>
      </c>
      <c r="AL58" s="41" t="str">
        <f t="shared" si="8"/>
        <v>Liverpool</v>
      </c>
      <c r="AM58" s="14"/>
      <c r="AO58" s="1">
        <v>19</v>
      </c>
      <c r="AP58" s="8" t="s">
        <v>6</v>
      </c>
      <c r="AQ58" s="13">
        <v>28.678000000000001</v>
      </c>
    </row>
    <row r="59" spans="2:43" x14ac:dyDescent="0.35">
      <c r="B59" s="1" t="s">
        <v>7</v>
      </c>
      <c r="C59" s="1" t="s">
        <v>10</v>
      </c>
      <c r="E59" s="1">
        <f>SUM('Initial Model'!AC60)+SUM('Initial Model'!AI60:AJ60)+SUM('Initial Model'!AO60:AQ60)+SUM('Initial Model'!AU60:AX60)+SUM('Initial Model'!BA60:BE60)</f>
        <v>0.2198489289226043</v>
      </c>
      <c r="F59" s="1">
        <f>'Initial Model'!W60+'Initial Model'!AD60+'Initial Model'!AK60+'Initial Model'!AR60+'Initial Model'!AY60+'Initial Model'!BF60</f>
        <v>0.4101290402039513</v>
      </c>
      <c r="G59" s="1">
        <f t="shared" si="2"/>
        <v>0.37002203087344443</v>
      </c>
      <c r="I59" s="1">
        <f t="shared" ca="1" si="3"/>
        <v>0.13021459690131243</v>
      </c>
      <c r="J59" s="1">
        <f t="shared" ca="1" si="4"/>
        <v>0</v>
      </c>
      <c r="K59" s="1">
        <f t="shared" ca="1" si="5"/>
        <v>3</v>
      </c>
      <c r="P59" s="21">
        <v>51</v>
      </c>
      <c r="Q59" s="1">
        <v>68</v>
      </c>
      <c r="R59" s="1">
        <v>44</v>
      </c>
      <c r="S59" s="1">
        <v>45</v>
      </c>
      <c r="T59" s="1">
        <v>40</v>
      </c>
      <c r="U59" s="1">
        <v>22</v>
      </c>
      <c r="V59" s="1">
        <v>55</v>
      </c>
      <c r="W59" s="1">
        <v>56</v>
      </c>
      <c r="X59" s="1">
        <v>57</v>
      </c>
      <c r="Y59" s="1">
        <v>39</v>
      </c>
      <c r="Z59" s="1">
        <v>10</v>
      </c>
      <c r="AA59" s="1">
        <v>51</v>
      </c>
      <c r="AB59" s="1">
        <v>83</v>
      </c>
      <c r="AC59" s="1">
        <v>87</v>
      </c>
      <c r="AD59" s="1">
        <v>64</v>
      </c>
      <c r="AE59" s="1">
        <v>53</v>
      </c>
      <c r="AF59" s="1">
        <v>43</v>
      </c>
      <c r="AG59" s="1">
        <v>64</v>
      </c>
      <c r="AH59" s="1">
        <v>57</v>
      </c>
      <c r="AI59" s="1">
        <v>59</v>
      </c>
      <c r="AJ59" s="22">
        <v>56</v>
      </c>
      <c r="AL59" s="41" t="str">
        <f t="shared" si="8"/>
        <v>Man City</v>
      </c>
      <c r="AM59" s="14"/>
      <c r="AO59" s="1">
        <v>20</v>
      </c>
      <c r="AP59" s="8" t="s">
        <v>8</v>
      </c>
      <c r="AQ59" s="13">
        <v>24.177</v>
      </c>
    </row>
    <row r="60" spans="2:43" x14ac:dyDescent="0.35">
      <c r="B60" s="1" t="s">
        <v>6</v>
      </c>
      <c r="C60" s="1" t="s">
        <v>12</v>
      </c>
      <c r="E60" s="1">
        <f>SUM('Initial Model'!AC61)+SUM('Initial Model'!AI61:AJ61)+SUM('Initial Model'!AO61:AQ61)+SUM('Initial Model'!AU61:AX61)+SUM('Initial Model'!BA61:BE61)</f>
        <v>0.17189785065607727</v>
      </c>
      <c r="F60" s="1">
        <f>'Initial Model'!W61+'Initial Model'!AD61+'Initial Model'!AK61+'Initial Model'!AR61+'Initial Model'!AY61+'Initial Model'!BF61</f>
        <v>0.24293667516835207</v>
      </c>
      <c r="G60" s="1">
        <f t="shared" si="2"/>
        <v>0.58516547417557063</v>
      </c>
      <c r="I60" s="1">
        <f t="shared" ca="1" si="3"/>
        <v>7.3724041746046298E-2</v>
      </c>
      <c r="J60" s="1">
        <f t="shared" ca="1" si="4"/>
        <v>0</v>
      </c>
      <c r="K60" s="1">
        <f t="shared" ca="1" si="5"/>
        <v>3</v>
      </c>
      <c r="P60" s="21">
        <v>52</v>
      </c>
      <c r="Q60" s="1">
        <v>58</v>
      </c>
      <c r="R60" s="1">
        <v>51</v>
      </c>
      <c r="S60" s="1">
        <v>22</v>
      </c>
      <c r="T60" s="1">
        <v>37</v>
      </c>
      <c r="U60" s="1">
        <v>45</v>
      </c>
      <c r="V60" s="1">
        <v>61</v>
      </c>
      <c r="W60" s="1">
        <v>61</v>
      </c>
      <c r="X60" s="1">
        <v>68</v>
      </c>
      <c r="Y60" s="1">
        <v>28</v>
      </c>
      <c r="Z60" s="1">
        <v>21</v>
      </c>
      <c r="AA60" s="1">
        <v>49</v>
      </c>
      <c r="AB60" s="1">
        <v>85</v>
      </c>
      <c r="AC60" s="1">
        <v>84</v>
      </c>
      <c r="AD60" s="1">
        <v>60</v>
      </c>
      <c r="AE60" s="1">
        <v>53</v>
      </c>
      <c r="AF60" s="1">
        <v>47</v>
      </c>
      <c r="AG60" s="1">
        <v>63</v>
      </c>
      <c r="AH60" s="1">
        <v>48</v>
      </c>
      <c r="AI60" s="1">
        <v>44</v>
      </c>
      <c r="AJ60" s="22">
        <v>46</v>
      </c>
      <c r="AL60" s="41" t="str">
        <f t="shared" si="8"/>
        <v>Liverpool</v>
      </c>
      <c r="AM60" s="14"/>
    </row>
    <row r="61" spans="2:43" x14ac:dyDescent="0.35">
      <c r="B61" s="1" t="s">
        <v>3</v>
      </c>
      <c r="C61" s="1" t="s">
        <v>8</v>
      </c>
      <c r="E61" s="1">
        <f>SUM('Initial Model'!AC62)+SUM('Initial Model'!AI62:AJ62)+SUM('Initial Model'!AO62:AQ62)+SUM('Initial Model'!AU62:AX62)+SUM('Initial Model'!BA62:BE62)</f>
        <v>0.56178999430350451</v>
      </c>
      <c r="F61" s="1">
        <f>'Initial Model'!W62+'Initial Model'!AD62+'Initial Model'!AK62+'Initial Model'!AR62+'Initial Model'!AY62+'Initial Model'!BF62</f>
        <v>0.30761610287802832</v>
      </c>
      <c r="G61" s="1">
        <f t="shared" si="2"/>
        <v>0.13059390281846717</v>
      </c>
      <c r="I61" s="1">
        <f t="shared" ca="1" si="3"/>
        <v>0.24042745814168376</v>
      </c>
      <c r="J61" s="1">
        <f t="shared" ca="1" si="4"/>
        <v>1</v>
      </c>
      <c r="K61" s="1">
        <f t="shared" ca="1" si="5"/>
        <v>1</v>
      </c>
      <c r="P61" s="21">
        <v>53</v>
      </c>
      <c r="Q61" s="1">
        <v>70</v>
      </c>
      <c r="R61" s="1">
        <v>47</v>
      </c>
      <c r="S61" s="1">
        <v>38</v>
      </c>
      <c r="T61" s="1">
        <v>43</v>
      </c>
      <c r="U61" s="1">
        <v>36</v>
      </c>
      <c r="V61" s="1">
        <v>82</v>
      </c>
      <c r="W61" s="1">
        <v>44</v>
      </c>
      <c r="X61" s="1">
        <v>47</v>
      </c>
      <c r="Y61" s="1">
        <v>26</v>
      </c>
      <c r="Z61" s="1">
        <v>27</v>
      </c>
      <c r="AA61" s="1">
        <v>59</v>
      </c>
      <c r="AB61" s="1">
        <v>91</v>
      </c>
      <c r="AC61" s="1">
        <v>84</v>
      </c>
      <c r="AD61" s="1">
        <v>59</v>
      </c>
      <c r="AE61" s="1">
        <v>41</v>
      </c>
      <c r="AF61" s="1">
        <v>33</v>
      </c>
      <c r="AG61" s="1">
        <v>68</v>
      </c>
      <c r="AH61" s="1">
        <v>38</v>
      </c>
      <c r="AI61" s="1">
        <v>54</v>
      </c>
      <c r="AJ61" s="22">
        <v>48</v>
      </c>
      <c r="AL61" s="41" t="str">
        <f t="shared" si="8"/>
        <v>Liverpool</v>
      </c>
      <c r="AM61" s="14"/>
    </row>
    <row r="62" spans="2:43" x14ac:dyDescent="0.35">
      <c r="B62" s="1" t="s">
        <v>18</v>
      </c>
      <c r="C62" s="1" t="s">
        <v>20</v>
      </c>
      <c r="E62" s="1">
        <f>SUM('Initial Model'!AC63)+SUM('Initial Model'!AI63:AJ63)+SUM('Initial Model'!AO63:AQ63)+SUM('Initial Model'!AU63:AX63)+SUM('Initial Model'!BA63:BE63)</f>
        <v>0.78275027930495444</v>
      </c>
      <c r="F62" s="1">
        <f>'Initial Model'!W63+'Initial Model'!AD63+'Initial Model'!AK63+'Initial Model'!AR63+'Initial Model'!AY63+'Initial Model'!BF63</f>
        <v>0.15132671811943801</v>
      </c>
      <c r="G62" s="1">
        <f t="shared" si="2"/>
        <v>6.592300257560757E-2</v>
      </c>
      <c r="I62" s="1">
        <f t="shared" ca="1" si="3"/>
        <v>9.4582077521695784E-2</v>
      </c>
      <c r="J62" s="1">
        <f t="shared" ca="1" si="4"/>
        <v>1</v>
      </c>
      <c r="K62" s="1">
        <f t="shared" ca="1" si="5"/>
        <v>1</v>
      </c>
      <c r="P62" s="21">
        <v>54</v>
      </c>
      <c r="Q62" s="1">
        <v>71</v>
      </c>
      <c r="R62" s="1">
        <v>40</v>
      </c>
      <c r="S62" s="1">
        <v>46</v>
      </c>
      <c r="T62" s="1">
        <v>37</v>
      </c>
      <c r="U62" s="1">
        <v>40</v>
      </c>
      <c r="V62" s="1">
        <v>67</v>
      </c>
      <c r="W62" s="1">
        <v>46</v>
      </c>
      <c r="X62" s="1">
        <v>53</v>
      </c>
      <c r="Y62" s="1">
        <v>21</v>
      </c>
      <c r="Z62" s="1">
        <v>15</v>
      </c>
      <c r="AA62" s="1">
        <v>58</v>
      </c>
      <c r="AB62" s="1">
        <v>87</v>
      </c>
      <c r="AC62" s="1">
        <v>90</v>
      </c>
      <c r="AD62" s="1">
        <v>49</v>
      </c>
      <c r="AE62" s="1">
        <v>53</v>
      </c>
      <c r="AF62" s="1">
        <v>41</v>
      </c>
      <c r="AG62" s="1">
        <v>63</v>
      </c>
      <c r="AH62" s="1">
        <v>38</v>
      </c>
      <c r="AI62" s="1">
        <v>60</v>
      </c>
      <c r="AJ62" s="22">
        <v>53</v>
      </c>
      <c r="AL62" s="41" t="str">
        <f t="shared" si="8"/>
        <v>Man City</v>
      </c>
      <c r="AM62" s="14"/>
    </row>
    <row r="63" spans="2:43" x14ac:dyDescent="0.35">
      <c r="B63" s="1" t="s">
        <v>2</v>
      </c>
      <c r="C63" s="1" t="s">
        <v>14</v>
      </c>
      <c r="E63" s="1">
        <f>SUM('Initial Model'!AC64)+SUM('Initial Model'!AI64:AJ64)+SUM('Initial Model'!AO64:AQ64)+SUM('Initial Model'!AU64:AX64)+SUM('Initial Model'!BA64:BE64)</f>
        <v>0.35846827762708272</v>
      </c>
      <c r="F63" s="1">
        <f>'Initial Model'!W64+'Initial Model'!AD64+'Initial Model'!AK64+'Initial Model'!AR64+'Initial Model'!AY64+'Initial Model'!BF64</f>
        <v>0.3320246371978518</v>
      </c>
      <c r="G63" s="1">
        <f t="shared" si="2"/>
        <v>0.30950708517506542</v>
      </c>
      <c r="I63" s="1">
        <f t="shared" ca="1" si="3"/>
        <v>0.37982147133764932</v>
      </c>
      <c r="J63" s="1">
        <f t="shared" ca="1" si="4"/>
        <v>1</v>
      </c>
      <c r="K63" s="1">
        <f t="shared" ca="1" si="5"/>
        <v>1</v>
      </c>
      <c r="P63" s="21">
        <v>55</v>
      </c>
      <c r="Q63" s="1">
        <v>70</v>
      </c>
      <c r="R63" s="1">
        <v>47</v>
      </c>
      <c r="S63" s="1">
        <v>25</v>
      </c>
      <c r="T63" s="1">
        <v>50</v>
      </c>
      <c r="U63" s="1">
        <v>29</v>
      </c>
      <c r="V63" s="1">
        <v>77</v>
      </c>
      <c r="W63" s="1">
        <v>64</v>
      </c>
      <c r="X63" s="1">
        <v>60</v>
      </c>
      <c r="Y63" s="1">
        <v>19</v>
      </c>
      <c r="Z63" s="1">
        <v>31</v>
      </c>
      <c r="AA63" s="1">
        <v>59</v>
      </c>
      <c r="AB63" s="1">
        <v>76</v>
      </c>
      <c r="AC63" s="1">
        <v>80</v>
      </c>
      <c r="AD63" s="1">
        <v>70</v>
      </c>
      <c r="AE63" s="1">
        <v>52</v>
      </c>
      <c r="AF63" s="1">
        <v>46</v>
      </c>
      <c r="AG63" s="1">
        <v>64</v>
      </c>
      <c r="AH63" s="1">
        <v>41</v>
      </c>
      <c r="AI63" s="1">
        <v>37</v>
      </c>
      <c r="AJ63" s="22">
        <v>44</v>
      </c>
      <c r="AL63" s="41" t="str">
        <f t="shared" si="8"/>
        <v>Man City</v>
      </c>
      <c r="AM63" s="14"/>
    </row>
    <row r="64" spans="2:43" x14ac:dyDescent="0.35">
      <c r="B64" s="1" t="s">
        <v>16</v>
      </c>
      <c r="C64" s="1" t="s">
        <v>15</v>
      </c>
      <c r="E64" s="1">
        <f>SUM('Initial Model'!AC65)+SUM('Initial Model'!AI65:AJ65)+SUM('Initial Model'!AO65:AQ65)+SUM('Initial Model'!AU65:AX65)+SUM('Initial Model'!BA65:BE65)</f>
        <v>0.47906803951178756</v>
      </c>
      <c r="F64" s="1">
        <f>'Initial Model'!W65+'Initial Model'!AD65+'Initial Model'!AK65+'Initial Model'!AR65+'Initial Model'!AY65+'Initial Model'!BF65</f>
        <v>0.30770822619694044</v>
      </c>
      <c r="G64" s="1">
        <f t="shared" si="2"/>
        <v>0.21322373429127195</v>
      </c>
      <c r="I64" s="1">
        <f t="shared" ca="1" si="3"/>
        <v>0.94767141182658332</v>
      </c>
      <c r="J64" s="1">
        <f t="shared" ca="1" si="4"/>
        <v>3</v>
      </c>
      <c r="K64" s="1">
        <f t="shared" ca="1" si="5"/>
        <v>0</v>
      </c>
      <c r="P64" s="21">
        <v>56</v>
      </c>
      <c r="Q64" s="1">
        <v>59</v>
      </c>
      <c r="R64" s="1">
        <v>37</v>
      </c>
      <c r="S64" s="1">
        <v>40</v>
      </c>
      <c r="T64" s="1">
        <v>48</v>
      </c>
      <c r="U64" s="1">
        <v>48</v>
      </c>
      <c r="V64" s="1">
        <v>64</v>
      </c>
      <c r="W64" s="1">
        <v>52</v>
      </c>
      <c r="X64" s="1">
        <v>59</v>
      </c>
      <c r="Y64" s="1">
        <v>37</v>
      </c>
      <c r="Z64" s="1">
        <v>24</v>
      </c>
      <c r="AA64" s="1">
        <v>52</v>
      </c>
      <c r="AB64" s="1">
        <v>92</v>
      </c>
      <c r="AC64" s="1">
        <v>80</v>
      </c>
      <c r="AD64" s="1">
        <v>46</v>
      </c>
      <c r="AE64" s="1">
        <v>40</v>
      </c>
      <c r="AF64" s="1">
        <v>37</v>
      </c>
      <c r="AG64" s="1">
        <v>67</v>
      </c>
      <c r="AH64" s="1">
        <v>52</v>
      </c>
      <c r="AI64" s="1">
        <v>45</v>
      </c>
      <c r="AJ64" s="22">
        <v>58</v>
      </c>
      <c r="AL64" s="41" t="str">
        <f t="shared" si="8"/>
        <v>Liverpool</v>
      </c>
      <c r="AM64" s="14"/>
    </row>
    <row r="65" spans="2:39" x14ac:dyDescent="0.35">
      <c r="B65" s="1" t="s">
        <v>19</v>
      </c>
      <c r="C65" s="1" t="s">
        <v>9</v>
      </c>
      <c r="E65" s="1">
        <f>SUM('Initial Model'!AC66)+SUM('Initial Model'!AI66:AJ66)+SUM('Initial Model'!AO66:AQ66)+SUM('Initial Model'!AU66:AX66)+SUM('Initial Model'!BA66:BE66)</f>
        <v>0.30746548877041141</v>
      </c>
      <c r="F65" s="1">
        <f>'Initial Model'!W66+'Initial Model'!AD66+'Initial Model'!AK66+'Initial Model'!AR66+'Initial Model'!AY66+'Initial Model'!BF66</f>
        <v>0.29664783471212791</v>
      </c>
      <c r="G65" s="1">
        <f t="shared" si="2"/>
        <v>0.39588667651746068</v>
      </c>
      <c r="I65" s="1">
        <f t="shared" ca="1" si="3"/>
        <v>0.47997849212922927</v>
      </c>
      <c r="J65" s="1">
        <f t="shared" ca="1" si="4"/>
        <v>1</v>
      </c>
      <c r="K65" s="1">
        <f t="shared" ca="1" si="5"/>
        <v>1</v>
      </c>
      <c r="P65" s="21">
        <v>57</v>
      </c>
      <c r="Q65" s="1">
        <v>63</v>
      </c>
      <c r="R65" s="1">
        <v>61</v>
      </c>
      <c r="S65" s="1">
        <v>46</v>
      </c>
      <c r="T65" s="1">
        <v>41</v>
      </c>
      <c r="U65" s="1">
        <v>39</v>
      </c>
      <c r="V65" s="1">
        <v>65</v>
      </c>
      <c r="W65" s="1">
        <v>53</v>
      </c>
      <c r="X65" s="1">
        <v>50</v>
      </c>
      <c r="Y65" s="1">
        <v>30</v>
      </c>
      <c r="Z65" s="1">
        <v>17</v>
      </c>
      <c r="AA65" s="1">
        <v>47</v>
      </c>
      <c r="AB65" s="1">
        <v>97</v>
      </c>
      <c r="AC65" s="1">
        <v>84</v>
      </c>
      <c r="AD65" s="1">
        <v>45</v>
      </c>
      <c r="AE65" s="1">
        <v>44</v>
      </c>
      <c r="AF65" s="1">
        <v>40</v>
      </c>
      <c r="AG65" s="1">
        <v>61</v>
      </c>
      <c r="AH65" s="1">
        <v>51</v>
      </c>
      <c r="AI65" s="1">
        <v>62</v>
      </c>
      <c r="AJ65" s="22">
        <v>38</v>
      </c>
      <c r="AL65" s="41" t="str">
        <f t="shared" si="8"/>
        <v>Liverpool</v>
      </c>
      <c r="AM65" s="14"/>
    </row>
    <row r="66" spans="2:39" x14ac:dyDescent="0.35">
      <c r="B66" s="1" t="s">
        <v>16</v>
      </c>
      <c r="C66" s="1" t="s">
        <v>12</v>
      </c>
      <c r="E66" s="1">
        <f>SUM('Initial Model'!AC67)+SUM('Initial Model'!AI67:AJ67)+SUM('Initial Model'!AO67:AQ67)+SUM('Initial Model'!AU67:AX67)+SUM('Initial Model'!BA67:BE67)</f>
        <v>0.54253121601603405</v>
      </c>
      <c r="F66" s="1">
        <f>'Initial Model'!W67+'Initial Model'!AD67+'Initial Model'!AK67+'Initial Model'!AR67+'Initial Model'!AY67+'Initial Model'!BF67</f>
        <v>0.26619035420970205</v>
      </c>
      <c r="G66" s="1">
        <f t="shared" si="2"/>
        <v>0.1912784297742639</v>
      </c>
      <c r="I66" s="1">
        <f t="shared" ca="1" si="3"/>
        <v>0.21219849269556812</v>
      </c>
      <c r="J66" s="1">
        <f t="shared" ca="1" si="4"/>
        <v>1</v>
      </c>
      <c r="K66" s="1">
        <f t="shared" ca="1" si="5"/>
        <v>1</v>
      </c>
      <c r="P66" s="21">
        <v>58</v>
      </c>
      <c r="Q66" s="1">
        <v>68</v>
      </c>
      <c r="R66" s="1">
        <v>49</v>
      </c>
      <c r="S66" s="1">
        <v>26</v>
      </c>
      <c r="T66" s="1">
        <v>45</v>
      </c>
      <c r="U66" s="1">
        <v>30</v>
      </c>
      <c r="V66" s="1">
        <v>60</v>
      </c>
      <c r="W66" s="1">
        <v>53</v>
      </c>
      <c r="X66" s="1">
        <v>46</v>
      </c>
      <c r="Y66" s="1">
        <v>29</v>
      </c>
      <c r="Z66" s="1">
        <v>22</v>
      </c>
      <c r="AA66" s="1">
        <v>57</v>
      </c>
      <c r="AB66" s="1">
        <v>87</v>
      </c>
      <c r="AC66" s="1">
        <v>86</v>
      </c>
      <c r="AD66" s="1">
        <v>58</v>
      </c>
      <c r="AE66" s="1">
        <v>53</v>
      </c>
      <c r="AF66" s="1">
        <v>42</v>
      </c>
      <c r="AG66" s="1">
        <v>70</v>
      </c>
      <c r="AH66" s="1">
        <v>52</v>
      </c>
      <c r="AI66" s="1">
        <v>57</v>
      </c>
      <c r="AJ66" s="22">
        <v>45</v>
      </c>
      <c r="AL66" s="41" t="str">
        <f t="shared" si="8"/>
        <v>Liverpool</v>
      </c>
      <c r="AM66" s="14"/>
    </row>
    <row r="67" spans="2:39" x14ac:dyDescent="0.35">
      <c r="B67" s="1" t="s">
        <v>9</v>
      </c>
      <c r="C67" s="1" t="s">
        <v>18</v>
      </c>
      <c r="E67" s="1">
        <f>SUM('Initial Model'!AC68)+SUM('Initial Model'!AI68:AJ68)+SUM('Initial Model'!AO68:AQ68)+SUM('Initial Model'!AU68:AX68)+SUM('Initial Model'!BA68:BE68)</f>
        <v>0.23598624138019364</v>
      </c>
      <c r="F67" s="1">
        <f>'Initial Model'!W68+'Initial Model'!AD68+'Initial Model'!AK68+'Initial Model'!AR68+'Initial Model'!AY68+'Initial Model'!BF68</f>
        <v>0.40712814002396619</v>
      </c>
      <c r="G67" s="1">
        <f t="shared" si="2"/>
        <v>0.35688561859584023</v>
      </c>
      <c r="I67" s="1">
        <f t="shared" ca="1" si="3"/>
        <v>0.57639058638403928</v>
      </c>
      <c r="J67" s="1">
        <f t="shared" ca="1" si="4"/>
        <v>1</v>
      </c>
      <c r="K67" s="1">
        <f t="shared" ca="1" si="5"/>
        <v>1</v>
      </c>
      <c r="P67" s="21">
        <v>59</v>
      </c>
      <c r="Q67" s="1">
        <v>74</v>
      </c>
      <c r="R67" s="1">
        <v>50</v>
      </c>
      <c r="S67" s="1">
        <v>32</v>
      </c>
      <c r="T67" s="1">
        <v>32</v>
      </c>
      <c r="U67" s="1">
        <v>29</v>
      </c>
      <c r="V67" s="1">
        <v>80</v>
      </c>
      <c r="W67" s="1">
        <v>45</v>
      </c>
      <c r="X67" s="1">
        <v>59</v>
      </c>
      <c r="Y67" s="1">
        <v>39</v>
      </c>
      <c r="Z67" s="1">
        <v>18</v>
      </c>
      <c r="AA67" s="1">
        <v>58</v>
      </c>
      <c r="AB67" s="1">
        <v>83</v>
      </c>
      <c r="AC67" s="1">
        <v>97</v>
      </c>
      <c r="AD67" s="1">
        <v>49</v>
      </c>
      <c r="AE67" s="1">
        <v>48</v>
      </c>
      <c r="AF67" s="1">
        <v>33</v>
      </c>
      <c r="AG67" s="1">
        <v>57</v>
      </c>
      <c r="AH67" s="1">
        <v>40</v>
      </c>
      <c r="AI67" s="1">
        <v>44</v>
      </c>
      <c r="AJ67" s="22">
        <v>65</v>
      </c>
      <c r="AL67" s="41" t="str">
        <f t="shared" si="8"/>
        <v>Man City</v>
      </c>
      <c r="AM67" s="14"/>
    </row>
    <row r="68" spans="2:39" x14ac:dyDescent="0.35">
      <c r="B68" s="1" t="s">
        <v>15</v>
      </c>
      <c r="C68" s="1" t="s">
        <v>6</v>
      </c>
      <c r="E68" s="1">
        <f>SUM('Initial Model'!AC69)+SUM('Initial Model'!AI69:AJ69)+SUM('Initial Model'!AO69:AQ69)+SUM('Initial Model'!AU69:AX69)+SUM('Initial Model'!BA69:BE69)</f>
        <v>0.63711216044028118</v>
      </c>
      <c r="F68" s="1">
        <f>'Initial Model'!W69+'Initial Model'!AD69+'Initial Model'!AK69+'Initial Model'!AR69+'Initial Model'!AY69+'Initial Model'!BF69</f>
        <v>0.25220701006462654</v>
      </c>
      <c r="G68" s="1">
        <f t="shared" si="2"/>
        <v>0.11068082949509228</v>
      </c>
      <c r="I68" s="1">
        <f t="shared" ca="1" si="3"/>
        <v>0.88648844791118686</v>
      </c>
      <c r="J68" s="1">
        <f t="shared" ca="1" si="4"/>
        <v>3</v>
      </c>
      <c r="K68" s="1">
        <f t="shared" ca="1" si="5"/>
        <v>0</v>
      </c>
      <c r="P68" s="21">
        <v>60</v>
      </c>
      <c r="Q68" s="1">
        <v>73</v>
      </c>
      <c r="R68" s="1">
        <v>40</v>
      </c>
      <c r="S68" s="1">
        <v>41</v>
      </c>
      <c r="T68" s="1">
        <v>32</v>
      </c>
      <c r="U68" s="1">
        <v>30</v>
      </c>
      <c r="V68" s="1">
        <v>68</v>
      </c>
      <c r="W68" s="1">
        <v>52</v>
      </c>
      <c r="X68" s="1">
        <v>56</v>
      </c>
      <c r="Y68" s="1">
        <v>28</v>
      </c>
      <c r="Z68" s="1">
        <v>24</v>
      </c>
      <c r="AA68" s="1">
        <v>53</v>
      </c>
      <c r="AB68" s="1">
        <v>97</v>
      </c>
      <c r="AC68" s="1">
        <v>85</v>
      </c>
      <c r="AD68" s="1">
        <v>55</v>
      </c>
      <c r="AE68" s="1">
        <v>45</v>
      </c>
      <c r="AF68" s="1">
        <v>35</v>
      </c>
      <c r="AG68" s="1">
        <v>68</v>
      </c>
      <c r="AH68" s="1">
        <v>54</v>
      </c>
      <c r="AI68" s="1">
        <v>46</v>
      </c>
      <c r="AJ68" s="22">
        <v>51</v>
      </c>
      <c r="AL68" s="41" t="str">
        <f t="shared" si="8"/>
        <v>Liverpool</v>
      </c>
      <c r="AM68" s="14"/>
    </row>
    <row r="69" spans="2:39" x14ac:dyDescent="0.35">
      <c r="B69" s="1" t="s">
        <v>8</v>
      </c>
      <c r="C69" s="1" t="s">
        <v>11</v>
      </c>
      <c r="E69" s="1">
        <f>SUM('Initial Model'!AC70)+SUM('Initial Model'!AI70:AJ70)+SUM('Initial Model'!AO70:AQ70)+SUM('Initial Model'!AU70:AX70)+SUM('Initial Model'!BA70:BE70)</f>
        <v>4.6545564238486978E-2</v>
      </c>
      <c r="F69" s="1">
        <f>'Initial Model'!W70+'Initial Model'!AD70+'Initial Model'!AK70+'Initial Model'!AR70+'Initial Model'!AY70+'Initial Model'!BF70</f>
        <v>0.19344331135330736</v>
      </c>
      <c r="G69" s="1">
        <f t="shared" si="2"/>
        <v>0.76001112440820573</v>
      </c>
      <c r="I69" s="1">
        <f t="shared" ca="1" si="3"/>
        <v>0.29804256818712871</v>
      </c>
      <c r="J69" s="1">
        <f t="shared" ca="1" si="4"/>
        <v>0</v>
      </c>
      <c r="K69" s="1">
        <f t="shared" ca="1" si="5"/>
        <v>3</v>
      </c>
      <c r="P69" s="21">
        <v>61</v>
      </c>
      <c r="Q69" s="1">
        <v>73</v>
      </c>
      <c r="R69" s="1">
        <v>40</v>
      </c>
      <c r="S69" s="1">
        <v>38</v>
      </c>
      <c r="T69" s="1">
        <v>43</v>
      </c>
      <c r="U69" s="1">
        <v>51</v>
      </c>
      <c r="V69" s="1">
        <v>63</v>
      </c>
      <c r="W69" s="1">
        <v>46</v>
      </c>
      <c r="X69" s="1">
        <v>60</v>
      </c>
      <c r="Y69" s="1">
        <v>26</v>
      </c>
      <c r="Z69" s="1">
        <v>28</v>
      </c>
      <c r="AA69" s="1">
        <v>58</v>
      </c>
      <c r="AB69" s="1">
        <v>75</v>
      </c>
      <c r="AC69" s="1">
        <v>80</v>
      </c>
      <c r="AD69" s="1">
        <v>62</v>
      </c>
      <c r="AE69" s="1">
        <v>37</v>
      </c>
      <c r="AF69" s="1">
        <v>34</v>
      </c>
      <c r="AG69" s="1">
        <v>67</v>
      </c>
      <c r="AH69" s="1">
        <v>36</v>
      </c>
      <c r="AI69" s="1">
        <v>50</v>
      </c>
      <c r="AJ69" s="22">
        <v>60</v>
      </c>
      <c r="AL69" s="41" t="str">
        <f t="shared" si="8"/>
        <v>Man City</v>
      </c>
      <c r="AM69" s="14"/>
    </row>
    <row r="70" spans="2:39" x14ac:dyDescent="0.35">
      <c r="B70" s="1" t="s">
        <v>17</v>
      </c>
      <c r="C70" s="1" t="s">
        <v>13</v>
      </c>
      <c r="E70" s="1">
        <f>SUM('Initial Model'!AC71)+SUM('Initial Model'!AI71:AJ71)+SUM('Initial Model'!AO71:AQ71)+SUM('Initial Model'!AU71:AX71)+SUM('Initial Model'!BA71:BE71)</f>
        <v>0.76405640593095436</v>
      </c>
      <c r="F70" s="1">
        <f>'Initial Model'!W71+'Initial Model'!AD71+'Initial Model'!AK71+'Initial Model'!AR71+'Initial Model'!AY71+'Initial Model'!BF71</f>
        <v>0.16693554092700574</v>
      </c>
      <c r="G70" s="1">
        <f t="shared" si="2"/>
        <v>6.9008053142039838E-2</v>
      </c>
      <c r="I70" s="1">
        <f t="shared" ca="1" si="3"/>
        <v>0.31222113390383766</v>
      </c>
      <c r="J70" s="1">
        <f t="shared" ca="1" si="4"/>
        <v>3</v>
      </c>
      <c r="K70" s="1">
        <f t="shared" ca="1" si="5"/>
        <v>0</v>
      </c>
      <c r="P70" s="21">
        <v>62</v>
      </c>
      <c r="Q70" s="1">
        <v>74</v>
      </c>
      <c r="R70" s="1">
        <v>42</v>
      </c>
      <c r="S70" s="1">
        <v>32</v>
      </c>
      <c r="T70" s="1">
        <v>36</v>
      </c>
      <c r="U70" s="1">
        <v>34</v>
      </c>
      <c r="V70" s="1">
        <v>64</v>
      </c>
      <c r="W70" s="1">
        <v>57</v>
      </c>
      <c r="X70" s="1">
        <v>64</v>
      </c>
      <c r="Y70" s="1">
        <v>21</v>
      </c>
      <c r="Z70" s="1">
        <v>13</v>
      </c>
      <c r="AA70" s="1">
        <v>57</v>
      </c>
      <c r="AB70" s="1">
        <v>91</v>
      </c>
      <c r="AC70" s="1">
        <v>95</v>
      </c>
      <c r="AD70" s="1">
        <v>56</v>
      </c>
      <c r="AE70" s="1">
        <v>37</v>
      </c>
      <c r="AF70" s="1">
        <v>52</v>
      </c>
      <c r="AG70" s="1">
        <v>61</v>
      </c>
      <c r="AH70" s="1">
        <v>46</v>
      </c>
      <c r="AI70" s="1">
        <v>46</v>
      </c>
      <c r="AJ70" s="22">
        <v>53</v>
      </c>
      <c r="AL70" s="41" t="str">
        <f t="shared" si="8"/>
        <v>Man City</v>
      </c>
      <c r="AM70" s="14"/>
    </row>
    <row r="71" spans="2:39" x14ac:dyDescent="0.35">
      <c r="B71" s="1" t="s">
        <v>10</v>
      </c>
      <c r="C71" s="1" t="s">
        <v>3</v>
      </c>
      <c r="E71" s="1">
        <f>SUM('Initial Model'!AC72)+SUM('Initial Model'!AI72:AJ72)+SUM('Initial Model'!AO72:AQ72)+SUM('Initial Model'!AU72:AX72)+SUM('Initial Model'!BA72:BE72)</f>
        <v>0.2342843706143948</v>
      </c>
      <c r="F71" s="1">
        <f>'Initial Model'!W72+'Initial Model'!AD72+'Initial Model'!AK72+'Initial Model'!AR72+'Initial Model'!AY72+'Initial Model'!BF72</f>
        <v>0.30305148782116981</v>
      </c>
      <c r="G71" s="1">
        <f t="shared" ref="G71:G134" si="9">1-(E71+F71)</f>
        <v>0.46266414156443536</v>
      </c>
      <c r="I71" s="1">
        <f t="shared" ref="I71:I134" ca="1" si="10">RAND()</f>
        <v>0.6003265647828202</v>
      </c>
      <c r="J71" s="1">
        <f t="shared" ref="J71:J134" ca="1" si="11">IF(I71&lt;G71,0,IF(I71&lt;(G71+F71),1,3))</f>
        <v>1</v>
      </c>
      <c r="K71" s="1">
        <f t="shared" ref="K71:K134" ca="1" si="12">IF(J71=3,0,IF(J71=1,1,3))</f>
        <v>1</v>
      </c>
      <c r="P71" s="21">
        <v>63</v>
      </c>
      <c r="Q71" s="1">
        <v>59</v>
      </c>
      <c r="R71" s="1">
        <v>41</v>
      </c>
      <c r="S71" s="1">
        <v>47</v>
      </c>
      <c r="T71" s="1">
        <v>38</v>
      </c>
      <c r="U71" s="1">
        <v>43</v>
      </c>
      <c r="V71" s="1">
        <v>56</v>
      </c>
      <c r="W71" s="1">
        <v>41</v>
      </c>
      <c r="X71" s="1">
        <v>67</v>
      </c>
      <c r="Y71" s="1">
        <v>20</v>
      </c>
      <c r="Z71" s="1">
        <v>23</v>
      </c>
      <c r="AA71" s="1">
        <v>54</v>
      </c>
      <c r="AB71" s="1">
        <v>72</v>
      </c>
      <c r="AC71" s="1">
        <v>99</v>
      </c>
      <c r="AD71" s="1">
        <v>59</v>
      </c>
      <c r="AE71" s="1">
        <v>50</v>
      </c>
      <c r="AF71" s="1">
        <v>49</v>
      </c>
      <c r="AG71" s="1">
        <v>59</v>
      </c>
      <c r="AH71" s="1">
        <v>56</v>
      </c>
      <c r="AI71" s="1">
        <v>59</v>
      </c>
      <c r="AJ71" s="22">
        <v>43</v>
      </c>
      <c r="AL71" s="41" t="str">
        <f t="shared" si="8"/>
        <v>Man City</v>
      </c>
      <c r="AM71" s="14"/>
    </row>
    <row r="72" spans="2:39" x14ac:dyDescent="0.35">
      <c r="B72" s="1" t="s">
        <v>19</v>
      </c>
      <c r="C72" s="1" t="s">
        <v>2</v>
      </c>
      <c r="E72" s="1">
        <f>SUM('Initial Model'!AC73)+SUM('Initial Model'!AI73:AJ73)+SUM('Initial Model'!AO73:AQ73)+SUM('Initial Model'!AU73:AX73)+SUM('Initial Model'!BA73:BE73)</f>
        <v>0.25898024994196489</v>
      </c>
      <c r="F72" s="1">
        <f>'Initial Model'!W73+'Initial Model'!AD73+'Initial Model'!AK73+'Initial Model'!AR73+'Initial Model'!AY73+'Initial Model'!BF73</f>
        <v>0.25658418280880274</v>
      </c>
      <c r="G72" s="1">
        <f t="shared" si="9"/>
        <v>0.48443556724923242</v>
      </c>
      <c r="I72" s="1">
        <f t="shared" ca="1" si="10"/>
        <v>0.25715870722796041</v>
      </c>
      <c r="J72" s="1">
        <f t="shared" ca="1" si="11"/>
        <v>0</v>
      </c>
      <c r="K72" s="1">
        <f t="shared" ca="1" si="12"/>
        <v>3</v>
      </c>
      <c r="P72" s="21">
        <v>64</v>
      </c>
      <c r="Q72" s="1">
        <v>57</v>
      </c>
      <c r="R72" s="1">
        <v>52</v>
      </c>
      <c r="S72" s="1">
        <v>47</v>
      </c>
      <c r="T72" s="1">
        <v>42</v>
      </c>
      <c r="U72" s="1">
        <v>46</v>
      </c>
      <c r="V72" s="1">
        <v>70</v>
      </c>
      <c r="W72" s="1">
        <v>52</v>
      </c>
      <c r="X72" s="1">
        <v>50</v>
      </c>
      <c r="Y72" s="1">
        <v>29</v>
      </c>
      <c r="Z72" s="1">
        <v>34</v>
      </c>
      <c r="AA72" s="1">
        <v>43</v>
      </c>
      <c r="AB72" s="1">
        <v>80</v>
      </c>
      <c r="AC72" s="1">
        <v>67</v>
      </c>
      <c r="AD72" s="1">
        <v>68</v>
      </c>
      <c r="AE72" s="1">
        <v>42</v>
      </c>
      <c r="AF72" s="1">
        <v>40</v>
      </c>
      <c r="AG72" s="1">
        <v>66</v>
      </c>
      <c r="AH72" s="1">
        <v>44</v>
      </c>
      <c r="AI72" s="1">
        <v>41</v>
      </c>
      <c r="AJ72" s="22">
        <v>49</v>
      </c>
      <c r="AL72" s="41" t="str">
        <f t="shared" si="8"/>
        <v>Liverpool</v>
      </c>
      <c r="AM72" s="14"/>
    </row>
    <row r="73" spans="2:39" x14ac:dyDescent="0.35">
      <c r="B73" s="1" t="s">
        <v>14</v>
      </c>
      <c r="C73" s="1" t="s">
        <v>20</v>
      </c>
      <c r="E73" s="1">
        <f>SUM('Initial Model'!AC74)+SUM('Initial Model'!AI74:AJ74)+SUM('Initial Model'!AO74:AQ74)+SUM('Initial Model'!AU74:AX74)+SUM('Initial Model'!BA74:BE74)</f>
        <v>0.45755030903545807</v>
      </c>
      <c r="F73" s="1">
        <f>'Initial Model'!W74+'Initial Model'!AD74+'Initial Model'!AK74+'Initial Model'!AR74+'Initial Model'!AY74+'Initial Model'!BF74</f>
        <v>0.3205625548951247</v>
      </c>
      <c r="G73" s="1">
        <f t="shared" si="9"/>
        <v>0.22188713606941723</v>
      </c>
      <c r="I73" s="1">
        <f t="shared" ca="1" si="10"/>
        <v>0.27880273145048617</v>
      </c>
      <c r="J73" s="1">
        <f t="shared" ca="1" si="11"/>
        <v>1</v>
      </c>
      <c r="K73" s="1">
        <f t="shared" ca="1" si="12"/>
        <v>1</v>
      </c>
      <c r="P73" s="21">
        <v>65</v>
      </c>
      <c r="Q73" s="1">
        <v>66</v>
      </c>
      <c r="R73" s="1">
        <v>44</v>
      </c>
      <c r="S73" s="1">
        <v>25</v>
      </c>
      <c r="T73" s="1">
        <v>45</v>
      </c>
      <c r="U73" s="1">
        <v>24</v>
      </c>
      <c r="V73" s="1">
        <v>67</v>
      </c>
      <c r="W73" s="1">
        <v>51</v>
      </c>
      <c r="X73" s="1">
        <v>56</v>
      </c>
      <c r="Y73" s="1">
        <v>23</v>
      </c>
      <c r="Z73" s="1">
        <v>39</v>
      </c>
      <c r="AA73" s="1">
        <v>60</v>
      </c>
      <c r="AB73" s="1">
        <v>92</v>
      </c>
      <c r="AC73" s="1">
        <v>89</v>
      </c>
      <c r="AD73" s="1">
        <v>55</v>
      </c>
      <c r="AE73" s="1">
        <v>43</v>
      </c>
      <c r="AF73" s="1">
        <v>46</v>
      </c>
      <c r="AG73" s="1">
        <v>62</v>
      </c>
      <c r="AH73" s="1">
        <v>45</v>
      </c>
      <c r="AI73" s="1">
        <v>37</v>
      </c>
      <c r="AJ73" s="22">
        <v>56</v>
      </c>
      <c r="AL73" s="41" t="str">
        <f t="shared" ref="AL73:AL136" si="13">INDEX($Q$5:$AJ$5,MATCH(MAX(Q73:AJ73),Q73:AJ73,0))</f>
        <v>Liverpool</v>
      </c>
      <c r="AM73" s="14"/>
    </row>
    <row r="74" spans="2:39" x14ac:dyDescent="0.35">
      <c r="B74" s="1" t="s">
        <v>5</v>
      </c>
      <c r="C74" s="1" t="s">
        <v>21</v>
      </c>
      <c r="E74" s="1">
        <f>SUM('Initial Model'!AC75)+SUM('Initial Model'!AI75:AJ75)+SUM('Initial Model'!AO75:AQ75)+SUM('Initial Model'!AU75:AX75)+SUM('Initial Model'!BA75:BE75)</f>
        <v>0.22678818002719014</v>
      </c>
      <c r="F74" s="1">
        <f>'Initial Model'!W75+'Initial Model'!AD75+'Initial Model'!AK75+'Initial Model'!AR75+'Initial Model'!AY75+'Initial Model'!BF75</f>
        <v>0.27238794667188726</v>
      </c>
      <c r="G74" s="1">
        <f t="shared" si="9"/>
        <v>0.5008238733009226</v>
      </c>
      <c r="I74" s="1">
        <f t="shared" ca="1" si="10"/>
        <v>0.7270140802056847</v>
      </c>
      <c r="J74" s="1">
        <f t="shared" ca="1" si="11"/>
        <v>1</v>
      </c>
      <c r="K74" s="1">
        <f t="shared" ca="1" si="12"/>
        <v>1</v>
      </c>
      <c r="P74" s="21">
        <v>66</v>
      </c>
      <c r="Q74" s="1">
        <v>72</v>
      </c>
      <c r="R74" s="1">
        <v>55</v>
      </c>
      <c r="S74" s="1">
        <v>24</v>
      </c>
      <c r="T74" s="1">
        <v>47</v>
      </c>
      <c r="U74" s="1">
        <v>32</v>
      </c>
      <c r="V74" s="1">
        <v>65</v>
      </c>
      <c r="W74" s="1">
        <v>46</v>
      </c>
      <c r="X74" s="1">
        <v>60</v>
      </c>
      <c r="Y74" s="1">
        <v>36</v>
      </c>
      <c r="Z74" s="1">
        <v>17</v>
      </c>
      <c r="AA74" s="1">
        <v>64</v>
      </c>
      <c r="AB74" s="1">
        <v>80</v>
      </c>
      <c r="AC74" s="1">
        <v>83</v>
      </c>
      <c r="AD74" s="1">
        <v>38</v>
      </c>
      <c r="AE74" s="1">
        <v>51</v>
      </c>
      <c r="AF74" s="1">
        <v>46</v>
      </c>
      <c r="AG74" s="1">
        <v>58</v>
      </c>
      <c r="AH74" s="1">
        <v>51</v>
      </c>
      <c r="AI74" s="1">
        <v>44</v>
      </c>
      <c r="AJ74" s="22">
        <v>52</v>
      </c>
      <c r="AL74" s="41" t="str">
        <f t="shared" si="13"/>
        <v>Man City</v>
      </c>
      <c r="AM74" s="14"/>
    </row>
    <row r="75" spans="2:39" x14ac:dyDescent="0.35">
      <c r="B75" s="1" t="s">
        <v>4</v>
      </c>
      <c r="C75" s="1" t="s">
        <v>7</v>
      </c>
      <c r="E75" s="1">
        <f>SUM('Initial Model'!AC76)+SUM('Initial Model'!AI76:AJ76)+SUM('Initial Model'!AO76:AQ76)+SUM('Initial Model'!AU76:AX76)+SUM('Initial Model'!BA76:BE76)</f>
        <v>0.2696826615085065</v>
      </c>
      <c r="F75" s="1">
        <f>'Initial Model'!W76+'Initial Model'!AD76+'Initial Model'!AK76+'Initial Model'!AR76+'Initial Model'!AY76+'Initial Model'!BF76</f>
        <v>0.26811410160652571</v>
      </c>
      <c r="G75" s="1">
        <f t="shared" si="9"/>
        <v>0.46220323688496778</v>
      </c>
      <c r="I75" s="1">
        <f t="shared" ca="1" si="10"/>
        <v>0.14573391393162649</v>
      </c>
      <c r="J75" s="1">
        <f t="shared" ca="1" si="11"/>
        <v>0</v>
      </c>
      <c r="K75" s="1">
        <f t="shared" ca="1" si="12"/>
        <v>3</v>
      </c>
      <c r="P75" s="21">
        <v>67</v>
      </c>
      <c r="Q75" s="1">
        <v>61</v>
      </c>
      <c r="R75" s="1">
        <v>42</v>
      </c>
      <c r="S75" s="1">
        <v>41</v>
      </c>
      <c r="T75" s="1">
        <v>51</v>
      </c>
      <c r="U75" s="1">
        <v>29</v>
      </c>
      <c r="V75" s="1">
        <v>69</v>
      </c>
      <c r="W75" s="1">
        <v>51</v>
      </c>
      <c r="X75" s="1">
        <v>60</v>
      </c>
      <c r="Y75" s="1">
        <v>17</v>
      </c>
      <c r="Z75" s="1">
        <v>26</v>
      </c>
      <c r="AA75" s="1">
        <v>41</v>
      </c>
      <c r="AB75" s="1">
        <v>82</v>
      </c>
      <c r="AC75" s="1">
        <v>93</v>
      </c>
      <c r="AD75" s="1">
        <v>56</v>
      </c>
      <c r="AE75" s="1">
        <v>56</v>
      </c>
      <c r="AF75" s="1">
        <v>46</v>
      </c>
      <c r="AG75" s="1">
        <v>66</v>
      </c>
      <c r="AH75" s="1">
        <v>38</v>
      </c>
      <c r="AI75" s="1">
        <v>59</v>
      </c>
      <c r="AJ75" s="22">
        <v>50</v>
      </c>
      <c r="AL75" s="41" t="str">
        <f t="shared" si="13"/>
        <v>Man City</v>
      </c>
      <c r="AM75" s="14"/>
    </row>
    <row r="76" spans="2:39" x14ac:dyDescent="0.35">
      <c r="B76" s="1" t="s">
        <v>13</v>
      </c>
      <c r="C76" s="1" t="s">
        <v>19</v>
      </c>
      <c r="E76" s="1">
        <f>SUM('Initial Model'!AC77)+SUM('Initial Model'!AI77:AJ77)+SUM('Initial Model'!AO77:AQ77)+SUM('Initial Model'!AU77:AX77)+SUM('Initial Model'!BA77:BE77)</f>
        <v>0.21677505309203574</v>
      </c>
      <c r="F76" s="1">
        <f>'Initial Model'!W77+'Initial Model'!AD77+'Initial Model'!AK77+'Initial Model'!AR77+'Initial Model'!AY77+'Initial Model'!BF77</f>
        <v>0.34459782341960554</v>
      </c>
      <c r="G76" s="1">
        <f t="shared" si="9"/>
        <v>0.43862712348835875</v>
      </c>
      <c r="I76" s="1">
        <f t="shared" ca="1" si="10"/>
        <v>0.98018045799138076</v>
      </c>
      <c r="J76" s="1">
        <f t="shared" ca="1" si="11"/>
        <v>3</v>
      </c>
      <c r="K76" s="1">
        <f t="shared" ca="1" si="12"/>
        <v>0</v>
      </c>
      <c r="P76" s="21">
        <v>68</v>
      </c>
      <c r="Q76" s="1">
        <v>51</v>
      </c>
      <c r="R76" s="1">
        <v>54</v>
      </c>
      <c r="S76" s="1">
        <v>37</v>
      </c>
      <c r="T76" s="1">
        <v>51</v>
      </c>
      <c r="U76" s="1">
        <v>45</v>
      </c>
      <c r="V76" s="1">
        <v>63</v>
      </c>
      <c r="W76" s="1">
        <v>44</v>
      </c>
      <c r="X76" s="1">
        <v>61</v>
      </c>
      <c r="Y76" s="1">
        <v>25</v>
      </c>
      <c r="Z76" s="1">
        <v>15</v>
      </c>
      <c r="AA76" s="1">
        <v>53</v>
      </c>
      <c r="AB76" s="1">
        <v>91</v>
      </c>
      <c r="AC76" s="1">
        <v>87</v>
      </c>
      <c r="AD76" s="1">
        <v>74</v>
      </c>
      <c r="AE76" s="1">
        <v>46</v>
      </c>
      <c r="AF76" s="1">
        <v>41</v>
      </c>
      <c r="AG76" s="1">
        <v>61</v>
      </c>
      <c r="AH76" s="1">
        <v>53</v>
      </c>
      <c r="AI76" s="1">
        <v>37</v>
      </c>
      <c r="AJ76" s="22">
        <v>51</v>
      </c>
      <c r="AL76" s="41" t="str">
        <f t="shared" si="13"/>
        <v>Liverpool</v>
      </c>
      <c r="AM76" s="14"/>
    </row>
    <row r="77" spans="2:39" x14ac:dyDescent="0.35">
      <c r="B77" s="1" t="s">
        <v>21</v>
      </c>
      <c r="C77" s="1" t="s">
        <v>8</v>
      </c>
      <c r="E77" s="1">
        <f>SUM('Initial Model'!AC78)+SUM('Initial Model'!AI78:AJ78)+SUM('Initial Model'!AO78:AQ78)+SUM('Initial Model'!AU78:AX78)+SUM('Initial Model'!BA78:BE78)</f>
        <v>0.4891650584823008</v>
      </c>
      <c r="F77" s="1">
        <f>'Initial Model'!W78+'Initial Model'!AD78+'Initial Model'!AK78+'Initial Model'!AR78+'Initial Model'!AY78+'Initial Model'!BF78</f>
        <v>0.30253635425542769</v>
      </c>
      <c r="G77" s="1">
        <f t="shared" si="9"/>
        <v>0.20829858726227157</v>
      </c>
      <c r="I77" s="1">
        <f t="shared" ca="1" si="10"/>
        <v>0.98154592076817837</v>
      </c>
      <c r="J77" s="1">
        <f t="shared" ca="1" si="11"/>
        <v>3</v>
      </c>
      <c r="K77" s="1">
        <f t="shared" ca="1" si="12"/>
        <v>0</v>
      </c>
      <c r="P77" s="21">
        <v>69</v>
      </c>
      <c r="Q77" s="1">
        <v>66</v>
      </c>
      <c r="R77" s="1">
        <v>47</v>
      </c>
      <c r="S77" s="1">
        <v>38</v>
      </c>
      <c r="T77" s="1">
        <v>37</v>
      </c>
      <c r="U77" s="1">
        <v>36</v>
      </c>
      <c r="V77" s="1">
        <v>56</v>
      </c>
      <c r="W77" s="1">
        <v>45</v>
      </c>
      <c r="X77" s="1">
        <v>60</v>
      </c>
      <c r="Y77" s="1">
        <v>39</v>
      </c>
      <c r="Z77" s="1">
        <v>13</v>
      </c>
      <c r="AA77" s="1">
        <v>56</v>
      </c>
      <c r="AB77" s="1">
        <v>79</v>
      </c>
      <c r="AC77" s="1">
        <v>77</v>
      </c>
      <c r="AD77" s="1">
        <v>69</v>
      </c>
      <c r="AE77" s="1">
        <v>51</v>
      </c>
      <c r="AF77" s="1">
        <v>41</v>
      </c>
      <c r="AG77" s="1">
        <v>75</v>
      </c>
      <c r="AH77" s="1">
        <v>52</v>
      </c>
      <c r="AI77" s="1">
        <v>49</v>
      </c>
      <c r="AJ77" s="22">
        <v>46</v>
      </c>
      <c r="AL77" s="41" t="str">
        <f t="shared" si="13"/>
        <v>Liverpool</v>
      </c>
      <c r="AM77" s="14"/>
    </row>
    <row r="78" spans="2:39" x14ac:dyDescent="0.35">
      <c r="B78" s="1" t="s">
        <v>7</v>
      </c>
      <c r="C78" s="1" t="s">
        <v>14</v>
      </c>
      <c r="E78" s="1">
        <f>SUM('Initial Model'!AC79)+SUM('Initial Model'!AI79:AJ79)+SUM('Initial Model'!AO79:AQ79)+SUM('Initial Model'!AU79:AX79)+SUM('Initial Model'!BA79:BE79)</f>
        <v>0.22995829946392982</v>
      </c>
      <c r="F78" s="1">
        <f>'Initial Model'!W79+'Initial Model'!AD79+'Initial Model'!AK79+'Initial Model'!AR79+'Initial Model'!AY79+'Initial Model'!BF79</f>
        <v>0.39461963559764585</v>
      </c>
      <c r="G78" s="1">
        <f t="shared" si="9"/>
        <v>0.37542206493842434</v>
      </c>
      <c r="I78" s="1">
        <f t="shared" ca="1" si="10"/>
        <v>0.65550227877568745</v>
      </c>
      <c r="J78" s="1">
        <f t="shared" ca="1" si="11"/>
        <v>1</v>
      </c>
      <c r="K78" s="1">
        <f t="shared" ca="1" si="12"/>
        <v>1</v>
      </c>
      <c r="P78" s="21">
        <v>70</v>
      </c>
      <c r="Q78" s="1">
        <v>49</v>
      </c>
      <c r="R78" s="1">
        <v>70</v>
      </c>
      <c r="S78" s="1">
        <v>42</v>
      </c>
      <c r="T78" s="1">
        <v>49</v>
      </c>
      <c r="U78" s="1">
        <v>26</v>
      </c>
      <c r="V78" s="1">
        <v>69</v>
      </c>
      <c r="W78" s="1">
        <v>49</v>
      </c>
      <c r="X78" s="1">
        <v>55</v>
      </c>
      <c r="Y78" s="1">
        <v>21</v>
      </c>
      <c r="Z78" s="1">
        <v>28</v>
      </c>
      <c r="AA78" s="1">
        <v>63</v>
      </c>
      <c r="AB78" s="1">
        <v>88</v>
      </c>
      <c r="AC78" s="1">
        <v>81</v>
      </c>
      <c r="AD78" s="1">
        <v>56</v>
      </c>
      <c r="AE78" s="1">
        <v>41</v>
      </c>
      <c r="AF78" s="1">
        <v>44</v>
      </c>
      <c r="AG78" s="1">
        <v>64</v>
      </c>
      <c r="AH78" s="1">
        <v>48</v>
      </c>
      <c r="AI78" s="1">
        <v>43</v>
      </c>
      <c r="AJ78" s="22">
        <v>44</v>
      </c>
      <c r="AL78" s="41" t="str">
        <f t="shared" si="13"/>
        <v>Liverpool</v>
      </c>
      <c r="AM78" s="14"/>
    </row>
    <row r="79" spans="2:39" x14ac:dyDescent="0.35">
      <c r="B79" s="1" t="s">
        <v>3</v>
      </c>
      <c r="C79" s="1" t="s">
        <v>15</v>
      </c>
      <c r="E79" s="1">
        <f>SUM('Initial Model'!AC80)+SUM('Initial Model'!AI80:AJ80)+SUM('Initial Model'!AO80:AQ80)+SUM('Initial Model'!AU80:AX80)+SUM('Initial Model'!BA80:BE80)</f>
        <v>0.26896234945205927</v>
      </c>
      <c r="F79" s="1">
        <f>'Initial Model'!W80+'Initial Model'!AD80+'Initial Model'!AK80+'Initial Model'!AR80+'Initial Model'!AY80+'Initial Model'!BF80</f>
        <v>0.36193571816257775</v>
      </c>
      <c r="G79" s="1">
        <f t="shared" si="9"/>
        <v>0.36910193238536304</v>
      </c>
      <c r="I79" s="1">
        <f t="shared" ca="1" si="10"/>
        <v>0.71876809570993505</v>
      </c>
      <c r="J79" s="1">
        <f t="shared" ca="1" si="11"/>
        <v>1</v>
      </c>
      <c r="K79" s="1">
        <f t="shared" ca="1" si="12"/>
        <v>1</v>
      </c>
      <c r="P79" s="21">
        <v>71</v>
      </c>
      <c r="Q79" s="1">
        <v>64</v>
      </c>
      <c r="R79" s="1">
        <v>37</v>
      </c>
      <c r="S79" s="1">
        <v>46</v>
      </c>
      <c r="T79" s="1">
        <v>39</v>
      </c>
      <c r="U79" s="1">
        <v>37</v>
      </c>
      <c r="V79" s="1">
        <v>72</v>
      </c>
      <c r="W79" s="1">
        <v>53</v>
      </c>
      <c r="X79" s="1">
        <v>53</v>
      </c>
      <c r="Y79" s="1">
        <v>30</v>
      </c>
      <c r="Z79" s="1">
        <v>21</v>
      </c>
      <c r="AA79" s="1">
        <v>47</v>
      </c>
      <c r="AB79" s="1">
        <v>89</v>
      </c>
      <c r="AC79" s="1">
        <v>82</v>
      </c>
      <c r="AD79" s="1">
        <v>63</v>
      </c>
      <c r="AE79" s="1">
        <v>46</v>
      </c>
      <c r="AF79" s="1">
        <v>26</v>
      </c>
      <c r="AG79" s="1">
        <v>60</v>
      </c>
      <c r="AH79" s="1">
        <v>55</v>
      </c>
      <c r="AI79" s="1">
        <v>53</v>
      </c>
      <c r="AJ79" s="22">
        <v>46</v>
      </c>
      <c r="AL79" s="41" t="str">
        <f t="shared" si="13"/>
        <v>Liverpool</v>
      </c>
      <c r="AM79" s="14"/>
    </row>
    <row r="80" spans="2:39" x14ac:dyDescent="0.35">
      <c r="B80" s="1" t="s">
        <v>2</v>
      </c>
      <c r="C80" s="1" t="s">
        <v>10</v>
      </c>
      <c r="E80" s="1">
        <f>SUM('Initial Model'!AC81)+SUM('Initial Model'!AI81:AJ81)+SUM('Initial Model'!AO81:AQ81)+SUM('Initial Model'!AU81:AX81)+SUM('Initial Model'!BA81:BE81)</f>
        <v>0.34346263409060035</v>
      </c>
      <c r="F80" s="1">
        <f>'Initial Model'!W81+'Initial Model'!AD81+'Initial Model'!AK81+'Initial Model'!AR81+'Initial Model'!AY81+'Initial Model'!BF81</f>
        <v>0.34663213043626812</v>
      </c>
      <c r="G80" s="1">
        <f t="shared" si="9"/>
        <v>0.30990523547313154</v>
      </c>
      <c r="I80" s="1">
        <f t="shared" ca="1" si="10"/>
        <v>0.60837914543778993</v>
      </c>
      <c r="J80" s="1">
        <f t="shared" ca="1" si="11"/>
        <v>1</v>
      </c>
      <c r="K80" s="1">
        <f t="shared" ca="1" si="12"/>
        <v>1</v>
      </c>
      <c r="P80" s="21">
        <v>72</v>
      </c>
      <c r="Q80" s="1">
        <v>68</v>
      </c>
      <c r="R80" s="1">
        <v>56</v>
      </c>
      <c r="S80" s="1">
        <v>40</v>
      </c>
      <c r="T80" s="1">
        <v>29</v>
      </c>
      <c r="U80" s="1">
        <v>27</v>
      </c>
      <c r="V80" s="1">
        <v>76</v>
      </c>
      <c r="W80" s="1">
        <v>51</v>
      </c>
      <c r="X80" s="1">
        <v>55</v>
      </c>
      <c r="Y80" s="1">
        <v>25</v>
      </c>
      <c r="Z80" s="1">
        <v>23</v>
      </c>
      <c r="AA80" s="1">
        <v>48</v>
      </c>
      <c r="AB80" s="1">
        <v>88</v>
      </c>
      <c r="AC80" s="1">
        <v>88</v>
      </c>
      <c r="AD80" s="1">
        <v>68</v>
      </c>
      <c r="AE80" s="1">
        <v>50</v>
      </c>
      <c r="AF80" s="1">
        <v>44</v>
      </c>
      <c r="AG80" s="1">
        <v>61</v>
      </c>
      <c r="AH80" s="1">
        <v>43</v>
      </c>
      <c r="AI80" s="1">
        <v>47</v>
      </c>
      <c r="AJ80" s="22">
        <v>47</v>
      </c>
      <c r="AL80" s="41" t="str">
        <f t="shared" si="13"/>
        <v>Liverpool</v>
      </c>
      <c r="AM80" s="14"/>
    </row>
    <row r="81" spans="2:39" x14ac:dyDescent="0.35">
      <c r="B81" s="1" t="s">
        <v>11</v>
      </c>
      <c r="C81" s="1" t="s">
        <v>5</v>
      </c>
      <c r="E81" s="1">
        <f>SUM('Initial Model'!AC82)+SUM('Initial Model'!AI82:AJ82)+SUM('Initial Model'!AO82:AQ82)+SUM('Initial Model'!AU82:AX82)+SUM('Initial Model'!BA82:BE82)</f>
        <v>0.57015561269022585</v>
      </c>
      <c r="F81" s="1">
        <f>'Initial Model'!W82+'Initial Model'!AD82+'Initial Model'!AK82+'Initial Model'!AR82+'Initial Model'!AY82+'Initial Model'!BF82</f>
        <v>0.31404590618506006</v>
      </c>
      <c r="G81" s="1">
        <f t="shared" si="9"/>
        <v>0.11579848112471414</v>
      </c>
      <c r="I81" s="1">
        <f t="shared" ca="1" si="10"/>
        <v>0.76334034350181024</v>
      </c>
      <c r="J81" s="1">
        <f t="shared" ca="1" si="11"/>
        <v>3</v>
      </c>
      <c r="K81" s="1">
        <f t="shared" ca="1" si="12"/>
        <v>0</v>
      </c>
      <c r="P81" s="21">
        <v>73</v>
      </c>
      <c r="Q81" s="1">
        <v>68</v>
      </c>
      <c r="R81" s="1">
        <v>53</v>
      </c>
      <c r="S81" s="1">
        <v>42</v>
      </c>
      <c r="T81" s="1">
        <v>42</v>
      </c>
      <c r="U81" s="1">
        <v>20</v>
      </c>
      <c r="V81" s="1">
        <v>66</v>
      </c>
      <c r="W81" s="1">
        <v>45</v>
      </c>
      <c r="X81" s="1">
        <v>54</v>
      </c>
      <c r="Y81" s="1">
        <v>32</v>
      </c>
      <c r="Z81" s="1">
        <v>21</v>
      </c>
      <c r="AA81" s="1">
        <v>50</v>
      </c>
      <c r="AB81" s="1">
        <v>92</v>
      </c>
      <c r="AC81" s="1">
        <v>89</v>
      </c>
      <c r="AD81" s="1">
        <v>52</v>
      </c>
      <c r="AE81" s="1">
        <v>49</v>
      </c>
      <c r="AF81" s="1">
        <v>42</v>
      </c>
      <c r="AG81" s="1">
        <v>66</v>
      </c>
      <c r="AH81" s="1">
        <v>40</v>
      </c>
      <c r="AI81" s="1">
        <v>51</v>
      </c>
      <c r="AJ81" s="22">
        <v>66</v>
      </c>
      <c r="AL81" s="41" t="str">
        <f t="shared" si="13"/>
        <v>Liverpool</v>
      </c>
      <c r="AM81" s="14"/>
    </row>
    <row r="82" spans="2:39" x14ac:dyDescent="0.35">
      <c r="B82" s="1" t="s">
        <v>12</v>
      </c>
      <c r="C82" s="1" t="s">
        <v>4</v>
      </c>
      <c r="E82" s="1">
        <f>SUM('Initial Model'!AC83)+SUM('Initial Model'!AI83:AJ83)+SUM('Initial Model'!AO83:AQ83)+SUM('Initial Model'!AU83:AX83)+SUM('Initial Model'!BA83:BE83)</f>
        <v>0.37332733085321762</v>
      </c>
      <c r="F82" s="1">
        <f>'Initial Model'!W83+'Initial Model'!AD83+'Initial Model'!AK83+'Initial Model'!AR83+'Initial Model'!AY83+'Initial Model'!BF83</f>
        <v>0.26370800475864314</v>
      </c>
      <c r="G82" s="1">
        <f t="shared" si="9"/>
        <v>0.36296466438813924</v>
      </c>
      <c r="I82" s="1">
        <f t="shared" ca="1" si="10"/>
        <v>0.70789654784143374</v>
      </c>
      <c r="J82" s="1">
        <f t="shared" ca="1" si="11"/>
        <v>3</v>
      </c>
      <c r="K82" s="1">
        <f t="shared" ca="1" si="12"/>
        <v>0</v>
      </c>
      <c r="P82" s="21">
        <v>74</v>
      </c>
      <c r="Q82" s="1">
        <v>68</v>
      </c>
      <c r="R82" s="1">
        <v>32</v>
      </c>
      <c r="S82" s="1">
        <v>32</v>
      </c>
      <c r="T82" s="1">
        <v>34</v>
      </c>
      <c r="U82" s="1">
        <v>42</v>
      </c>
      <c r="V82" s="1">
        <v>56</v>
      </c>
      <c r="W82" s="1">
        <v>68</v>
      </c>
      <c r="X82" s="1">
        <v>45</v>
      </c>
      <c r="Y82" s="1">
        <v>24</v>
      </c>
      <c r="Z82" s="1">
        <v>24</v>
      </c>
      <c r="AA82" s="1">
        <v>47</v>
      </c>
      <c r="AB82" s="1">
        <v>84</v>
      </c>
      <c r="AC82" s="1">
        <v>90</v>
      </c>
      <c r="AD82" s="1">
        <v>50</v>
      </c>
      <c r="AE82" s="1">
        <v>62</v>
      </c>
      <c r="AF82" s="1">
        <v>50</v>
      </c>
      <c r="AG82" s="1">
        <v>69</v>
      </c>
      <c r="AH82" s="1">
        <v>40</v>
      </c>
      <c r="AI82" s="1">
        <v>56</v>
      </c>
      <c r="AJ82" s="22">
        <v>58</v>
      </c>
      <c r="AL82" s="41" t="str">
        <f t="shared" si="13"/>
        <v>Man City</v>
      </c>
      <c r="AM82" s="14"/>
    </row>
    <row r="83" spans="2:39" x14ac:dyDescent="0.35">
      <c r="B83" s="1" t="s">
        <v>6</v>
      </c>
      <c r="C83" s="1" t="s">
        <v>16</v>
      </c>
      <c r="E83" s="1">
        <f>SUM('Initial Model'!AC84)+SUM('Initial Model'!AI84:AJ84)+SUM('Initial Model'!AO84:AQ84)+SUM('Initial Model'!AU84:AX84)+SUM('Initial Model'!BA84:BE84)</f>
        <v>0.15763443597468701</v>
      </c>
      <c r="F83" s="1">
        <f>'Initial Model'!W84+'Initial Model'!AD84+'Initial Model'!AK84+'Initial Model'!AR84+'Initial Model'!AY84+'Initial Model'!BF84</f>
        <v>0.21044789919710724</v>
      </c>
      <c r="G83" s="1">
        <f t="shared" si="9"/>
        <v>0.63191766482820577</v>
      </c>
      <c r="I83" s="1">
        <f t="shared" ca="1" si="10"/>
        <v>0.24214311110099007</v>
      </c>
      <c r="J83" s="1">
        <f t="shared" ca="1" si="11"/>
        <v>0</v>
      </c>
      <c r="K83" s="1">
        <f t="shared" ca="1" si="12"/>
        <v>3</v>
      </c>
      <c r="P83" s="21">
        <v>75</v>
      </c>
      <c r="Q83" s="1">
        <v>71</v>
      </c>
      <c r="R83" s="1">
        <v>55</v>
      </c>
      <c r="S83" s="1">
        <v>28</v>
      </c>
      <c r="T83" s="1">
        <v>36</v>
      </c>
      <c r="U83" s="1">
        <v>30</v>
      </c>
      <c r="V83" s="1">
        <v>58</v>
      </c>
      <c r="W83" s="1">
        <v>61</v>
      </c>
      <c r="X83" s="1">
        <v>48</v>
      </c>
      <c r="Y83" s="1">
        <v>23</v>
      </c>
      <c r="Z83" s="1">
        <v>25</v>
      </c>
      <c r="AA83" s="1">
        <v>59</v>
      </c>
      <c r="AB83" s="1">
        <v>88</v>
      </c>
      <c r="AC83" s="1">
        <v>77</v>
      </c>
      <c r="AD83" s="1">
        <v>59</v>
      </c>
      <c r="AE83" s="1">
        <v>42</v>
      </c>
      <c r="AF83" s="1">
        <v>42</v>
      </c>
      <c r="AG83" s="1">
        <v>77</v>
      </c>
      <c r="AH83" s="1">
        <v>61</v>
      </c>
      <c r="AI83" s="1">
        <v>54</v>
      </c>
      <c r="AJ83" s="22">
        <v>44</v>
      </c>
      <c r="AL83" s="41" t="str">
        <f t="shared" si="13"/>
        <v>Liverpool</v>
      </c>
      <c r="AM83" s="14"/>
    </row>
    <row r="84" spans="2:39" x14ac:dyDescent="0.35">
      <c r="B84" s="1" t="s">
        <v>18</v>
      </c>
      <c r="C84" s="1" t="s">
        <v>17</v>
      </c>
      <c r="E84" s="1">
        <f>SUM('Initial Model'!AC85)+SUM('Initial Model'!AI85:AJ85)+SUM('Initial Model'!AO85:AQ85)+SUM('Initial Model'!AU85:AX85)+SUM('Initial Model'!BA85:BE85)</f>
        <v>0.30752902129177834</v>
      </c>
      <c r="F84" s="1">
        <f>'Initial Model'!W85+'Initial Model'!AD85+'Initial Model'!AK85+'Initial Model'!AR85+'Initial Model'!AY85+'Initial Model'!BF85</f>
        <v>0.39113336237103818</v>
      </c>
      <c r="G84" s="1">
        <f t="shared" si="9"/>
        <v>0.30133761633718348</v>
      </c>
      <c r="I84" s="1">
        <f t="shared" ca="1" si="10"/>
        <v>0.87637063594405207</v>
      </c>
      <c r="J84" s="1">
        <f t="shared" ca="1" si="11"/>
        <v>3</v>
      </c>
      <c r="K84" s="1">
        <f t="shared" ca="1" si="12"/>
        <v>0</v>
      </c>
      <c r="P84" s="21">
        <v>76</v>
      </c>
      <c r="Q84" s="1">
        <v>60</v>
      </c>
      <c r="R84" s="1">
        <v>52</v>
      </c>
      <c r="S84" s="1">
        <v>50</v>
      </c>
      <c r="T84" s="1">
        <v>35</v>
      </c>
      <c r="U84" s="1">
        <v>33</v>
      </c>
      <c r="V84" s="1">
        <v>73</v>
      </c>
      <c r="W84" s="1">
        <v>35</v>
      </c>
      <c r="X84" s="1">
        <v>50</v>
      </c>
      <c r="Y84" s="1">
        <v>29</v>
      </c>
      <c r="Z84" s="1">
        <v>27</v>
      </c>
      <c r="AA84" s="1">
        <v>45</v>
      </c>
      <c r="AB84" s="1">
        <v>88</v>
      </c>
      <c r="AC84" s="1">
        <v>89</v>
      </c>
      <c r="AD84" s="1">
        <v>54</v>
      </c>
      <c r="AE84" s="1">
        <v>58</v>
      </c>
      <c r="AF84" s="1">
        <v>45</v>
      </c>
      <c r="AG84" s="1">
        <v>71</v>
      </c>
      <c r="AH84" s="1">
        <v>55</v>
      </c>
      <c r="AI84" s="1">
        <v>45</v>
      </c>
      <c r="AJ84" s="22">
        <v>49</v>
      </c>
      <c r="AL84" s="41" t="str">
        <f t="shared" si="13"/>
        <v>Man City</v>
      </c>
      <c r="AM84" s="14"/>
    </row>
    <row r="85" spans="2:39" x14ac:dyDescent="0.35">
      <c r="B85" s="1" t="s">
        <v>20</v>
      </c>
      <c r="C85" s="1" t="s">
        <v>9</v>
      </c>
      <c r="E85" s="1">
        <f>SUM('Initial Model'!AC86)+SUM('Initial Model'!AI86:AJ86)+SUM('Initial Model'!AO86:AQ86)+SUM('Initial Model'!AU86:AX86)+SUM('Initial Model'!BA86:BE86)</f>
        <v>0.24017940148321429</v>
      </c>
      <c r="F85" s="1">
        <f>'Initial Model'!W86+'Initial Model'!AD86+'Initial Model'!AK86+'Initial Model'!AR86+'Initial Model'!AY86+'Initial Model'!BF86</f>
        <v>0.29000297920561197</v>
      </c>
      <c r="G85" s="1">
        <f t="shared" si="9"/>
        <v>0.46981761931117372</v>
      </c>
      <c r="I85" s="1">
        <f t="shared" ca="1" si="10"/>
        <v>6.6015884254369772E-2</v>
      </c>
      <c r="J85" s="1">
        <f t="shared" ca="1" si="11"/>
        <v>0</v>
      </c>
      <c r="K85" s="1">
        <f t="shared" ca="1" si="12"/>
        <v>3</v>
      </c>
      <c r="P85" s="21">
        <v>77</v>
      </c>
      <c r="Q85" s="1">
        <v>64</v>
      </c>
      <c r="R85" s="1">
        <v>45</v>
      </c>
      <c r="S85" s="1">
        <v>41</v>
      </c>
      <c r="T85" s="1">
        <v>45</v>
      </c>
      <c r="U85" s="1">
        <v>29</v>
      </c>
      <c r="V85" s="1">
        <v>74</v>
      </c>
      <c r="W85" s="1">
        <v>52</v>
      </c>
      <c r="X85" s="1">
        <v>52</v>
      </c>
      <c r="Y85" s="1">
        <v>34</v>
      </c>
      <c r="Z85" s="1">
        <v>18</v>
      </c>
      <c r="AA85" s="1">
        <v>61</v>
      </c>
      <c r="AB85" s="1">
        <v>83</v>
      </c>
      <c r="AC85" s="1">
        <v>86</v>
      </c>
      <c r="AD85" s="1">
        <v>61</v>
      </c>
      <c r="AE85" s="1">
        <v>50</v>
      </c>
      <c r="AF85" s="1">
        <v>37</v>
      </c>
      <c r="AG85" s="1">
        <v>64</v>
      </c>
      <c r="AH85" s="1">
        <v>50</v>
      </c>
      <c r="AI85" s="1">
        <v>37</v>
      </c>
      <c r="AJ85" s="22">
        <v>48</v>
      </c>
      <c r="AL85" s="41" t="str">
        <f t="shared" si="13"/>
        <v>Man City</v>
      </c>
      <c r="AM85" s="14"/>
    </row>
    <row r="86" spans="2:39" x14ac:dyDescent="0.35">
      <c r="B86" s="1" t="s">
        <v>4</v>
      </c>
      <c r="C86" s="1" t="s">
        <v>20</v>
      </c>
      <c r="E86" s="1">
        <f>SUM('Initial Model'!AC87)+SUM('Initial Model'!AI87:AJ87)+SUM('Initial Model'!AO87:AQ87)+SUM('Initial Model'!AU87:AX87)+SUM('Initial Model'!BA87:BE87)</f>
        <v>0.44866168320470184</v>
      </c>
      <c r="F86" s="1">
        <f>'Initial Model'!W87+'Initial Model'!AD87+'Initial Model'!AK87+'Initial Model'!AR87+'Initial Model'!AY87+'Initial Model'!BF87</f>
        <v>0.30255107825583216</v>
      </c>
      <c r="G86" s="1">
        <f t="shared" si="9"/>
        <v>0.24878723853946605</v>
      </c>
      <c r="I86" s="1">
        <f t="shared" ca="1" si="10"/>
        <v>0.2121973013765982</v>
      </c>
      <c r="J86" s="1">
        <f t="shared" ca="1" si="11"/>
        <v>0</v>
      </c>
      <c r="K86" s="1">
        <f t="shared" ca="1" si="12"/>
        <v>3</v>
      </c>
      <c r="P86" s="21">
        <v>78</v>
      </c>
      <c r="Q86" s="1">
        <v>62</v>
      </c>
      <c r="R86" s="1">
        <v>46</v>
      </c>
      <c r="S86" s="1">
        <v>34</v>
      </c>
      <c r="T86" s="1">
        <v>39</v>
      </c>
      <c r="U86" s="1">
        <v>43</v>
      </c>
      <c r="V86" s="1">
        <v>75</v>
      </c>
      <c r="W86" s="1">
        <v>52</v>
      </c>
      <c r="X86" s="1">
        <v>45</v>
      </c>
      <c r="Y86" s="1">
        <v>24</v>
      </c>
      <c r="Z86" s="1">
        <v>14</v>
      </c>
      <c r="AA86" s="1">
        <v>57</v>
      </c>
      <c r="AB86" s="1">
        <v>86</v>
      </c>
      <c r="AC86" s="1">
        <v>81</v>
      </c>
      <c r="AD86" s="1">
        <v>60</v>
      </c>
      <c r="AE86" s="1">
        <v>45</v>
      </c>
      <c r="AF86" s="1">
        <v>35</v>
      </c>
      <c r="AG86" s="1">
        <v>62</v>
      </c>
      <c r="AH86" s="1">
        <v>43</v>
      </c>
      <c r="AI86" s="1">
        <v>54</v>
      </c>
      <c r="AJ86" s="22">
        <v>61</v>
      </c>
      <c r="AL86" s="41" t="str">
        <f t="shared" si="13"/>
        <v>Liverpool</v>
      </c>
      <c r="AM86" s="14"/>
    </row>
    <row r="87" spans="2:39" x14ac:dyDescent="0.35">
      <c r="B87" s="1" t="s">
        <v>5</v>
      </c>
      <c r="C87" s="1" t="s">
        <v>6</v>
      </c>
      <c r="E87" s="1">
        <f>SUM('Initial Model'!AC88)+SUM('Initial Model'!AI88:AJ88)+SUM('Initial Model'!AO88:AQ88)+SUM('Initial Model'!AU88:AX88)+SUM('Initial Model'!BA88:BE88)</f>
        <v>0.40993064021416198</v>
      </c>
      <c r="F87" s="1">
        <f>'Initial Model'!W88+'Initial Model'!AD88+'Initial Model'!AK88+'Initial Model'!AR88+'Initial Model'!AY88+'Initial Model'!BF88</f>
        <v>0.3175368086424491</v>
      </c>
      <c r="G87" s="1">
        <f t="shared" si="9"/>
        <v>0.27253255114338892</v>
      </c>
      <c r="I87" s="1">
        <f t="shared" ca="1" si="10"/>
        <v>0.66345582553402216</v>
      </c>
      <c r="J87" s="1">
        <f t="shared" ca="1" si="11"/>
        <v>3</v>
      </c>
      <c r="K87" s="1">
        <f t="shared" ca="1" si="12"/>
        <v>0</v>
      </c>
      <c r="P87" s="21">
        <v>79</v>
      </c>
      <c r="Q87" s="1">
        <v>79</v>
      </c>
      <c r="R87" s="1">
        <v>48</v>
      </c>
      <c r="S87" s="1">
        <v>30</v>
      </c>
      <c r="T87" s="1">
        <v>32</v>
      </c>
      <c r="U87" s="1">
        <v>26</v>
      </c>
      <c r="V87" s="1">
        <v>72</v>
      </c>
      <c r="W87" s="1">
        <v>49</v>
      </c>
      <c r="X87" s="1">
        <v>56</v>
      </c>
      <c r="Y87" s="1">
        <v>25</v>
      </c>
      <c r="Z87" s="1">
        <v>25</v>
      </c>
      <c r="AA87" s="1">
        <v>56</v>
      </c>
      <c r="AB87" s="1">
        <v>80</v>
      </c>
      <c r="AC87" s="1">
        <v>93</v>
      </c>
      <c r="AD87" s="1">
        <v>47</v>
      </c>
      <c r="AE87" s="1">
        <v>42</v>
      </c>
      <c r="AF87" s="1">
        <v>54</v>
      </c>
      <c r="AG87" s="1">
        <v>71</v>
      </c>
      <c r="AH87" s="1">
        <v>39</v>
      </c>
      <c r="AI87" s="1">
        <v>63</v>
      </c>
      <c r="AJ87" s="22">
        <v>53</v>
      </c>
      <c r="AL87" s="41" t="str">
        <f t="shared" si="13"/>
        <v>Man City</v>
      </c>
      <c r="AM87" s="14"/>
    </row>
    <row r="88" spans="2:39" x14ac:dyDescent="0.35">
      <c r="B88" s="1" t="s">
        <v>9</v>
      </c>
      <c r="C88" s="1" t="s">
        <v>2</v>
      </c>
      <c r="E88" s="1">
        <f>SUM('Initial Model'!AC89)+SUM('Initial Model'!AI89:AJ89)+SUM('Initial Model'!AO89:AQ89)+SUM('Initial Model'!AU89:AX89)+SUM('Initial Model'!BA89:BE89)</f>
        <v>0.50587766743789186</v>
      </c>
      <c r="F88" s="1">
        <f>'Initial Model'!W89+'Initial Model'!AD89+'Initial Model'!AK89+'Initial Model'!AR89+'Initial Model'!AY89+'Initial Model'!BF89</f>
        <v>0.29386815688353407</v>
      </c>
      <c r="G88" s="1">
        <f t="shared" si="9"/>
        <v>0.20025417567857406</v>
      </c>
      <c r="I88" s="1">
        <f t="shared" ca="1" si="10"/>
        <v>0.25972442102160398</v>
      </c>
      <c r="J88" s="1">
        <f t="shared" ca="1" si="11"/>
        <v>1</v>
      </c>
      <c r="K88" s="1">
        <f t="shared" ca="1" si="12"/>
        <v>1</v>
      </c>
      <c r="P88" s="21">
        <v>80</v>
      </c>
      <c r="Q88" s="1">
        <v>77</v>
      </c>
      <c r="R88" s="1">
        <v>46</v>
      </c>
      <c r="S88" s="1">
        <v>26</v>
      </c>
      <c r="T88" s="1">
        <v>35</v>
      </c>
      <c r="U88" s="1">
        <v>22</v>
      </c>
      <c r="V88" s="1">
        <v>70</v>
      </c>
      <c r="W88" s="1">
        <v>67</v>
      </c>
      <c r="X88" s="1">
        <v>56</v>
      </c>
      <c r="Y88" s="1">
        <v>29</v>
      </c>
      <c r="Z88" s="1">
        <v>14</v>
      </c>
      <c r="AA88" s="1">
        <v>62</v>
      </c>
      <c r="AB88" s="1">
        <v>86</v>
      </c>
      <c r="AC88" s="1">
        <v>94</v>
      </c>
      <c r="AD88" s="1">
        <v>61</v>
      </c>
      <c r="AE88" s="1">
        <v>48</v>
      </c>
      <c r="AF88" s="1">
        <v>43</v>
      </c>
      <c r="AG88" s="1">
        <v>62</v>
      </c>
      <c r="AH88" s="1">
        <v>51</v>
      </c>
      <c r="AI88" s="1">
        <v>51</v>
      </c>
      <c r="AJ88" s="22">
        <v>49</v>
      </c>
      <c r="AL88" s="41" t="str">
        <f t="shared" si="13"/>
        <v>Man City</v>
      </c>
      <c r="AM88" s="14"/>
    </row>
    <row r="89" spans="2:39" x14ac:dyDescent="0.35">
      <c r="B89" s="1" t="s">
        <v>8</v>
      </c>
      <c r="C89" s="1" t="s">
        <v>18</v>
      </c>
      <c r="E89" s="1">
        <f>SUM('Initial Model'!AC90)+SUM('Initial Model'!AI90:AJ90)+SUM('Initial Model'!AO90:AQ90)+SUM('Initial Model'!AU90:AX90)+SUM('Initial Model'!BA90:BE90)</f>
        <v>2.2180340875062522E-2</v>
      </c>
      <c r="F89" s="1">
        <f>'Initial Model'!W90+'Initial Model'!AD90+'Initial Model'!AK90+'Initial Model'!AR90+'Initial Model'!AY90+'Initial Model'!BF90</f>
        <v>0.17227328004258785</v>
      </c>
      <c r="G89" s="1">
        <f t="shared" si="9"/>
        <v>0.80554637908234961</v>
      </c>
      <c r="I89" s="1">
        <f t="shared" ca="1" si="10"/>
        <v>0.84570096961839936</v>
      </c>
      <c r="J89" s="1">
        <f t="shared" ca="1" si="11"/>
        <v>1</v>
      </c>
      <c r="K89" s="1">
        <f t="shared" ca="1" si="12"/>
        <v>1</v>
      </c>
      <c r="P89" s="21">
        <v>81</v>
      </c>
      <c r="Q89" s="1">
        <v>74</v>
      </c>
      <c r="R89" s="1">
        <v>54</v>
      </c>
      <c r="S89" s="1">
        <v>48</v>
      </c>
      <c r="T89" s="1">
        <v>43</v>
      </c>
      <c r="U89" s="1">
        <v>24</v>
      </c>
      <c r="V89" s="1">
        <v>77</v>
      </c>
      <c r="W89" s="1">
        <v>51</v>
      </c>
      <c r="X89" s="1">
        <v>59</v>
      </c>
      <c r="Y89" s="1">
        <v>28</v>
      </c>
      <c r="Z89" s="1">
        <v>20</v>
      </c>
      <c r="AA89" s="1">
        <v>55</v>
      </c>
      <c r="AB89" s="1">
        <v>90</v>
      </c>
      <c r="AC89" s="1">
        <v>69</v>
      </c>
      <c r="AD89" s="1">
        <v>64</v>
      </c>
      <c r="AE89" s="1">
        <v>49</v>
      </c>
      <c r="AF89" s="1">
        <v>29</v>
      </c>
      <c r="AG89" s="1">
        <v>58</v>
      </c>
      <c r="AH89" s="1">
        <v>45</v>
      </c>
      <c r="AI89" s="1">
        <v>50</v>
      </c>
      <c r="AJ89" s="22">
        <v>48</v>
      </c>
      <c r="AL89" s="41" t="str">
        <f t="shared" si="13"/>
        <v>Liverpool</v>
      </c>
      <c r="AM89" s="14"/>
    </row>
    <row r="90" spans="2:39" x14ac:dyDescent="0.35">
      <c r="B90" s="1" t="s">
        <v>17</v>
      </c>
      <c r="C90" s="1" t="s">
        <v>21</v>
      </c>
      <c r="E90" s="1">
        <f>SUM('Initial Model'!AC91)+SUM('Initial Model'!AI91:AJ91)+SUM('Initial Model'!AO91:AQ91)+SUM('Initial Model'!AU91:AX91)+SUM('Initial Model'!BA91:BE91)</f>
        <v>0.7660649820036779</v>
      </c>
      <c r="F90" s="1">
        <f>'Initial Model'!W91+'Initial Model'!AD91+'Initial Model'!AK91+'Initial Model'!AR91+'Initial Model'!AY91+'Initial Model'!BF91</f>
        <v>0.14776458252441141</v>
      </c>
      <c r="G90" s="1">
        <f t="shared" si="9"/>
        <v>8.6170435471910722E-2</v>
      </c>
      <c r="I90" s="1">
        <f t="shared" ca="1" si="10"/>
        <v>0.31616977419848169</v>
      </c>
      <c r="J90" s="1">
        <f t="shared" ca="1" si="11"/>
        <v>3</v>
      </c>
      <c r="K90" s="1">
        <f t="shared" ca="1" si="12"/>
        <v>0</v>
      </c>
      <c r="P90" s="21">
        <v>82</v>
      </c>
      <c r="Q90" s="1">
        <v>65</v>
      </c>
      <c r="R90" s="1">
        <v>28</v>
      </c>
      <c r="S90" s="1">
        <v>27</v>
      </c>
      <c r="T90" s="1">
        <v>45</v>
      </c>
      <c r="U90" s="1">
        <v>30</v>
      </c>
      <c r="V90" s="1">
        <v>71</v>
      </c>
      <c r="W90" s="1">
        <v>44</v>
      </c>
      <c r="X90" s="1">
        <v>52</v>
      </c>
      <c r="Y90" s="1">
        <v>35</v>
      </c>
      <c r="Z90" s="1">
        <v>39</v>
      </c>
      <c r="AA90" s="1">
        <v>78</v>
      </c>
      <c r="AB90" s="1">
        <v>82</v>
      </c>
      <c r="AC90" s="1">
        <v>83</v>
      </c>
      <c r="AD90" s="1">
        <v>46</v>
      </c>
      <c r="AE90" s="1">
        <v>58</v>
      </c>
      <c r="AF90" s="1">
        <v>51</v>
      </c>
      <c r="AG90" s="1">
        <v>56</v>
      </c>
      <c r="AH90" s="1">
        <v>61</v>
      </c>
      <c r="AI90" s="1">
        <v>41</v>
      </c>
      <c r="AJ90" s="22">
        <v>55</v>
      </c>
      <c r="AL90" s="41" t="str">
        <f t="shared" si="13"/>
        <v>Man City</v>
      </c>
      <c r="AM90" s="14"/>
    </row>
    <row r="91" spans="2:39" x14ac:dyDescent="0.35">
      <c r="B91" s="1" t="s">
        <v>10</v>
      </c>
      <c r="C91" s="1" t="s">
        <v>13</v>
      </c>
      <c r="E91" s="1">
        <f>SUM('Initial Model'!AC92)+SUM('Initial Model'!AI92:AJ92)+SUM('Initial Model'!AO92:AQ92)+SUM('Initial Model'!AU92:AX92)+SUM('Initial Model'!BA92:BE92)</f>
        <v>0.36762294159659231</v>
      </c>
      <c r="F91" s="1">
        <f>'Initial Model'!W92+'Initial Model'!AD92+'Initial Model'!AK92+'Initial Model'!AR92+'Initial Model'!AY92+'Initial Model'!BF92</f>
        <v>0.35551422882206463</v>
      </c>
      <c r="G91" s="1">
        <f t="shared" si="9"/>
        <v>0.27686282958134312</v>
      </c>
      <c r="I91" s="1">
        <f t="shared" ca="1" si="10"/>
        <v>0.17055152114428063</v>
      </c>
      <c r="J91" s="1">
        <f t="shared" ca="1" si="11"/>
        <v>0</v>
      </c>
      <c r="K91" s="1">
        <f t="shared" ca="1" si="12"/>
        <v>3</v>
      </c>
      <c r="P91" s="21">
        <v>83</v>
      </c>
      <c r="Q91" s="1">
        <v>62</v>
      </c>
      <c r="R91" s="1">
        <v>49</v>
      </c>
      <c r="S91" s="1">
        <v>28</v>
      </c>
      <c r="T91" s="1">
        <v>35</v>
      </c>
      <c r="U91" s="1">
        <v>27</v>
      </c>
      <c r="V91" s="1">
        <v>73</v>
      </c>
      <c r="W91" s="1">
        <v>56</v>
      </c>
      <c r="X91" s="1">
        <v>41</v>
      </c>
      <c r="Y91" s="1">
        <v>30</v>
      </c>
      <c r="Z91" s="1">
        <v>21</v>
      </c>
      <c r="AA91" s="1">
        <v>57</v>
      </c>
      <c r="AB91" s="1">
        <v>80</v>
      </c>
      <c r="AC91" s="1">
        <v>96</v>
      </c>
      <c r="AD91" s="1">
        <v>69</v>
      </c>
      <c r="AE91" s="1">
        <v>50</v>
      </c>
      <c r="AF91" s="1">
        <v>31</v>
      </c>
      <c r="AG91" s="1">
        <v>64</v>
      </c>
      <c r="AH91" s="1">
        <v>60</v>
      </c>
      <c r="AI91" s="1">
        <v>46</v>
      </c>
      <c r="AJ91" s="22">
        <v>57</v>
      </c>
      <c r="AL91" s="41" t="str">
        <f t="shared" si="13"/>
        <v>Man City</v>
      </c>
      <c r="AM91" s="14"/>
    </row>
    <row r="92" spans="2:39" x14ac:dyDescent="0.35">
      <c r="B92" s="1" t="s">
        <v>19</v>
      </c>
      <c r="C92" s="1" t="s">
        <v>11</v>
      </c>
      <c r="E92" s="1">
        <f>SUM('Initial Model'!AC93)+SUM('Initial Model'!AI93:AJ93)+SUM('Initial Model'!AO93:AQ93)+SUM('Initial Model'!AU93:AX93)+SUM('Initial Model'!BA93:BE93)</f>
        <v>0.19714361010956752</v>
      </c>
      <c r="F92" s="1">
        <f>'Initial Model'!W93+'Initial Model'!AD93+'Initial Model'!AK93+'Initial Model'!AR93+'Initial Model'!AY93+'Initial Model'!BF93</f>
        <v>0.25314257402246659</v>
      </c>
      <c r="G92" s="1">
        <f t="shared" si="9"/>
        <v>0.54971381586796586</v>
      </c>
      <c r="I92" s="1">
        <f t="shared" ca="1" si="10"/>
        <v>4.9436141359287866E-2</v>
      </c>
      <c r="J92" s="1">
        <f t="shared" ca="1" si="11"/>
        <v>0</v>
      </c>
      <c r="K92" s="1">
        <f t="shared" ca="1" si="12"/>
        <v>3</v>
      </c>
      <c r="P92" s="21">
        <v>84</v>
      </c>
      <c r="Q92" s="1">
        <v>72</v>
      </c>
      <c r="R92" s="1">
        <v>44</v>
      </c>
      <c r="S92" s="1">
        <v>37</v>
      </c>
      <c r="T92" s="1">
        <v>43</v>
      </c>
      <c r="U92" s="1">
        <v>23</v>
      </c>
      <c r="V92" s="1">
        <v>73</v>
      </c>
      <c r="W92" s="1">
        <v>42</v>
      </c>
      <c r="X92" s="1">
        <v>55</v>
      </c>
      <c r="Y92" s="1">
        <v>17</v>
      </c>
      <c r="Z92" s="1">
        <v>29</v>
      </c>
      <c r="AA92" s="1">
        <v>50</v>
      </c>
      <c r="AB92" s="1">
        <v>82</v>
      </c>
      <c r="AC92" s="1">
        <v>86</v>
      </c>
      <c r="AD92" s="1">
        <v>57</v>
      </c>
      <c r="AE92" s="1">
        <v>48</v>
      </c>
      <c r="AF92" s="1">
        <v>55</v>
      </c>
      <c r="AG92" s="1">
        <v>66</v>
      </c>
      <c r="AH92" s="1">
        <v>48</v>
      </c>
      <c r="AI92" s="1">
        <v>59</v>
      </c>
      <c r="AJ92" s="22">
        <v>50</v>
      </c>
      <c r="AL92" s="41" t="str">
        <f t="shared" si="13"/>
        <v>Man City</v>
      </c>
      <c r="AM92" s="14"/>
    </row>
    <row r="93" spans="2:39" x14ac:dyDescent="0.35">
      <c r="B93" s="1" t="s">
        <v>14</v>
      </c>
      <c r="C93" s="1" t="s">
        <v>12</v>
      </c>
      <c r="E93" s="1">
        <f>SUM('Initial Model'!AC94)+SUM('Initial Model'!AI94:AJ94)+SUM('Initial Model'!AO94:AQ94)+SUM('Initial Model'!AU94:AX94)+SUM('Initial Model'!BA94:BE94)</f>
        <v>0.34600301175687159</v>
      </c>
      <c r="F93" s="1">
        <f>'Initial Model'!W94+'Initial Model'!AD94+'Initial Model'!AK94+'Initial Model'!AR94+'Initial Model'!AY94+'Initial Model'!BF94</f>
        <v>0.31410550353370675</v>
      </c>
      <c r="G93" s="1">
        <f t="shared" si="9"/>
        <v>0.33989148470942165</v>
      </c>
      <c r="I93" s="1">
        <f t="shared" ca="1" si="10"/>
        <v>0.60310207280166617</v>
      </c>
      <c r="J93" s="1">
        <f t="shared" ca="1" si="11"/>
        <v>1</v>
      </c>
      <c r="K93" s="1">
        <f t="shared" ca="1" si="12"/>
        <v>1</v>
      </c>
      <c r="P93" s="21">
        <v>85</v>
      </c>
      <c r="Q93" s="1">
        <v>65</v>
      </c>
      <c r="R93" s="1">
        <v>44</v>
      </c>
      <c r="S93" s="1">
        <v>51</v>
      </c>
      <c r="T93" s="1">
        <v>19</v>
      </c>
      <c r="U93" s="1">
        <v>29</v>
      </c>
      <c r="V93" s="1">
        <v>75</v>
      </c>
      <c r="W93" s="1">
        <v>42</v>
      </c>
      <c r="X93" s="1">
        <v>50</v>
      </c>
      <c r="Y93" s="1">
        <v>17</v>
      </c>
      <c r="Z93" s="1">
        <v>33</v>
      </c>
      <c r="AA93" s="1">
        <v>58</v>
      </c>
      <c r="AB93" s="1">
        <v>85</v>
      </c>
      <c r="AC93" s="1">
        <v>89</v>
      </c>
      <c r="AD93" s="1">
        <v>50</v>
      </c>
      <c r="AE93" s="1">
        <v>42</v>
      </c>
      <c r="AF93" s="1">
        <v>48</v>
      </c>
      <c r="AG93" s="1">
        <v>66</v>
      </c>
      <c r="AH93" s="1">
        <v>54</v>
      </c>
      <c r="AI93" s="1">
        <v>54</v>
      </c>
      <c r="AJ93" s="22">
        <v>66</v>
      </c>
      <c r="AL93" s="41" t="str">
        <f t="shared" si="13"/>
        <v>Man City</v>
      </c>
      <c r="AM93" s="14"/>
    </row>
    <row r="94" spans="2:39" x14ac:dyDescent="0.35">
      <c r="B94" s="1" t="s">
        <v>15</v>
      </c>
      <c r="C94" s="1" t="s">
        <v>7</v>
      </c>
      <c r="E94" s="1">
        <f>SUM('Initial Model'!AC95)+SUM('Initial Model'!AI95:AJ95)+SUM('Initial Model'!AO95:AQ95)+SUM('Initial Model'!AU95:AX95)+SUM('Initial Model'!BA95:BE95)</f>
        <v>0.31096059001216897</v>
      </c>
      <c r="F94" s="1">
        <f>'Initial Model'!W95+'Initial Model'!AD95+'Initial Model'!AK95+'Initial Model'!AR95+'Initial Model'!AY95+'Initial Model'!BF95</f>
        <v>0.28989191252812097</v>
      </c>
      <c r="G94" s="1">
        <f t="shared" si="9"/>
        <v>0.39914749745971001</v>
      </c>
      <c r="I94" s="1">
        <f t="shared" ca="1" si="10"/>
        <v>0.57385148232989736</v>
      </c>
      <c r="J94" s="1">
        <f t="shared" ca="1" si="11"/>
        <v>1</v>
      </c>
      <c r="K94" s="1">
        <f t="shared" ca="1" si="12"/>
        <v>1</v>
      </c>
      <c r="P94" s="21">
        <v>86</v>
      </c>
      <c r="Q94" s="1">
        <v>62</v>
      </c>
      <c r="R94" s="1">
        <v>51</v>
      </c>
      <c r="S94" s="1">
        <v>44</v>
      </c>
      <c r="T94" s="1">
        <v>38</v>
      </c>
      <c r="U94" s="1">
        <v>33</v>
      </c>
      <c r="V94" s="1">
        <v>72</v>
      </c>
      <c r="W94" s="1">
        <v>50</v>
      </c>
      <c r="X94" s="1">
        <v>50</v>
      </c>
      <c r="Y94" s="1">
        <v>29</v>
      </c>
      <c r="Z94" s="1">
        <v>35</v>
      </c>
      <c r="AA94" s="1">
        <v>67</v>
      </c>
      <c r="AB94" s="1">
        <v>85</v>
      </c>
      <c r="AC94" s="1">
        <v>76</v>
      </c>
      <c r="AD94" s="1">
        <v>47</v>
      </c>
      <c r="AE94" s="1">
        <v>56</v>
      </c>
      <c r="AF94" s="1">
        <v>35</v>
      </c>
      <c r="AG94" s="1">
        <v>65</v>
      </c>
      <c r="AH94" s="1">
        <v>54</v>
      </c>
      <c r="AI94" s="1">
        <v>29</v>
      </c>
      <c r="AJ94" s="22">
        <v>43</v>
      </c>
      <c r="AL94" s="41" t="str">
        <f t="shared" si="13"/>
        <v>Liverpool</v>
      </c>
      <c r="AM94" s="14"/>
    </row>
    <row r="95" spans="2:39" x14ac:dyDescent="0.35">
      <c r="B95" s="1" t="s">
        <v>16</v>
      </c>
      <c r="C95" s="1" t="s">
        <v>3</v>
      </c>
      <c r="E95" s="1">
        <f>SUM('Initial Model'!AC96)+SUM('Initial Model'!AI96:AJ96)+SUM('Initial Model'!AO96:AQ96)+SUM('Initial Model'!AU96:AX96)+SUM('Initial Model'!BA96:BE96)</f>
        <v>0.49750548271794987</v>
      </c>
      <c r="F95" s="1">
        <f>'Initial Model'!W96+'Initial Model'!AD96+'Initial Model'!AK96+'Initial Model'!AR96+'Initial Model'!AY96+'Initial Model'!BF96</f>
        <v>0.28479415736529556</v>
      </c>
      <c r="G95" s="1">
        <f t="shared" si="9"/>
        <v>0.21770035991675463</v>
      </c>
      <c r="I95" s="1">
        <f t="shared" ca="1" si="10"/>
        <v>0.34826486970032378</v>
      </c>
      <c r="J95" s="1">
        <f t="shared" ca="1" si="11"/>
        <v>1</v>
      </c>
      <c r="K95" s="1">
        <f t="shared" ca="1" si="12"/>
        <v>1</v>
      </c>
      <c r="P95" s="21">
        <v>87</v>
      </c>
      <c r="Q95" s="1">
        <v>65</v>
      </c>
      <c r="R95" s="1">
        <v>55</v>
      </c>
      <c r="S95" s="1">
        <v>34</v>
      </c>
      <c r="T95" s="1">
        <v>36</v>
      </c>
      <c r="U95" s="1">
        <v>46</v>
      </c>
      <c r="V95" s="1">
        <v>57</v>
      </c>
      <c r="W95" s="1">
        <v>45</v>
      </c>
      <c r="X95" s="1">
        <v>57</v>
      </c>
      <c r="Y95" s="1">
        <v>33</v>
      </c>
      <c r="Z95" s="1">
        <v>19</v>
      </c>
      <c r="AA95" s="1">
        <v>54</v>
      </c>
      <c r="AB95" s="1">
        <v>78</v>
      </c>
      <c r="AC95" s="1">
        <v>93</v>
      </c>
      <c r="AD95" s="1">
        <v>52</v>
      </c>
      <c r="AE95" s="1">
        <v>59</v>
      </c>
      <c r="AF95" s="1">
        <v>44</v>
      </c>
      <c r="AG95" s="1">
        <v>75</v>
      </c>
      <c r="AH95" s="1">
        <v>34</v>
      </c>
      <c r="AI95" s="1">
        <v>48</v>
      </c>
      <c r="AJ95" s="22">
        <v>40</v>
      </c>
      <c r="AL95" s="41" t="str">
        <f t="shared" si="13"/>
        <v>Man City</v>
      </c>
      <c r="AM95" s="14"/>
    </row>
    <row r="96" spans="2:39" x14ac:dyDescent="0.35">
      <c r="B96" s="1" t="s">
        <v>13</v>
      </c>
      <c r="C96" s="1" t="s">
        <v>14</v>
      </c>
      <c r="E96" s="1">
        <f>SUM('Initial Model'!AC97)+SUM('Initial Model'!AI97:AJ97)+SUM('Initial Model'!AO97:AQ97)+SUM('Initial Model'!AU97:AX97)+SUM('Initial Model'!BA97:BE97)</f>
        <v>0.20208658520855075</v>
      </c>
      <c r="F96" s="1">
        <f>'Initial Model'!W97+'Initial Model'!AD97+'Initial Model'!AK97+'Initial Model'!AR97+'Initial Model'!AY97+'Initial Model'!BF97</f>
        <v>0.35930331913279401</v>
      </c>
      <c r="G96" s="1">
        <f t="shared" si="9"/>
        <v>0.43861009565865527</v>
      </c>
      <c r="I96" s="1">
        <f t="shared" ca="1" si="10"/>
        <v>0.52111673946466064</v>
      </c>
      <c r="J96" s="1">
        <f t="shared" ca="1" si="11"/>
        <v>1</v>
      </c>
      <c r="K96" s="1">
        <f t="shared" ca="1" si="12"/>
        <v>1</v>
      </c>
      <c r="P96" s="21">
        <v>88</v>
      </c>
      <c r="Q96" s="1">
        <v>69</v>
      </c>
      <c r="R96" s="1">
        <v>54</v>
      </c>
      <c r="S96" s="1">
        <v>36</v>
      </c>
      <c r="T96" s="1">
        <v>35</v>
      </c>
      <c r="U96" s="1">
        <v>34</v>
      </c>
      <c r="V96" s="1">
        <v>54</v>
      </c>
      <c r="W96" s="1">
        <v>40</v>
      </c>
      <c r="X96" s="1">
        <v>66</v>
      </c>
      <c r="Y96" s="1">
        <v>33</v>
      </c>
      <c r="Z96" s="1">
        <v>36</v>
      </c>
      <c r="AA96" s="1">
        <v>59</v>
      </c>
      <c r="AB96" s="1">
        <v>77</v>
      </c>
      <c r="AC96" s="1">
        <v>96</v>
      </c>
      <c r="AD96" s="1">
        <v>49</v>
      </c>
      <c r="AE96" s="1">
        <v>42</v>
      </c>
      <c r="AF96" s="1">
        <v>46</v>
      </c>
      <c r="AG96" s="1">
        <v>58</v>
      </c>
      <c r="AH96" s="1">
        <v>38</v>
      </c>
      <c r="AI96" s="1">
        <v>50</v>
      </c>
      <c r="AJ96" s="22">
        <v>47</v>
      </c>
      <c r="AL96" s="41" t="str">
        <f t="shared" si="13"/>
        <v>Man City</v>
      </c>
      <c r="AM96" s="14"/>
    </row>
    <row r="97" spans="2:39" x14ac:dyDescent="0.35">
      <c r="B97" s="1" t="s">
        <v>6</v>
      </c>
      <c r="C97" s="1" t="s">
        <v>4</v>
      </c>
      <c r="E97" s="1">
        <f>SUM('Initial Model'!AC98)+SUM('Initial Model'!AI98:AJ98)+SUM('Initial Model'!AO98:AQ98)+SUM('Initial Model'!AU98:AX98)+SUM('Initial Model'!BA98:BE98)</f>
        <v>0.2557808706513599</v>
      </c>
      <c r="F97" s="1">
        <f>'Initial Model'!W98+'Initial Model'!AD98+'Initial Model'!AK98+'Initial Model'!AR98+'Initial Model'!AY98+'Initial Model'!BF98</f>
        <v>0.2441548949238182</v>
      </c>
      <c r="G97" s="1">
        <f t="shared" si="9"/>
        <v>0.50006423442482184</v>
      </c>
      <c r="I97" s="1">
        <f t="shared" ca="1" si="10"/>
        <v>0.53145803361222732</v>
      </c>
      <c r="J97" s="1">
        <f t="shared" ca="1" si="11"/>
        <v>1</v>
      </c>
      <c r="K97" s="1">
        <f t="shared" ca="1" si="12"/>
        <v>1</v>
      </c>
      <c r="P97" s="21">
        <v>89</v>
      </c>
      <c r="Q97" s="1">
        <v>56</v>
      </c>
      <c r="R97" s="1">
        <v>47</v>
      </c>
      <c r="S97" s="1">
        <v>43</v>
      </c>
      <c r="T97" s="1">
        <v>39</v>
      </c>
      <c r="U97" s="1">
        <v>34</v>
      </c>
      <c r="V97" s="1">
        <v>71</v>
      </c>
      <c r="W97" s="1">
        <v>59</v>
      </c>
      <c r="X97" s="1">
        <v>57</v>
      </c>
      <c r="Y97" s="1">
        <v>23</v>
      </c>
      <c r="Z97" s="1">
        <v>33</v>
      </c>
      <c r="AA97" s="1">
        <v>55</v>
      </c>
      <c r="AB97" s="1">
        <v>101</v>
      </c>
      <c r="AC97" s="1">
        <v>69</v>
      </c>
      <c r="AD97" s="1">
        <v>57</v>
      </c>
      <c r="AE97" s="1">
        <v>43</v>
      </c>
      <c r="AF97" s="1">
        <v>37</v>
      </c>
      <c r="AG97" s="1">
        <v>66</v>
      </c>
      <c r="AH97" s="1">
        <v>41</v>
      </c>
      <c r="AI97" s="1">
        <v>44</v>
      </c>
      <c r="AJ97" s="22">
        <v>65</v>
      </c>
      <c r="AL97" s="41" t="str">
        <f t="shared" si="13"/>
        <v>Liverpool</v>
      </c>
      <c r="AM97" s="14"/>
    </row>
    <row r="98" spans="2:39" x14ac:dyDescent="0.35">
      <c r="B98" s="1" t="s">
        <v>3</v>
      </c>
      <c r="C98" s="1" t="s">
        <v>19</v>
      </c>
      <c r="E98" s="1">
        <f>SUM('Initial Model'!AC99)+SUM('Initial Model'!AI99:AJ99)+SUM('Initial Model'!AO99:AQ99)+SUM('Initial Model'!AU99:AX99)+SUM('Initial Model'!BA99:BE99)</f>
        <v>0.32839735799698588</v>
      </c>
      <c r="F98" s="1">
        <f>'Initial Model'!W99+'Initial Model'!AD99+'Initial Model'!AK99+'Initial Model'!AR99+'Initial Model'!AY99+'Initial Model'!BF99</f>
        <v>0.37285526017364035</v>
      </c>
      <c r="G98" s="1">
        <f t="shared" si="9"/>
        <v>0.29874738182937377</v>
      </c>
      <c r="I98" s="1">
        <f t="shared" ca="1" si="10"/>
        <v>0.46443925423128518</v>
      </c>
      <c r="J98" s="1">
        <f t="shared" ca="1" si="11"/>
        <v>1</v>
      </c>
      <c r="K98" s="1">
        <f t="shared" ca="1" si="12"/>
        <v>1</v>
      </c>
      <c r="P98" s="21">
        <v>90</v>
      </c>
      <c r="Q98" s="1">
        <v>53</v>
      </c>
      <c r="R98" s="1">
        <v>44</v>
      </c>
      <c r="S98" s="1">
        <v>37</v>
      </c>
      <c r="T98" s="1">
        <v>32</v>
      </c>
      <c r="U98" s="1">
        <v>24</v>
      </c>
      <c r="V98" s="1">
        <v>67</v>
      </c>
      <c r="W98" s="1">
        <v>49</v>
      </c>
      <c r="X98" s="1">
        <v>54</v>
      </c>
      <c r="Y98" s="1">
        <v>31</v>
      </c>
      <c r="Z98" s="1">
        <v>25</v>
      </c>
      <c r="AA98" s="1">
        <v>69</v>
      </c>
      <c r="AB98" s="1">
        <v>88</v>
      </c>
      <c r="AC98" s="1">
        <v>94</v>
      </c>
      <c r="AD98" s="1">
        <v>56</v>
      </c>
      <c r="AE98" s="1">
        <v>68</v>
      </c>
      <c r="AF98" s="1">
        <v>55</v>
      </c>
      <c r="AG98" s="1">
        <v>52</v>
      </c>
      <c r="AH98" s="1">
        <v>33</v>
      </c>
      <c r="AI98" s="1">
        <v>47</v>
      </c>
      <c r="AJ98" s="22">
        <v>49</v>
      </c>
      <c r="AL98" s="41" t="str">
        <f t="shared" si="13"/>
        <v>Man City</v>
      </c>
      <c r="AM98" s="14"/>
    </row>
    <row r="99" spans="2:39" x14ac:dyDescent="0.35">
      <c r="B99" s="1" t="s">
        <v>18</v>
      </c>
      <c r="C99" s="1" t="s">
        <v>5</v>
      </c>
      <c r="E99" s="1">
        <f>SUM('Initial Model'!AC100)+SUM('Initial Model'!AI100:AJ100)+SUM('Initial Model'!AO100:AQ100)+SUM('Initial Model'!AU100:AX100)+SUM('Initial Model'!BA100:BE100)</f>
        <v>0.77539808482742301</v>
      </c>
      <c r="F99" s="1">
        <f>'Initial Model'!W100+'Initial Model'!AD100+'Initial Model'!AK100+'Initial Model'!AR100+'Initial Model'!AY100+'Initial Model'!BF100</f>
        <v>0.17384367032953005</v>
      </c>
      <c r="G99" s="1">
        <f t="shared" si="9"/>
        <v>5.0758244843046918E-2</v>
      </c>
      <c r="I99" s="1">
        <f t="shared" ca="1" si="10"/>
        <v>0.17918123438444966</v>
      </c>
      <c r="J99" s="1">
        <f t="shared" ca="1" si="11"/>
        <v>1</v>
      </c>
      <c r="K99" s="1">
        <f t="shared" ca="1" si="12"/>
        <v>1</v>
      </c>
      <c r="P99" s="21">
        <v>91</v>
      </c>
      <c r="Q99" s="1">
        <v>67</v>
      </c>
      <c r="R99" s="1">
        <v>44</v>
      </c>
      <c r="S99" s="1">
        <v>33</v>
      </c>
      <c r="T99" s="1">
        <v>31</v>
      </c>
      <c r="U99" s="1">
        <v>33</v>
      </c>
      <c r="V99" s="1">
        <v>64</v>
      </c>
      <c r="W99" s="1">
        <v>54</v>
      </c>
      <c r="X99" s="1">
        <v>55</v>
      </c>
      <c r="Y99" s="1">
        <v>37</v>
      </c>
      <c r="Z99" s="1">
        <v>28</v>
      </c>
      <c r="AA99" s="1">
        <v>42</v>
      </c>
      <c r="AB99" s="1">
        <v>78</v>
      </c>
      <c r="AC99" s="1">
        <v>97</v>
      </c>
      <c r="AD99" s="1">
        <v>46</v>
      </c>
      <c r="AE99" s="1">
        <v>50</v>
      </c>
      <c r="AF99" s="1">
        <v>55</v>
      </c>
      <c r="AG99" s="1">
        <v>66</v>
      </c>
      <c r="AH99" s="1">
        <v>46</v>
      </c>
      <c r="AI99" s="1">
        <v>45</v>
      </c>
      <c r="AJ99" s="22">
        <v>52</v>
      </c>
      <c r="AL99" s="41" t="str">
        <f t="shared" si="13"/>
        <v>Man City</v>
      </c>
      <c r="AM99" s="14"/>
    </row>
    <row r="100" spans="2:39" x14ac:dyDescent="0.35">
      <c r="B100" s="1" t="s">
        <v>20</v>
      </c>
      <c r="C100" s="1" t="s">
        <v>10</v>
      </c>
      <c r="E100" s="1">
        <f>SUM('Initial Model'!AC101)+SUM('Initial Model'!AI101:AJ101)+SUM('Initial Model'!AO101:AQ101)+SUM('Initial Model'!AU101:AX101)+SUM('Initial Model'!BA101:BE101)</f>
        <v>0.25727792983339293</v>
      </c>
      <c r="F100" s="1">
        <f>'Initial Model'!W101+'Initial Model'!AD101+'Initial Model'!AK101+'Initial Model'!AR101+'Initial Model'!AY101+'Initial Model'!BF101</f>
        <v>0.34217030031848611</v>
      </c>
      <c r="G100" s="1">
        <f t="shared" si="9"/>
        <v>0.40055176984812091</v>
      </c>
      <c r="I100" s="1">
        <f t="shared" ca="1" si="10"/>
        <v>0.89673137938887748</v>
      </c>
      <c r="J100" s="1">
        <f t="shared" ca="1" si="11"/>
        <v>3</v>
      </c>
      <c r="K100" s="1">
        <f t="shared" ca="1" si="12"/>
        <v>0</v>
      </c>
      <c r="P100" s="21">
        <v>92</v>
      </c>
      <c r="Q100" s="1">
        <v>60</v>
      </c>
      <c r="R100" s="1">
        <v>34</v>
      </c>
      <c r="S100" s="1">
        <v>26</v>
      </c>
      <c r="T100" s="1">
        <v>41</v>
      </c>
      <c r="U100" s="1">
        <v>33</v>
      </c>
      <c r="V100" s="1">
        <v>71</v>
      </c>
      <c r="W100" s="1">
        <v>62</v>
      </c>
      <c r="X100" s="1">
        <v>38</v>
      </c>
      <c r="Y100" s="1">
        <v>29</v>
      </c>
      <c r="Z100" s="1">
        <v>28</v>
      </c>
      <c r="AA100" s="1">
        <v>53</v>
      </c>
      <c r="AB100" s="1">
        <v>73</v>
      </c>
      <c r="AC100" s="1">
        <v>87</v>
      </c>
      <c r="AD100" s="1">
        <v>71</v>
      </c>
      <c r="AE100" s="1">
        <v>41</v>
      </c>
      <c r="AF100" s="1">
        <v>49</v>
      </c>
      <c r="AG100" s="1">
        <v>62</v>
      </c>
      <c r="AH100" s="1">
        <v>62</v>
      </c>
      <c r="AI100" s="1">
        <v>57</v>
      </c>
      <c r="AJ100" s="22">
        <v>54</v>
      </c>
      <c r="AL100" s="41" t="str">
        <f t="shared" si="13"/>
        <v>Man City</v>
      </c>
      <c r="AM100" s="14"/>
    </row>
    <row r="101" spans="2:39" x14ac:dyDescent="0.35">
      <c r="B101" s="1" t="s">
        <v>12</v>
      </c>
      <c r="C101" s="1" t="s">
        <v>8</v>
      </c>
      <c r="E101" s="1">
        <f>SUM('Initial Model'!AC102)+SUM('Initial Model'!AI102:AJ102)+SUM('Initial Model'!AO102:AQ102)+SUM('Initial Model'!AU102:AX102)+SUM('Initial Model'!BA102:BE102)</f>
        <v>0.54173290392119366</v>
      </c>
      <c r="F101" s="1">
        <f>'Initial Model'!W102+'Initial Model'!AD102+'Initial Model'!AK102+'Initial Model'!AR102+'Initial Model'!AY102+'Initial Model'!BF102</f>
        <v>0.28828283439216801</v>
      </c>
      <c r="G101" s="1">
        <f t="shared" si="9"/>
        <v>0.16998426168663827</v>
      </c>
      <c r="I101" s="1">
        <f t="shared" ca="1" si="10"/>
        <v>0.8134239754368332</v>
      </c>
      <c r="J101" s="1">
        <f t="shared" ca="1" si="11"/>
        <v>3</v>
      </c>
      <c r="K101" s="1">
        <f t="shared" ca="1" si="12"/>
        <v>0</v>
      </c>
      <c r="P101" s="21">
        <v>93</v>
      </c>
      <c r="Q101" s="1">
        <v>74</v>
      </c>
      <c r="R101" s="1">
        <v>41</v>
      </c>
      <c r="S101" s="1">
        <v>28</v>
      </c>
      <c r="T101" s="1">
        <v>49</v>
      </c>
      <c r="U101" s="1">
        <v>34</v>
      </c>
      <c r="V101" s="1">
        <v>55</v>
      </c>
      <c r="W101" s="1">
        <v>60</v>
      </c>
      <c r="X101" s="1">
        <v>62</v>
      </c>
      <c r="Y101" s="1">
        <v>25</v>
      </c>
      <c r="Z101" s="1">
        <v>31</v>
      </c>
      <c r="AA101" s="1">
        <v>54</v>
      </c>
      <c r="AB101" s="1">
        <v>85</v>
      </c>
      <c r="AC101" s="1">
        <v>80</v>
      </c>
      <c r="AD101" s="1">
        <v>51</v>
      </c>
      <c r="AE101" s="1">
        <v>47</v>
      </c>
      <c r="AF101" s="1">
        <v>34</v>
      </c>
      <c r="AG101" s="1">
        <v>70</v>
      </c>
      <c r="AH101" s="1">
        <v>63</v>
      </c>
      <c r="AI101" s="1">
        <v>44</v>
      </c>
      <c r="AJ101" s="22">
        <v>55</v>
      </c>
      <c r="AL101" s="41" t="str">
        <f t="shared" si="13"/>
        <v>Liverpool</v>
      </c>
      <c r="AM101" s="14"/>
    </row>
    <row r="102" spans="2:39" x14ac:dyDescent="0.35">
      <c r="B102" s="1" t="s">
        <v>21</v>
      </c>
      <c r="C102" s="1" t="s">
        <v>9</v>
      </c>
      <c r="E102" s="1">
        <f>SUM('Initial Model'!AC103)+SUM('Initial Model'!AI103:AJ103)+SUM('Initial Model'!AO103:AQ103)+SUM('Initial Model'!AU103:AX103)+SUM('Initial Model'!BA103:BE103)</f>
        <v>0.20116585816488414</v>
      </c>
      <c r="F102" s="1">
        <f>'Initial Model'!W103+'Initial Model'!AD103+'Initial Model'!AK103+'Initial Model'!AR103+'Initial Model'!AY103+'Initial Model'!BF103</f>
        <v>0.28111746665668563</v>
      </c>
      <c r="G102" s="1">
        <f t="shared" si="9"/>
        <v>0.51771667517843023</v>
      </c>
      <c r="I102" s="1">
        <f t="shared" ca="1" si="10"/>
        <v>0.56695122515229279</v>
      </c>
      <c r="J102" s="1">
        <f t="shared" ca="1" si="11"/>
        <v>1</v>
      </c>
      <c r="K102" s="1">
        <f t="shared" ca="1" si="12"/>
        <v>1</v>
      </c>
      <c r="P102" s="21">
        <v>94</v>
      </c>
      <c r="Q102" s="1">
        <v>64</v>
      </c>
      <c r="R102" s="1">
        <v>48</v>
      </c>
      <c r="S102" s="1">
        <v>43</v>
      </c>
      <c r="T102" s="1">
        <v>32</v>
      </c>
      <c r="U102" s="1">
        <v>38</v>
      </c>
      <c r="V102" s="1">
        <v>62</v>
      </c>
      <c r="W102" s="1">
        <v>51</v>
      </c>
      <c r="X102" s="1">
        <v>57</v>
      </c>
      <c r="Y102" s="1">
        <v>29</v>
      </c>
      <c r="Z102" s="1">
        <v>26</v>
      </c>
      <c r="AA102" s="1">
        <v>44</v>
      </c>
      <c r="AB102" s="1">
        <v>85</v>
      </c>
      <c r="AC102" s="1">
        <v>90</v>
      </c>
      <c r="AD102" s="1">
        <v>66</v>
      </c>
      <c r="AE102" s="1">
        <v>52</v>
      </c>
      <c r="AF102" s="1">
        <v>34</v>
      </c>
      <c r="AG102" s="1">
        <v>74</v>
      </c>
      <c r="AH102" s="1">
        <v>50</v>
      </c>
      <c r="AI102" s="1">
        <v>46</v>
      </c>
      <c r="AJ102" s="22">
        <v>52</v>
      </c>
      <c r="AL102" s="41" t="str">
        <f t="shared" si="13"/>
        <v>Man City</v>
      </c>
      <c r="AM102" s="14"/>
    </row>
    <row r="103" spans="2:39" x14ac:dyDescent="0.35">
      <c r="B103" s="1" t="s">
        <v>7</v>
      </c>
      <c r="C103" s="1" t="s">
        <v>16</v>
      </c>
      <c r="E103" s="1">
        <f>SUM('Initial Model'!AC104)+SUM('Initial Model'!AI104:AJ104)+SUM('Initial Model'!AO104:AQ104)+SUM('Initial Model'!AU104:AX104)+SUM('Initial Model'!BA104:BE104)</f>
        <v>0.22119373619099264</v>
      </c>
      <c r="F103" s="1">
        <f>'Initial Model'!W104+'Initial Model'!AD104+'Initial Model'!AK104+'Initial Model'!AR104+'Initial Model'!AY104+'Initial Model'!BF104</f>
        <v>0.29406596986439315</v>
      </c>
      <c r="G103" s="1">
        <f t="shared" si="9"/>
        <v>0.48474029394461415</v>
      </c>
      <c r="I103" s="1">
        <f t="shared" ca="1" si="10"/>
        <v>0.51298127066317334</v>
      </c>
      <c r="J103" s="1">
        <f t="shared" ca="1" si="11"/>
        <v>1</v>
      </c>
      <c r="K103" s="1">
        <f t="shared" ca="1" si="12"/>
        <v>1</v>
      </c>
      <c r="P103" s="21">
        <v>95</v>
      </c>
      <c r="Q103" s="1">
        <v>55</v>
      </c>
      <c r="R103" s="1">
        <v>41</v>
      </c>
      <c r="S103" s="1">
        <v>38</v>
      </c>
      <c r="T103" s="1">
        <v>44</v>
      </c>
      <c r="U103" s="1">
        <v>32</v>
      </c>
      <c r="V103" s="1">
        <v>69</v>
      </c>
      <c r="W103" s="1">
        <v>44</v>
      </c>
      <c r="X103" s="1">
        <v>59</v>
      </c>
      <c r="Y103" s="1">
        <v>29</v>
      </c>
      <c r="Z103" s="1">
        <v>28</v>
      </c>
      <c r="AA103" s="1">
        <v>46</v>
      </c>
      <c r="AB103" s="1">
        <v>82</v>
      </c>
      <c r="AC103" s="1">
        <v>91</v>
      </c>
      <c r="AD103" s="1">
        <v>69</v>
      </c>
      <c r="AE103" s="1">
        <v>45</v>
      </c>
      <c r="AF103" s="1">
        <v>37</v>
      </c>
      <c r="AG103" s="1">
        <v>67</v>
      </c>
      <c r="AH103" s="1">
        <v>45</v>
      </c>
      <c r="AI103" s="1">
        <v>41</v>
      </c>
      <c r="AJ103" s="22">
        <v>56</v>
      </c>
      <c r="AL103" s="41" t="str">
        <f t="shared" si="13"/>
        <v>Man City</v>
      </c>
      <c r="AM103" s="14"/>
    </row>
    <row r="104" spans="2:39" x14ac:dyDescent="0.35">
      <c r="B104" s="1" t="s">
        <v>2</v>
      </c>
      <c r="C104" s="1" t="s">
        <v>15</v>
      </c>
      <c r="E104" s="1">
        <f>SUM('Initial Model'!AC105)+SUM('Initial Model'!AI105:AJ105)+SUM('Initial Model'!AO105:AQ105)+SUM('Initial Model'!AU105:AX105)+SUM('Initial Model'!BA105:BE105)</f>
        <v>0.31108847039460513</v>
      </c>
      <c r="F104" s="1">
        <f>'Initial Model'!W105+'Initial Model'!AD105+'Initial Model'!AK105+'Initial Model'!AR105+'Initial Model'!AY105+'Initial Model'!BF105</f>
        <v>0.30869015161372465</v>
      </c>
      <c r="G104" s="1">
        <f t="shared" si="9"/>
        <v>0.38022137799167022</v>
      </c>
      <c r="I104" s="1">
        <f t="shared" ca="1" si="10"/>
        <v>0.70694170905099751</v>
      </c>
      <c r="J104" s="1">
        <f t="shared" ca="1" si="11"/>
        <v>3</v>
      </c>
      <c r="K104" s="1">
        <f t="shared" ca="1" si="12"/>
        <v>0</v>
      </c>
      <c r="P104" s="21">
        <v>96</v>
      </c>
      <c r="Q104" s="1">
        <v>69</v>
      </c>
      <c r="R104" s="1">
        <v>42</v>
      </c>
      <c r="S104" s="1">
        <v>36</v>
      </c>
      <c r="T104" s="1">
        <v>37</v>
      </c>
      <c r="U104" s="1">
        <v>34</v>
      </c>
      <c r="V104" s="1">
        <v>59</v>
      </c>
      <c r="W104" s="1">
        <v>51</v>
      </c>
      <c r="X104" s="1">
        <v>61</v>
      </c>
      <c r="Y104" s="1">
        <v>34</v>
      </c>
      <c r="Z104" s="1">
        <v>22</v>
      </c>
      <c r="AA104" s="1">
        <v>58</v>
      </c>
      <c r="AB104" s="1">
        <v>70</v>
      </c>
      <c r="AC104" s="1">
        <v>84</v>
      </c>
      <c r="AD104" s="1">
        <v>67</v>
      </c>
      <c r="AE104" s="1">
        <v>51</v>
      </c>
      <c r="AF104" s="1">
        <v>40</v>
      </c>
      <c r="AG104" s="1">
        <v>62</v>
      </c>
      <c r="AH104" s="1">
        <v>53</v>
      </c>
      <c r="AI104" s="1">
        <v>37</v>
      </c>
      <c r="AJ104" s="22">
        <v>54</v>
      </c>
      <c r="AL104" s="41" t="str">
        <f t="shared" si="13"/>
        <v>Man City</v>
      </c>
      <c r="AM104" s="14"/>
    </row>
    <row r="105" spans="2:39" x14ac:dyDescent="0.35">
      <c r="B105" s="1" t="s">
        <v>11</v>
      </c>
      <c r="C105" s="1" t="s">
        <v>17</v>
      </c>
      <c r="E105" s="1">
        <f>SUM('Initial Model'!AC106)+SUM('Initial Model'!AI106:AJ106)+SUM('Initial Model'!AO106:AQ106)+SUM('Initial Model'!AU106:AX106)+SUM('Initial Model'!BA106:BE106)</f>
        <v>0.14405381029053252</v>
      </c>
      <c r="F105" s="1">
        <f>'Initial Model'!W106+'Initial Model'!AD106+'Initial Model'!AK106+'Initial Model'!AR106+'Initial Model'!AY106+'Initial Model'!BF106</f>
        <v>0.33783027328520526</v>
      </c>
      <c r="G105" s="1">
        <f t="shared" si="9"/>
        <v>0.51811591642426225</v>
      </c>
      <c r="I105" s="1">
        <f t="shared" ca="1" si="10"/>
        <v>0.88670515978388398</v>
      </c>
      <c r="J105" s="1">
        <f t="shared" ca="1" si="11"/>
        <v>3</v>
      </c>
      <c r="K105" s="1">
        <f t="shared" ca="1" si="12"/>
        <v>0</v>
      </c>
      <c r="P105" s="21">
        <v>97</v>
      </c>
      <c r="Q105" s="1">
        <v>73</v>
      </c>
      <c r="R105" s="1">
        <v>46</v>
      </c>
      <c r="S105" s="1">
        <v>48</v>
      </c>
      <c r="T105" s="1">
        <v>45</v>
      </c>
      <c r="U105" s="1">
        <v>47</v>
      </c>
      <c r="V105" s="1">
        <v>59</v>
      </c>
      <c r="W105" s="1">
        <v>50</v>
      </c>
      <c r="X105" s="1">
        <v>48</v>
      </c>
      <c r="Y105" s="1">
        <v>40</v>
      </c>
      <c r="Z105" s="1">
        <v>33</v>
      </c>
      <c r="AA105" s="1">
        <v>59</v>
      </c>
      <c r="AB105" s="1">
        <v>87</v>
      </c>
      <c r="AC105" s="1">
        <v>79</v>
      </c>
      <c r="AD105" s="1">
        <v>57</v>
      </c>
      <c r="AE105" s="1">
        <v>46</v>
      </c>
      <c r="AF105" s="1">
        <v>38</v>
      </c>
      <c r="AG105" s="1">
        <v>70</v>
      </c>
      <c r="AH105" s="1">
        <v>30</v>
      </c>
      <c r="AI105" s="1">
        <v>53</v>
      </c>
      <c r="AJ105" s="22">
        <v>34</v>
      </c>
      <c r="AL105" s="41" t="str">
        <f t="shared" si="13"/>
        <v>Liverpool</v>
      </c>
      <c r="AM105" s="14"/>
    </row>
    <row r="106" spans="2:39" x14ac:dyDescent="0.35">
      <c r="B106" s="1" t="s">
        <v>16</v>
      </c>
      <c r="C106" s="1" t="s">
        <v>18</v>
      </c>
      <c r="E106" s="1">
        <f>SUM('Initial Model'!AC107)+SUM('Initial Model'!AI107:AJ107)+SUM('Initial Model'!AO107:AQ107)+SUM('Initial Model'!AU107:AX107)+SUM('Initial Model'!BA107:BE107)</f>
        <v>0.21035194512307381</v>
      </c>
      <c r="F106" s="1">
        <f>'Initial Model'!W107+'Initial Model'!AD107+'Initial Model'!AK107+'Initial Model'!AR107+'Initial Model'!AY107+'Initial Model'!BF107</f>
        <v>0.35238073167020656</v>
      </c>
      <c r="G106" s="1">
        <f t="shared" si="9"/>
        <v>0.43726732320671968</v>
      </c>
      <c r="I106" s="1">
        <f t="shared" ca="1" si="10"/>
        <v>0.21557626677720276</v>
      </c>
      <c r="J106" s="1">
        <f t="shared" ca="1" si="11"/>
        <v>0</v>
      </c>
      <c r="K106" s="1">
        <f t="shared" ca="1" si="12"/>
        <v>3</v>
      </c>
      <c r="P106" s="21">
        <v>98</v>
      </c>
      <c r="Q106" s="1">
        <v>56</v>
      </c>
      <c r="R106" s="1">
        <v>44</v>
      </c>
      <c r="S106" s="1">
        <v>30</v>
      </c>
      <c r="T106" s="1">
        <v>39</v>
      </c>
      <c r="U106" s="1">
        <v>43</v>
      </c>
      <c r="V106" s="1">
        <v>69</v>
      </c>
      <c r="W106" s="1">
        <v>51</v>
      </c>
      <c r="X106" s="1">
        <v>54</v>
      </c>
      <c r="Y106" s="1">
        <v>33</v>
      </c>
      <c r="Z106" s="1">
        <v>34</v>
      </c>
      <c r="AA106" s="1">
        <v>58</v>
      </c>
      <c r="AB106" s="1">
        <v>85</v>
      </c>
      <c r="AC106" s="1">
        <v>80</v>
      </c>
      <c r="AD106" s="1">
        <v>61</v>
      </c>
      <c r="AE106" s="1">
        <v>47</v>
      </c>
      <c r="AF106" s="1">
        <v>38</v>
      </c>
      <c r="AG106" s="1">
        <v>74</v>
      </c>
      <c r="AH106" s="1">
        <v>25</v>
      </c>
      <c r="AI106" s="1">
        <v>43</v>
      </c>
      <c r="AJ106" s="22">
        <v>60</v>
      </c>
      <c r="AL106" s="41" t="str">
        <f t="shared" si="13"/>
        <v>Liverpool</v>
      </c>
      <c r="AM106" s="14"/>
    </row>
    <row r="107" spans="2:39" x14ac:dyDescent="0.35">
      <c r="B107" s="1" t="s">
        <v>4</v>
      </c>
      <c r="C107" s="1" t="s">
        <v>2</v>
      </c>
      <c r="E107" s="1">
        <f>SUM('Initial Model'!AC108)+SUM('Initial Model'!AI108:AJ108)+SUM('Initial Model'!AO108:AQ108)+SUM('Initial Model'!AU108:AX108)+SUM('Initial Model'!BA108:BE108)</f>
        <v>0.26071044711462599</v>
      </c>
      <c r="F107" s="1">
        <f>'Initial Model'!W108+'Initial Model'!AD108+'Initial Model'!AK108+'Initial Model'!AR108+'Initial Model'!AY108+'Initial Model'!BF108</f>
        <v>0.26908207291093456</v>
      </c>
      <c r="G107" s="1">
        <f t="shared" si="9"/>
        <v>0.47020747997443946</v>
      </c>
      <c r="I107" s="1">
        <f t="shared" ca="1" si="10"/>
        <v>0.14643123349899234</v>
      </c>
      <c r="J107" s="1">
        <f t="shared" ca="1" si="11"/>
        <v>0</v>
      </c>
      <c r="K107" s="1">
        <f t="shared" ca="1" si="12"/>
        <v>3</v>
      </c>
      <c r="P107" s="21">
        <v>99</v>
      </c>
      <c r="Q107" s="1">
        <v>67</v>
      </c>
      <c r="R107" s="1">
        <v>51</v>
      </c>
      <c r="S107" s="1">
        <v>44</v>
      </c>
      <c r="T107" s="1">
        <v>43</v>
      </c>
      <c r="U107" s="1">
        <v>25</v>
      </c>
      <c r="V107" s="1">
        <v>63</v>
      </c>
      <c r="W107" s="1">
        <v>49</v>
      </c>
      <c r="X107" s="1">
        <v>65</v>
      </c>
      <c r="Y107" s="1">
        <v>32</v>
      </c>
      <c r="Z107" s="1">
        <v>24</v>
      </c>
      <c r="AA107" s="1">
        <v>35</v>
      </c>
      <c r="AB107" s="1">
        <v>75</v>
      </c>
      <c r="AC107" s="1">
        <v>95</v>
      </c>
      <c r="AD107" s="1">
        <v>63</v>
      </c>
      <c r="AE107" s="1">
        <v>58</v>
      </c>
      <c r="AF107" s="1">
        <v>49</v>
      </c>
      <c r="AG107" s="1">
        <v>72</v>
      </c>
      <c r="AH107" s="1">
        <v>42</v>
      </c>
      <c r="AI107" s="1">
        <v>38</v>
      </c>
      <c r="AJ107" s="22">
        <v>56</v>
      </c>
      <c r="AL107" s="41" t="str">
        <f t="shared" si="13"/>
        <v>Man City</v>
      </c>
      <c r="AM107" s="14"/>
    </row>
    <row r="108" spans="2:39" x14ac:dyDescent="0.35">
      <c r="B108" s="1" t="s">
        <v>5</v>
      </c>
      <c r="C108" s="1" t="s">
        <v>3</v>
      </c>
      <c r="E108" s="1">
        <f>SUM('Initial Model'!AC109)+SUM('Initial Model'!AI109:AJ109)+SUM('Initial Model'!AO109:AQ109)+SUM('Initial Model'!AU109:AX109)+SUM('Initial Model'!BA109:BE109)</f>
        <v>0.13011748340252827</v>
      </c>
      <c r="F108" s="1">
        <f>'Initial Model'!W109+'Initial Model'!AD109+'Initial Model'!AK109+'Initial Model'!AR109+'Initial Model'!AY109+'Initial Model'!BF109</f>
        <v>0.22005863761322855</v>
      </c>
      <c r="G108" s="1">
        <f t="shared" si="9"/>
        <v>0.64982387898424321</v>
      </c>
      <c r="I108" s="1">
        <f t="shared" ca="1" si="10"/>
        <v>0.30616772510715318</v>
      </c>
      <c r="J108" s="1">
        <f t="shared" ca="1" si="11"/>
        <v>0</v>
      </c>
      <c r="K108" s="1">
        <f t="shared" ca="1" si="12"/>
        <v>3</v>
      </c>
      <c r="P108" s="21">
        <v>100</v>
      </c>
      <c r="Q108" s="1">
        <v>55</v>
      </c>
      <c r="R108" s="1">
        <v>37</v>
      </c>
      <c r="S108" s="1">
        <v>42</v>
      </c>
      <c r="T108" s="1">
        <v>35</v>
      </c>
      <c r="U108" s="1">
        <v>23</v>
      </c>
      <c r="V108" s="1">
        <v>52</v>
      </c>
      <c r="W108" s="1">
        <v>65</v>
      </c>
      <c r="X108" s="1">
        <v>65</v>
      </c>
      <c r="Y108" s="1">
        <v>24</v>
      </c>
      <c r="Z108" s="1">
        <v>18</v>
      </c>
      <c r="AA108" s="1">
        <v>73</v>
      </c>
      <c r="AB108" s="1">
        <v>88</v>
      </c>
      <c r="AC108" s="1">
        <v>97</v>
      </c>
      <c r="AD108" s="1">
        <v>55</v>
      </c>
      <c r="AE108" s="1">
        <v>62</v>
      </c>
      <c r="AF108" s="1">
        <v>27</v>
      </c>
      <c r="AG108" s="1">
        <v>61</v>
      </c>
      <c r="AH108" s="1">
        <v>64</v>
      </c>
      <c r="AI108" s="1">
        <v>65</v>
      </c>
      <c r="AJ108" s="22">
        <v>39</v>
      </c>
      <c r="AL108" s="41" t="str">
        <f t="shared" si="13"/>
        <v>Man City</v>
      </c>
      <c r="AM108" s="14"/>
    </row>
    <row r="109" spans="2:39" x14ac:dyDescent="0.35">
      <c r="B109" s="1" t="s">
        <v>15</v>
      </c>
      <c r="C109" s="1" t="s">
        <v>13</v>
      </c>
      <c r="E109" s="1">
        <f>SUM('Initial Model'!AC110)+SUM('Initial Model'!AI110:AJ110)+SUM('Initial Model'!AO110:AQ110)+SUM('Initial Model'!AU110:AX110)+SUM('Initial Model'!BA110:BE110)</f>
        <v>0.47039308249397893</v>
      </c>
      <c r="F109" s="1">
        <f>'Initial Model'!W110+'Initial Model'!AD110+'Initial Model'!AK110+'Initial Model'!AR110+'Initial Model'!AY110+'Initial Model'!BF110</f>
        <v>0.3283610300602321</v>
      </c>
      <c r="G109" s="1">
        <f t="shared" si="9"/>
        <v>0.20124588744578897</v>
      </c>
      <c r="I109" s="1">
        <f t="shared" ca="1" si="10"/>
        <v>0.87320631047395436</v>
      </c>
      <c r="J109" s="1">
        <f t="shared" ca="1" si="11"/>
        <v>3</v>
      </c>
      <c r="K109" s="1">
        <f t="shared" ca="1" si="12"/>
        <v>0</v>
      </c>
      <c r="P109" s="21">
        <v>101</v>
      </c>
      <c r="Q109" s="1">
        <v>55</v>
      </c>
      <c r="R109" s="1">
        <v>42</v>
      </c>
      <c r="S109" s="1">
        <v>32</v>
      </c>
      <c r="T109" s="1">
        <v>45</v>
      </c>
      <c r="U109" s="1">
        <v>30</v>
      </c>
      <c r="V109" s="1">
        <v>77</v>
      </c>
      <c r="W109" s="1">
        <v>44</v>
      </c>
      <c r="X109" s="1">
        <v>65</v>
      </c>
      <c r="Y109" s="1">
        <v>26</v>
      </c>
      <c r="Z109" s="1">
        <v>26</v>
      </c>
      <c r="AA109" s="1">
        <v>40</v>
      </c>
      <c r="AB109" s="1">
        <v>95</v>
      </c>
      <c r="AC109" s="1">
        <v>94</v>
      </c>
      <c r="AD109" s="1">
        <v>57</v>
      </c>
      <c r="AE109" s="1">
        <v>39</v>
      </c>
      <c r="AF109" s="1">
        <v>43</v>
      </c>
      <c r="AG109" s="1">
        <v>76</v>
      </c>
      <c r="AH109" s="1">
        <v>49</v>
      </c>
      <c r="AI109" s="1">
        <v>48</v>
      </c>
      <c r="AJ109" s="22">
        <v>52</v>
      </c>
      <c r="AL109" s="41" t="str">
        <f t="shared" si="13"/>
        <v>Liverpool</v>
      </c>
      <c r="AM109" s="14"/>
    </row>
    <row r="110" spans="2:39" x14ac:dyDescent="0.35">
      <c r="B110" s="1" t="s">
        <v>10</v>
      </c>
      <c r="C110" s="1" t="s">
        <v>12</v>
      </c>
      <c r="E110" s="1">
        <f>SUM('Initial Model'!AC111)+SUM('Initial Model'!AI111:AJ111)+SUM('Initial Model'!AO111:AQ111)+SUM('Initial Model'!AU111:AX111)+SUM('Initial Model'!BA111:BE111)</f>
        <v>0.26643713661169205</v>
      </c>
      <c r="F110" s="1">
        <f>'Initial Model'!W111+'Initial Model'!AD111+'Initial Model'!AK111+'Initial Model'!AR111+'Initial Model'!AY111+'Initial Model'!BF111</f>
        <v>0.3047069508121566</v>
      </c>
      <c r="G110" s="1">
        <f t="shared" si="9"/>
        <v>0.4288559125761513</v>
      </c>
      <c r="I110" s="1">
        <f t="shared" ca="1" si="10"/>
        <v>0.23898086204668167</v>
      </c>
      <c r="J110" s="1">
        <f t="shared" ca="1" si="11"/>
        <v>0</v>
      </c>
      <c r="K110" s="1">
        <f t="shared" ca="1" si="12"/>
        <v>3</v>
      </c>
      <c r="P110" s="21">
        <v>102</v>
      </c>
      <c r="Q110" s="1">
        <v>77</v>
      </c>
      <c r="R110" s="1">
        <v>45</v>
      </c>
      <c r="S110" s="1">
        <v>29</v>
      </c>
      <c r="T110" s="1">
        <v>38</v>
      </c>
      <c r="U110" s="1">
        <v>36</v>
      </c>
      <c r="V110" s="1">
        <v>59</v>
      </c>
      <c r="W110" s="1">
        <v>54</v>
      </c>
      <c r="X110" s="1">
        <v>62</v>
      </c>
      <c r="Y110" s="1">
        <v>25</v>
      </c>
      <c r="Z110" s="1">
        <v>22</v>
      </c>
      <c r="AA110" s="1">
        <v>49</v>
      </c>
      <c r="AB110" s="1">
        <v>93</v>
      </c>
      <c r="AC110" s="1">
        <v>83</v>
      </c>
      <c r="AD110" s="1">
        <v>68</v>
      </c>
      <c r="AE110" s="1">
        <v>39</v>
      </c>
      <c r="AF110" s="1">
        <v>43</v>
      </c>
      <c r="AG110" s="1">
        <v>62</v>
      </c>
      <c r="AH110" s="1">
        <v>56</v>
      </c>
      <c r="AI110" s="1">
        <v>41</v>
      </c>
      <c r="AJ110" s="22">
        <v>49</v>
      </c>
      <c r="AL110" s="41" t="str">
        <f t="shared" si="13"/>
        <v>Liverpool</v>
      </c>
      <c r="AM110" s="14"/>
    </row>
    <row r="111" spans="2:39" x14ac:dyDescent="0.35">
      <c r="B111" s="1" t="s">
        <v>19</v>
      </c>
      <c r="C111" s="1" t="s">
        <v>21</v>
      </c>
      <c r="E111" s="1">
        <f>SUM('Initial Model'!AC112)+SUM('Initial Model'!AI112:AJ112)+SUM('Initial Model'!AO112:AQ112)+SUM('Initial Model'!AU112:AX112)+SUM('Initial Model'!BA112:BE112)</f>
        <v>0.43078883559969566</v>
      </c>
      <c r="F111" s="1">
        <f>'Initial Model'!W112+'Initial Model'!AD112+'Initial Model'!AK112+'Initial Model'!AR112+'Initial Model'!AY112+'Initial Model'!BF112</f>
        <v>0.27982399958118609</v>
      </c>
      <c r="G111" s="1">
        <f t="shared" si="9"/>
        <v>0.28938716481911819</v>
      </c>
      <c r="I111" s="1">
        <f t="shared" ca="1" si="10"/>
        <v>0.28380205040832684</v>
      </c>
      <c r="J111" s="1">
        <f t="shared" ca="1" si="11"/>
        <v>0</v>
      </c>
      <c r="K111" s="1">
        <f t="shared" ca="1" si="12"/>
        <v>3</v>
      </c>
      <c r="P111" s="21">
        <v>103</v>
      </c>
      <c r="Q111" s="1">
        <v>64</v>
      </c>
      <c r="R111" s="1">
        <v>46</v>
      </c>
      <c r="S111" s="1">
        <v>30</v>
      </c>
      <c r="T111" s="1">
        <v>28</v>
      </c>
      <c r="U111" s="1">
        <v>40</v>
      </c>
      <c r="V111" s="1">
        <v>70</v>
      </c>
      <c r="W111" s="1">
        <v>53</v>
      </c>
      <c r="X111" s="1">
        <v>49</v>
      </c>
      <c r="Y111" s="1">
        <v>32</v>
      </c>
      <c r="Z111" s="1">
        <v>24</v>
      </c>
      <c r="AA111" s="1">
        <v>60</v>
      </c>
      <c r="AB111" s="1">
        <v>86</v>
      </c>
      <c r="AC111" s="1">
        <v>85</v>
      </c>
      <c r="AD111" s="1">
        <v>65</v>
      </c>
      <c r="AE111" s="1">
        <v>52</v>
      </c>
      <c r="AF111" s="1">
        <v>48</v>
      </c>
      <c r="AG111" s="1">
        <v>61</v>
      </c>
      <c r="AH111" s="1">
        <v>43</v>
      </c>
      <c r="AI111" s="1">
        <v>44</v>
      </c>
      <c r="AJ111" s="22">
        <v>51</v>
      </c>
      <c r="AL111" s="41" t="str">
        <f t="shared" si="13"/>
        <v>Liverpool</v>
      </c>
      <c r="AM111" s="14"/>
    </row>
    <row r="112" spans="2:39" x14ac:dyDescent="0.35">
      <c r="B112" s="1" t="s">
        <v>14</v>
      </c>
      <c r="C112" s="1" t="s">
        <v>11</v>
      </c>
      <c r="E112" s="1">
        <f>SUM('Initial Model'!AC113)+SUM('Initial Model'!AI113:AJ113)+SUM('Initial Model'!AO113:AQ113)+SUM('Initial Model'!AU113:AX113)+SUM('Initial Model'!BA113:BE113)</f>
        <v>0.21970966656995733</v>
      </c>
      <c r="F112" s="1">
        <f>'Initial Model'!W113+'Initial Model'!AD113+'Initial Model'!AK113+'Initial Model'!AR113+'Initial Model'!AY113+'Initial Model'!BF113</f>
        <v>0.29983223649203594</v>
      </c>
      <c r="G112" s="1">
        <f t="shared" si="9"/>
        <v>0.48045809693800678</v>
      </c>
      <c r="I112" s="1">
        <f t="shared" ca="1" si="10"/>
        <v>0.72727009808966669</v>
      </c>
      <c r="J112" s="1">
        <f t="shared" ca="1" si="11"/>
        <v>1</v>
      </c>
      <c r="K112" s="1">
        <f t="shared" ca="1" si="12"/>
        <v>1</v>
      </c>
      <c r="P112" s="21">
        <v>104</v>
      </c>
      <c r="Q112" s="1">
        <v>57</v>
      </c>
      <c r="R112" s="1">
        <v>62</v>
      </c>
      <c r="S112" s="1">
        <v>32</v>
      </c>
      <c r="T112" s="1">
        <v>60</v>
      </c>
      <c r="U112" s="1">
        <v>21</v>
      </c>
      <c r="V112" s="1">
        <v>53</v>
      </c>
      <c r="W112" s="1">
        <v>53</v>
      </c>
      <c r="X112" s="1">
        <v>52</v>
      </c>
      <c r="Y112" s="1">
        <v>29</v>
      </c>
      <c r="Z112" s="1">
        <v>29</v>
      </c>
      <c r="AA112" s="1">
        <v>54</v>
      </c>
      <c r="AB112" s="1">
        <v>84</v>
      </c>
      <c r="AC112" s="1">
        <v>85</v>
      </c>
      <c r="AD112" s="1">
        <v>57</v>
      </c>
      <c r="AE112" s="1">
        <v>53</v>
      </c>
      <c r="AF112" s="1">
        <v>38</v>
      </c>
      <c r="AG112" s="1">
        <v>79</v>
      </c>
      <c r="AH112" s="1">
        <v>30</v>
      </c>
      <c r="AI112" s="1">
        <v>53</v>
      </c>
      <c r="AJ112" s="22">
        <v>60</v>
      </c>
      <c r="AL112" s="41" t="str">
        <f t="shared" si="13"/>
        <v>Man City</v>
      </c>
      <c r="AM112" s="14"/>
    </row>
    <row r="113" spans="2:39" x14ac:dyDescent="0.35">
      <c r="B113" s="1" t="s">
        <v>9</v>
      </c>
      <c r="C113" s="1" t="s">
        <v>7</v>
      </c>
      <c r="E113" s="1">
        <f>SUM('Initial Model'!AC114)+SUM('Initial Model'!AI114:AJ114)+SUM('Initial Model'!AO114:AQ114)+SUM('Initial Model'!AU114:AX114)+SUM('Initial Model'!BA114:BE114)</f>
        <v>0.51827413783904885</v>
      </c>
      <c r="F113" s="1">
        <f>'Initial Model'!W114+'Initial Model'!AD114+'Initial Model'!AK114+'Initial Model'!AR114+'Initial Model'!AY114+'Initial Model'!BF114</f>
        <v>0.28734693204649475</v>
      </c>
      <c r="G113" s="1">
        <f t="shared" si="9"/>
        <v>0.19437893011445639</v>
      </c>
      <c r="I113" s="1">
        <f t="shared" ca="1" si="10"/>
        <v>0.50141953786663174</v>
      </c>
      <c r="J113" s="1">
        <f t="shared" ca="1" si="11"/>
        <v>3</v>
      </c>
      <c r="K113" s="1">
        <f t="shared" ca="1" si="12"/>
        <v>0</v>
      </c>
      <c r="P113" s="21">
        <v>105</v>
      </c>
      <c r="Q113" s="1">
        <v>62</v>
      </c>
      <c r="R113" s="1">
        <v>62</v>
      </c>
      <c r="S113" s="1">
        <v>47</v>
      </c>
      <c r="T113" s="1">
        <v>49</v>
      </c>
      <c r="U113" s="1">
        <v>29</v>
      </c>
      <c r="V113" s="1">
        <v>59</v>
      </c>
      <c r="W113" s="1">
        <v>51</v>
      </c>
      <c r="X113" s="1">
        <v>54</v>
      </c>
      <c r="Y113" s="1">
        <v>22</v>
      </c>
      <c r="Z113" s="1">
        <v>22</v>
      </c>
      <c r="AA113" s="1">
        <v>47</v>
      </c>
      <c r="AB113" s="1">
        <v>78</v>
      </c>
      <c r="AC113" s="1">
        <v>92</v>
      </c>
      <c r="AD113" s="1">
        <v>70</v>
      </c>
      <c r="AE113" s="1">
        <v>40</v>
      </c>
      <c r="AF113" s="1">
        <v>42</v>
      </c>
      <c r="AG113" s="1">
        <v>50</v>
      </c>
      <c r="AH113" s="1">
        <v>48</v>
      </c>
      <c r="AI113" s="1">
        <v>49</v>
      </c>
      <c r="AJ113" s="22">
        <v>54</v>
      </c>
      <c r="AL113" s="41" t="str">
        <f t="shared" si="13"/>
        <v>Man City</v>
      </c>
      <c r="AM113" s="14"/>
    </row>
    <row r="114" spans="2:39" x14ac:dyDescent="0.35">
      <c r="B114" s="1" t="s">
        <v>17</v>
      </c>
      <c r="C114" s="1" t="s">
        <v>20</v>
      </c>
      <c r="E114" s="1">
        <f>SUM('Initial Model'!AC115)+SUM('Initial Model'!AI115:AJ115)+SUM('Initial Model'!AO115:AQ115)+SUM('Initial Model'!AU115:AX115)+SUM('Initial Model'!BA115:BE115)</f>
        <v>0.77513365348588548</v>
      </c>
      <c r="F114" s="1">
        <f>'Initial Model'!W115+'Initial Model'!AD115+'Initial Model'!AK115+'Initial Model'!AR115+'Initial Model'!AY115+'Initial Model'!BF115</f>
        <v>0.14869741414300827</v>
      </c>
      <c r="G114" s="1">
        <f t="shared" si="9"/>
        <v>7.6168932371106224E-2</v>
      </c>
      <c r="I114" s="1">
        <f t="shared" ca="1" si="10"/>
        <v>0.64825515391098909</v>
      </c>
      <c r="J114" s="1">
        <f t="shared" ca="1" si="11"/>
        <v>3</v>
      </c>
      <c r="K114" s="1">
        <f t="shared" ca="1" si="12"/>
        <v>0</v>
      </c>
      <c r="P114" s="21">
        <v>106</v>
      </c>
      <c r="Q114" s="1">
        <v>70</v>
      </c>
      <c r="R114" s="1">
        <v>40</v>
      </c>
      <c r="S114" s="1">
        <v>46</v>
      </c>
      <c r="T114" s="1">
        <v>38</v>
      </c>
      <c r="U114" s="1">
        <v>25</v>
      </c>
      <c r="V114" s="1">
        <v>65</v>
      </c>
      <c r="W114" s="1">
        <v>45</v>
      </c>
      <c r="X114" s="1">
        <v>68</v>
      </c>
      <c r="Y114" s="1">
        <v>31</v>
      </c>
      <c r="Z114" s="1">
        <v>23</v>
      </c>
      <c r="AA114" s="1">
        <v>50</v>
      </c>
      <c r="AB114" s="1">
        <v>80</v>
      </c>
      <c r="AC114" s="1">
        <v>78</v>
      </c>
      <c r="AD114" s="1">
        <v>48</v>
      </c>
      <c r="AE114" s="1">
        <v>54</v>
      </c>
      <c r="AF114" s="1">
        <v>42</v>
      </c>
      <c r="AG114" s="1">
        <v>71</v>
      </c>
      <c r="AH114" s="1">
        <v>58</v>
      </c>
      <c r="AI114" s="1">
        <v>37</v>
      </c>
      <c r="AJ114" s="22">
        <v>58</v>
      </c>
      <c r="AL114" s="41" t="str">
        <f t="shared" si="13"/>
        <v>Liverpool</v>
      </c>
      <c r="AM114" s="14"/>
    </row>
    <row r="115" spans="2:39" x14ac:dyDescent="0.35">
      <c r="B115" s="1" t="s">
        <v>8</v>
      </c>
      <c r="C115" s="1" t="s">
        <v>6</v>
      </c>
      <c r="E115" s="1">
        <f>SUM('Initial Model'!AC116)+SUM('Initial Model'!AI116:AJ116)+SUM('Initial Model'!AO116:AQ116)+SUM('Initial Model'!AU116:AX116)+SUM('Initial Model'!BA116:BE116)</f>
        <v>0.23925460834949785</v>
      </c>
      <c r="F115" s="1">
        <f>'Initial Model'!W116+'Initial Model'!AD116+'Initial Model'!AK116+'Initial Model'!AR116+'Initial Model'!AY116+'Initial Model'!BF116</f>
        <v>0.42534087643391677</v>
      </c>
      <c r="G115" s="1">
        <f t="shared" si="9"/>
        <v>0.33540451521658543</v>
      </c>
      <c r="I115" s="1">
        <f t="shared" ca="1" si="10"/>
        <v>0.49051719244121017</v>
      </c>
      <c r="J115" s="1">
        <f t="shared" ca="1" si="11"/>
        <v>1</v>
      </c>
      <c r="K115" s="1">
        <f t="shared" ca="1" si="12"/>
        <v>1</v>
      </c>
      <c r="P115" s="21">
        <v>107</v>
      </c>
      <c r="Q115" s="1">
        <v>62</v>
      </c>
      <c r="R115" s="1">
        <v>49</v>
      </c>
      <c r="S115" s="1">
        <v>34</v>
      </c>
      <c r="T115" s="1">
        <v>41</v>
      </c>
      <c r="U115" s="1">
        <v>33</v>
      </c>
      <c r="V115" s="1">
        <v>58</v>
      </c>
      <c r="W115" s="1">
        <v>46</v>
      </c>
      <c r="X115" s="1">
        <v>44</v>
      </c>
      <c r="Y115" s="1">
        <v>29</v>
      </c>
      <c r="Z115" s="1">
        <v>23</v>
      </c>
      <c r="AA115" s="1">
        <v>43</v>
      </c>
      <c r="AB115" s="1">
        <v>91</v>
      </c>
      <c r="AC115" s="1">
        <v>83</v>
      </c>
      <c r="AD115" s="1">
        <v>62</v>
      </c>
      <c r="AE115" s="1">
        <v>54</v>
      </c>
      <c r="AF115" s="1">
        <v>46</v>
      </c>
      <c r="AG115" s="1">
        <v>66</v>
      </c>
      <c r="AH115" s="1">
        <v>43</v>
      </c>
      <c r="AI115" s="1">
        <v>47</v>
      </c>
      <c r="AJ115" s="22">
        <v>61</v>
      </c>
      <c r="AL115" s="41" t="str">
        <f t="shared" si="13"/>
        <v>Liverpool</v>
      </c>
      <c r="AM115" s="14"/>
    </row>
    <row r="116" spans="2:39" x14ac:dyDescent="0.35">
      <c r="B116" s="1" t="s">
        <v>5</v>
      </c>
      <c r="C116" s="1" t="s">
        <v>13</v>
      </c>
      <c r="E116" s="1">
        <f>SUM('Initial Model'!AC117)+SUM('Initial Model'!AI117:AJ117)+SUM('Initial Model'!AO117:AQ117)+SUM('Initial Model'!AU117:AX117)+SUM('Initial Model'!BA117:BE117)</f>
        <v>0.25451009026570343</v>
      </c>
      <c r="F116" s="1">
        <f>'Initial Model'!W117+'Initial Model'!AD117+'Initial Model'!AK117+'Initial Model'!AR117+'Initial Model'!AY117+'Initial Model'!BF117</f>
        <v>0.31964947099485169</v>
      </c>
      <c r="G116" s="1">
        <f t="shared" si="9"/>
        <v>0.42584043873944488</v>
      </c>
      <c r="I116" s="1">
        <f t="shared" ca="1" si="10"/>
        <v>0.65809687230397418</v>
      </c>
      <c r="J116" s="1">
        <f t="shared" ca="1" si="11"/>
        <v>1</v>
      </c>
      <c r="K116" s="1">
        <f t="shared" ca="1" si="12"/>
        <v>1</v>
      </c>
      <c r="P116" s="21">
        <v>108</v>
      </c>
      <c r="Q116" s="1">
        <v>62</v>
      </c>
      <c r="R116" s="1">
        <v>37</v>
      </c>
      <c r="S116" s="1">
        <v>44</v>
      </c>
      <c r="T116" s="1">
        <v>39</v>
      </c>
      <c r="U116" s="1">
        <v>34</v>
      </c>
      <c r="V116" s="1">
        <v>63</v>
      </c>
      <c r="W116" s="1">
        <v>65</v>
      </c>
      <c r="X116" s="1">
        <v>64</v>
      </c>
      <c r="Y116" s="1">
        <v>18</v>
      </c>
      <c r="Z116" s="1">
        <v>27</v>
      </c>
      <c r="AA116" s="1">
        <v>58</v>
      </c>
      <c r="AB116" s="1">
        <v>99</v>
      </c>
      <c r="AC116" s="1">
        <v>84</v>
      </c>
      <c r="AD116" s="1">
        <v>51</v>
      </c>
      <c r="AE116" s="1">
        <v>53</v>
      </c>
      <c r="AF116" s="1">
        <v>45</v>
      </c>
      <c r="AG116" s="1">
        <v>65</v>
      </c>
      <c r="AH116" s="1">
        <v>46</v>
      </c>
      <c r="AI116" s="1">
        <v>45</v>
      </c>
      <c r="AJ116" s="22">
        <v>40</v>
      </c>
      <c r="AL116" s="41" t="str">
        <f t="shared" si="13"/>
        <v>Liverpool</v>
      </c>
      <c r="AM116" s="14"/>
    </row>
    <row r="117" spans="2:39" x14ac:dyDescent="0.35">
      <c r="B117" s="1" t="s">
        <v>7</v>
      </c>
      <c r="C117" s="1" t="s">
        <v>11</v>
      </c>
      <c r="E117" s="1">
        <f>SUM('Initial Model'!AC118)+SUM('Initial Model'!AI118:AJ118)+SUM('Initial Model'!AO118:AQ118)+SUM('Initial Model'!AU118:AX118)+SUM('Initial Model'!BA118:BE118)</f>
        <v>0.13599537310447887</v>
      </c>
      <c r="F117" s="1">
        <f>'Initial Model'!W118+'Initial Model'!AD118+'Initial Model'!AK118+'Initial Model'!AR118+'Initial Model'!AY118+'Initial Model'!BF118</f>
        <v>0.28437363954399608</v>
      </c>
      <c r="G117" s="1">
        <f t="shared" si="9"/>
        <v>0.57963098735152507</v>
      </c>
      <c r="I117" s="1">
        <f t="shared" ca="1" si="10"/>
        <v>0.66376133026614115</v>
      </c>
      <c r="J117" s="1">
        <f t="shared" ca="1" si="11"/>
        <v>1</v>
      </c>
      <c r="K117" s="1">
        <f t="shared" ca="1" si="12"/>
        <v>1</v>
      </c>
      <c r="P117" s="21">
        <v>109</v>
      </c>
      <c r="Q117" s="1">
        <v>61</v>
      </c>
      <c r="R117" s="1">
        <v>57</v>
      </c>
      <c r="S117" s="1">
        <v>34</v>
      </c>
      <c r="T117" s="1">
        <v>44</v>
      </c>
      <c r="U117" s="1">
        <v>37</v>
      </c>
      <c r="V117" s="1">
        <v>68</v>
      </c>
      <c r="W117" s="1">
        <v>44</v>
      </c>
      <c r="X117" s="1">
        <v>66</v>
      </c>
      <c r="Y117" s="1">
        <v>22</v>
      </c>
      <c r="Z117" s="1">
        <v>18</v>
      </c>
      <c r="AA117" s="1">
        <v>40</v>
      </c>
      <c r="AB117" s="1">
        <v>81</v>
      </c>
      <c r="AC117" s="1">
        <v>81</v>
      </c>
      <c r="AD117" s="1">
        <v>49</v>
      </c>
      <c r="AE117" s="1">
        <v>48</v>
      </c>
      <c r="AF117" s="1">
        <v>49</v>
      </c>
      <c r="AG117" s="1">
        <v>69</v>
      </c>
      <c r="AH117" s="1">
        <v>49</v>
      </c>
      <c r="AI117" s="1">
        <v>61</v>
      </c>
      <c r="AJ117" s="22">
        <v>51</v>
      </c>
      <c r="AL117" s="41" t="str">
        <f t="shared" si="13"/>
        <v>Liverpool</v>
      </c>
      <c r="AM117" s="14"/>
    </row>
    <row r="118" spans="2:39" x14ac:dyDescent="0.35">
      <c r="B118" s="1" t="s">
        <v>8</v>
      </c>
      <c r="C118" s="1" t="s">
        <v>19</v>
      </c>
      <c r="E118" s="1">
        <f>SUM('Initial Model'!AC119)+SUM('Initial Model'!AI119:AJ119)+SUM('Initial Model'!AO119:AQ119)+SUM('Initial Model'!AU119:AX119)+SUM('Initial Model'!BA119:BE119)</f>
        <v>0.10616003264451247</v>
      </c>
      <c r="F118" s="1">
        <f>'Initial Model'!W119+'Initial Model'!AD119+'Initial Model'!AK119+'Initial Model'!AR119+'Initial Model'!AY119+'Initial Model'!BF119</f>
        <v>0.33600334051722314</v>
      </c>
      <c r="G118" s="1">
        <f t="shared" si="9"/>
        <v>0.5578366268382644</v>
      </c>
      <c r="I118" s="1">
        <f t="shared" ca="1" si="10"/>
        <v>0.39680439499100362</v>
      </c>
      <c r="J118" s="1">
        <f t="shared" ca="1" si="11"/>
        <v>0</v>
      </c>
      <c r="K118" s="1">
        <f t="shared" ca="1" si="12"/>
        <v>3</v>
      </c>
      <c r="P118" s="21">
        <v>110</v>
      </c>
      <c r="Q118" s="1">
        <v>56</v>
      </c>
      <c r="R118" s="1">
        <v>53</v>
      </c>
      <c r="S118" s="1">
        <v>30</v>
      </c>
      <c r="T118" s="1">
        <v>46</v>
      </c>
      <c r="U118" s="1">
        <v>32</v>
      </c>
      <c r="V118" s="1">
        <v>72</v>
      </c>
      <c r="W118" s="1">
        <v>60</v>
      </c>
      <c r="X118" s="1">
        <v>43</v>
      </c>
      <c r="Y118" s="1">
        <v>25</v>
      </c>
      <c r="Z118" s="1">
        <v>26</v>
      </c>
      <c r="AA118" s="1">
        <v>51</v>
      </c>
      <c r="AB118" s="1">
        <v>99</v>
      </c>
      <c r="AC118" s="1">
        <v>91</v>
      </c>
      <c r="AD118" s="1">
        <v>55</v>
      </c>
      <c r="AE118" s="1">
        <v>53</v>
      </c>
      <c r="AF118" s="1">
        <v>38</v>
      </c>
      <c r="AG118" s="1">
        <v>57</v>
      </c>
      <c r="AH118" s="1">
        <v>61</v>
      </c>
      <c r="AI118" s="1">
        <v>44</v>
      </c>
      <c r="AJ118" s="22">
        <v>44</v>
      </c>
      <c r="AL118" s="41" t="str">
        <f t="shared" si="13"/>
        <v>Liverpool</v>
      </c>
      <c r="AM118" s="14"/>
    </row>
    <row r="119" spans="2:39" x14ac:dyDescent="0.35">
      <c r="B119" s="1" t="s">
        <v>3</v>
      </c>
      <c r="C119" s="1" t="s">
        <v>21</v>
      </c>
      <c r="E119" s="1">
        <f>SUM('Initial Model'!AC120)+SUM('Initial Model'!AI120:AJ120)+SUM('Initial Model'!AO120:AQ120)+SUM('Initial Model'!AU120:AX120)+SUM('Initial Model'!BA120:BE120)</f>
        <v>0.3961050430474356</v>
      </c>
      <c r="F119" s="1">
        <f>'Initial Model'!W120+'Initial Model'!AD120+'Initial Model'!AK120+'Initial Model'!AR120+'Initial Model'!AY120+'Initial Model'!BF120</f>
        <v>0.33536807784532258</v>
      </c>
      <c r="G119" s="1">
        <f t="shared" si="9"/>
        <v>0.26852687910724182</v>
      </c>
      <c r="I119" s="1">
        <f t="shared" ca="1" si="10"/>
        <v>0.58933389029633676</v>
      </c>
      <c r="J119" s="1">
        <f t="shared" ca="1" si="11"/>
        <v>1</v>
      </c>
      <c r="K119" s="1">
        <f t="shared" ca="1" si="12"/>
        <v>1</v>
      </c>
      <c r="P119" s="21">
        <v>111</v>
      </c>
      <c r="Q119" s="1">
        <v>57</v>
      </c>
      <c r="R119" s="1">
        <v>33</v>
      </c>
      <c r="S119" s="1">
        <v>35</v>
      </c>
      <c r="T119" s="1">
        <v>33</v>
      </c>
      <c r="U119" s="1">
        <v>36</v>
      </c>
      <c r="V119" s="1">
        <v>47</v>
      </c>
      <c r="W119" s="1">
        <v>46</v>
      </c>
      <c r="X119" s="1">
        <v>65</v>
      </c>
      <c r="Y119" s="1">
        <v>29</v>
      </c>
      <c r="Z119" s="1">
        <v>40</v>
      </c>
      <c r="AA119" s="1">
        <v>58</v>
      </c>
      <c r="AB119" s="1">
        <v>82</v>
      </c>
      <c r="AC119" s="1">
        <v>91</v>
      </c>
      <c r="AD119" s="1">
        <v>51</v>
      </c>
      <c r="AE119" s="1">
        <v>42</v>
      </c>
      <c r="AF119" s="1">
        <v>52</v>
      </c>
      <c r="AG119" s="1">
        <v>61</v>
      </c>
      <c r="AH119" s="1">
        <v>61</v>
      </c>
      <c r="AI119" s="1">
        <v>61</v>
      </c>
      <c r="AJ119" s="22">
        <v>53</v>
      </c>
      <c r="AL119" s="41" t="str">
        <f t="shared" si="13"/>
        <v>Man City</v>
      </c>
      <c r="AM119" s="14"/>
    </row>
    <row r="120" spans="2:39" x14ac:dyDescent="0.35">
      <c r="B120" s="1" t="s">
        <v>10</v>
      </c>
      <c r="C120" s="1" t="s">
        <v>4</v>
      </c>
      <c r="E120" s="1">
        <f>SUM('Initial Model'!AC121)+SUM('Initial Model'!AI121:AJ121)+SUM('Initial Model'!AO121:AQ121)+SUM('Initial Model'!AU121:AX121)+SUM('Initial Model'!BA121:BE121)</f>
        <v>0.37569229701668028</v>
      </c>
      <c r="F120" s="1">
        <f>'Initial Model'!W121+'Initial Model'!AD121+'Initial Model'!AK121+'Initial Model'!AR121+'Initial Model'!AY121+'Initial Model'!BF121</f>
        <v>0.2789204960476937</v>
      </c>
      <c r="G120" s="1">
        <f t="shared" si="9"/>
        <v>0.34538720693562608</v>
      </c>
      <c r="I120" s="1">
        <f t="shared" ca="1" si="10"/>
        <v>0.21509448365648332</v>
      </c>
      <c r="J120" s="1">
        <f t="shared" ca="1" si="11"/>
        <v>0</v>
      </c>
      <c r="K120" s="1">
        <f t="shared" ca="1" si="12"/>
        <v>3</v>
      </c>
      <c r="P120" s="21">
        <v>112</v>
      </c>
      <c r="Q120" s="1">
        <v>83</v>
      </c>
      <c r="R120" s="1">
        <v>43</v>
      </c>
      <c r="S120" s="1">
        <v>43</v>
      </c>
      <c r="T120" s="1">
        <v>24</v>
      </c>
      <c r="U120" s="1">
        <v>22</v>
      </c>
      <c r="V120" s="1">
        <v>56</v>
      </c>
      <c r="W120" s="1">
        <v>45</v>
      </c>
      <c r="X120" s="1">
        <v>64</v>
      </c>
      <c r="Y120" s="1">
        <v>34</v>
      </c>
      <c r="Z120" s="1">
        <v>29</v>
      </c>
      <c r="AA120" s="1">
        <v>51</v>
      </c>
      <c r="AB120" s="1">
        <v>87</v>
      </c>
      <c r="AC120" s="1">
        <v>88</v>
      </c>
      <c r="AD120" s="1">
        <v>48</v>
      </c>
      <c r="AE120" s="1">
        <v>62</v>
      </c>
      <c r="AF120" s="1">
        <v>38</v>
      </c>
      <c r="AG120" s="1">
        <v>61</v>
      </c>
      <c r="AH120" s="1">
        <v>50</v>
      </c>
      <c r="AI120" s="1">
        <v>53</v>
      </c>
      <c r="AJ120" s="22">
        <v>42</v>
      </c>
      <c r="AL120" s="41" t="str">
        <f t="shared" si="13"/>
        <v>Man City</v>
      </c>
      <c r="AM120" s="14"/>
    </row>
    <row r="121" spans="2:39" x14ac:dyDescent="0.35">
      <c r="B121" s="1" t="s">
        <v>20</v>
      </c>
      <c r="C121" s="1" t="s">
        <v>12</v>
      </c>
      <c r="E121" s="1">
        <f>SUM('Initial Model'!AC122)+SUM('Initial Model'!AI122:AJ122)+SUM('Initial Model'!AO122:AQ122)+SUM('Initial Model'!AU122:AX122)+SUM('Initial Model'!BA122:BE122)</f>
        <v>0.25663435510929983</v>
      </c>
      <c r="F121" s="1">
        <f>'Initial Model'!W122+'Initial Model'!AD122+'Initial Model'!AK122+'Initial Model'!AR122+'Initial Model'!AY122+'Initial Model'!BF122</f>
        <v>0.27380721634876992</v>
      </c>
      <c r="G121" s="1">
        <f t="shared" si="9"/>
        <v>0.46955842854193031</v>
      </c>
      <c r="I121" s="1">
        <f t="shared" ca="1" si="10"/>
        <v>0.15001256233890314</v>
      </c>
      <c r="J121" s="1">
        <f t="shared" ca="1" si="11"/>
        <v>0</v>
      </c>
      <c r="K121" s="1">
        <f t="shared" ca="1" si="12"/>
        <v>3</v>
      </c>
      <c r="P121" s="21">
        <v>113</v>
      </c>
      <c r="Q121" s="1">
        <v>67</v>
      </c>
      <c r="R121" s="1">
        <v>39</v>
      </c>
      <c r="S121" s="1">
        <v>32</v>
      </c>
      <c r="T121" s="1">
        <v>40</v>
      </c>
      <c r="U121" s="1">
        <v>40</v>
      </c>
      <c r="V121" s="1">
        <v>57</v>
      </c>
      <c r="W121" s="1">
        <v>63</v>
      </c>
      <c r="X121" s="1">
        <v>49</v>
      </c>
      <c r="Y121" s="1">
        <v>31</v>
      </c>
      <c r="Z121" s="1">
        <v>28</v>
      </c>
      <c r="AA121" s="1">
        <v>53</v>
      </c>
      <c r="AB121" s="1">
        <v>73</v>
      </c>
      <c r="AC121" s="1">
        <v>84</v>
      </c>
      <c r="AD121" s="1">
        <v>62</v>
      </c>
      <c r="AE121" s="1">
        <v>42</v>
      </c>
      <c r="AF121" s="1">
        <v>58</v>
      </c>
      <c r="AG121" s="1">
        <v>72</v>
      </c>
      <c r="AH121" s="1">
        <v>48</v>
      </c>
      <c r="AI121" s="1">
        <v>51</v>
      </c>
      <c r="AJ121" s="22">
        <v>42</v>
      </c>
      <c r="AL121" s="41" t="str">
        <f t="shared" si="13"/>
        <v>Man City</v>
      </c>
      <c r="AM121" s="14"/>
    </row>
    <row r="122" spans="2:39" x14ac:dyDescent="0.35">
      <c r="B122" s="1" t="s">
        <v>16</v>
      </c>
      <c r="C122" s="1" t="s">
        <v>14</v>
      </c>
      <c r="E122" s="1">
        <f>SUM('Initial Model'!AC123)+SUM('Initial Model'!AI123:AJ123)+SUM('Initial Model'!AO123:AQ123)+SUM('Initial Model'!AU123:AX123)+SUM('Initial Model'!BA123:BE123)</f>
        <v>0.51824808315629389</v>
      </c>
      <c r="F122" s="1">
        <f>'Initial Model'!W123+'Initial Model'!AD123+'Initial Model'!AK123+'Initial Model'!AR123+'Initial Model'!AY123+'Initial Model'!BF123</f>
        <v>0.31233638079373877</v>
      </c>
      <c r="G122" s="1">
        <f t="shared" si="9"/>
        <v>0.1694155360499674</v>
      </c>
      <c r="I122" s="1">
        <f t="shared" ca="1" si="10"/>
        <v>0.28734314649462911</v>
      </c>
      <c r="J122" s="1">
        <f t="shared" ca="1" si="11"/>
        <v>1</v>
      </c>
      <c r="K122" s="1">
        <f t="shared" ca="1" si="12"/>
        <v>1</v>
      </c>
      <c r="P122" s="21">
        <v>114</v>
      </c>
      <c r="Q122" s="1">
        <v>69</v>
      </c>
      <c r="R122" s="1">
        <v>54</v>
      </c>
      <c r="S122" s="1">
        <v>36</v>
      </c>
      <c r="T122" s="1">
        <v>37</v>
      </c>
      <c r="U122" s="1">
        <v>40</v>
      </c>
      <c r="V122" s="1">
        <v>58</v>
      </c>
      <c r="W122" s="1">
        <v>46</v>
      </c>
      <c r="X122" s="1">
        <v>61</v>
      </c>
      <c r="Y122" s="1">
        <v>28</v>
      </c>
      <c r="Z122" s="1">
        <v>23</v>
      </c>
      <c r="AA122" s="1">
        <v>56</v>
      </c>
      <c r="AB122" s="1">
        <v>83</v>
      </c>
      <c r="AC122" s="1">
        <v>82</v>
      </c>
      <c r="AD122" s="1">
        <v>60</v>
      </c>
      <c r="AE122" s="1">
        <v>53</v>
      </c>
      <c r="AF122" s="1">
        <v>27</v>
      </c>
      <c r="AG122" s="1">
        <v>69</v>
      </c>
      <c r="AH122" s="1">
        <v>53</v>
      </c>
      <c r="AI122" s="1">
        <v>50</v>
      </c>
      <c r="AJ122" s="22">
        <v>47</v>
      </c>
      <c r="AL122" s="41" t="str">
        <f t="shared" si="13"/>
        <v>Liverpool</v>
      </c>
      <c r="AM122" s="14"/>
    </row>
    <row r="123" spans="2:39" x14ac:dyDescent="0.35">
      <c r="B123" s="1" t="s">
        <v>9</v>
      </c>
      <c r="C123" s="1" t="s">
        <v>15</v>
      </c>
      <c r="E123" s="1">
        <f>SUM('Initial Model'!AC124)+SUM('Initial Model'!AI124:AJ124)+SUM('Initial Model'!AO124:AQ124)+SUM('Initial Model'!AU124:AX124)+SUM('Initial Model'!BA124:BE124)</f>
        <v>0.49971649755660319</v>
      </c>
      <c r="F123" s="1">
        <f>'Initial Model'!W124+'Initial Model'!AD124+'Initial Model'!AK124+'Initial Model'!AR124+'Initial Model'!AY124+'Initial Model'!BF124</f>
        <v>0.3292381772447911</v>
      </c>
      <c r="G123" s="1">
        <f t="shared" si="9"/>
        <v>0.17104532519860571</v>
      </c>
      <c r="I123" s="1">
        <f t="shared" ca="1" si="10"/>
        <v>0.22075392760838186</v>
      </c>
      <c r="J123" s="1">
        <f t="shared" ca="1" si="11"/>
        <v>1</v>
      </c>
      <c r="K123" s="1">
        <f t="shared" ca="1" si="12"/>
        <v>1</v>
      </c>
      <c r="P123" s="21">
        <v>115</v>
      </c>
      <c r="Q123" s="1">
        <v>59</v>
      </c>
      <c r="R123" s="1">
        <v>59</v>
      </c>
      <c r="S123" s="1">
        <v>36</v>
      </c>
      <c r="T123" s="1">
        <v>43</v>
      </c>
      <c r="U123" s="1">
        <v>23</v>
      </c>
      <c r="V123" s="1">
        <v>61</v>
      </c>
      <c r="W123" s="1">
        <v>42</v>
      </c>
      <c r="X123" s="1">
        <v>61</v>
      </c>
      <c r="Y123" s="1">
        <v>31</v>
      </c>
      <c r="Z123" s="1">
        <v>20</v>
      </c>
      <c r="AA123" s="1">
        <v>46</v>
      </c>
      <c r="AB123" s="1">
        <v>86</v>
      </c>
      <c r="AC123" s="1">
        <v>87</v>
      </c>
      <c r="AD123" s="1">
        <v>64</v>
      </c>
      <c r="AE123" s="1">
        <v>52</v>
      </c>
      <c r="AF123" s="1">
        <v>33</v>
      </c>
      <c r="AG123" s="1">
        <v>70</v>
      </c>
      <c r="AH123" s="1">
        <v>64</v>
      </c>
      <c r="AI123" s="1">
        <v>36</v>
      </c>
      <c r="AJ123" s="22">
        <v>60</v>
      </c>
      <c r="AL123" s="41" t="str">
        <f t="shared" si="13"/>
        <v>Man City</v>
      </c>
      <c r="AM123" s="14"/>
    </row>
    <row r="124" spans="2:39" x14ac:dyDescent="0.35">
      <c r="B124" s="1" t="s">
        <v>18</v>
      </c>
      <c r="C124" s="1" t="s">
        <v>6</v>
      </c>
      <c r="E124" s="1">
        <f>SUM('Initial Model'!AC125)+SUM('Initial Model'!AI125:AJ125)+SUM('Initial Model'!AO125:AQ125)+SUM('Initial Model'!AU125:AX125)+SUM('Initial Model'!BA125:BE125)</f>
        <v>0.83665326123703843</v>
      </c>
      <c r="F124" s="1">
        <f>'Initial Model'!W125+'Initial Model'!AD125+'Initial Model'!AK125+'Initial Model'!AR125+'Initial Model'!AY125+'Initial Model'!BF125</f>
        <v>8.3910854185081984E-2</v>
      </c>
      <c r="G124" s="1">
        <f t="shared" si="9"/>
        <v>7.9435884577879534E-2</v>
      </c>
      <c r="I124" s="1">
        <f t="shared" ca="1" si="10"/>
        <v>0.5090082552444315</v>
      </c>
      <c r="J124" s="1">
        <f t="shared" ca="1" si="11"/>
        <v>3</v>
      </c>
      <c r="K124" s="1">
        <f t="shared" ca="1" si="12"/>
        <v>0</v>
      </c>
      <c r="P124" s="21">
        <v>116</v>
      </c>
      <c r="Q124" s="1">
        <v>61</v>
      </c>
      <c r="R124" s="1">
        <v>46</v>
      </c>
      <c r="S124" s="1">
        <v>34</v>
      </c>
      <c r="T124" s="1">
        <v>47</v>
      </c>
      <c r="U124" s="1">
        <v>28</v>
      </c>
      <c r="V124" s="1">
        <v>74</v>
      </c>
      <c r="W124" s="1">
        <v>48</v>
      </c>
      <c r="X124" s="1">
        <v>38</v>
      </c>
      <c r="Y124" s="1">
        <v>42</v>
      </c>
      <c r="Z124" s="1">
        <v>26</v>
      </c>
      <c r="AA124" s="1">
        <v>58</v>
      </c>
      <c r="AB124" s="1">
        <v>86</v>
      </c>
      <c r="AC124" s="1">
        <v>90</v>
      </c>
      <c r="AD124" s="1">
        <v>57</v>
      </c>
      <c r="AE124" s="1">
        <v>48</v>
      </c>
      <c r="AF124" s="1">
        <v>33</v>
      </c>
      <c r="AG124" s="1">
        <v>62</v>
      </c>
      <c r="AH124" s="1">
        <v>55</v>
      </c>
      <c r="AI124" s="1">
        <v>46</v>
      </c>
      <c r="AJ124" s="22">
        <v>49</v>
      </c>
      <c r="AL124" s="41" t="str">
        <f t="shared" si="13"/>
        <v>Man City</v>
      </c>
      <c r="AM124" s="14"/>
    </row>
    <row r="125" spans="2:39" x14ac:dyDescent="0.35">
      <c r="B125" s="1" t="s">
        <v>17</v>
      </c>
      <c r="C125" s="1" t="s">
        <v>2</v>
      </c>
      <c r="E125" s="1">
        <f>SUM('Initial Model'!AC126)+SUM('Initial Model'!AI126:AJ126)+SUM('Initial Model'!AO126:AQ126)+SUM('Initial Model'!AU126:AX126)+SUM('Initial Model'!BA126:BE126)</f>
        <v>0.64443072236240373</v>
      </c>
      <c r="F125" s="1">
        <f>'Initial Model'!W126+'Initial Model'!AD126+'Initial Model'!AK126+'Initial Model'!AR126+'Initial Model'!AY126+'Initial Model'!BF126</f>
        <v>0.2146940991074453</v>
      </c>
      <c r="G125" s="1">
        <f t="shared" si="9"/>
        <v>0.14087517853015097</v>
      </c>
      <c r="I125" s="1">
        <f t="shared" ca="1" si="10"/>
        <v>0.59425705814671059</v>
      </c>
      <c r="J125" s="1">
        <f t="shared" ca="1" si="11"/>
        <v>3</v>
      </c>
      <c r="K125" s="1">
        <f t="shared" ca="1" si="12"/>
        <v>0</v>
      </c>
      <c r="P125" s="21">
        <v>117</v>
      </c>
      <c r="Q125" s="1">
        <v>66</v>
      </c>
      <c r="R125" s="1">
        <v>56</v>
      </c>
      <c r="S125" s="1">
        <v>37</v>
      </c>
      <c r="T125" s="1">
        <v>29</v>
      </c>
      <c r="U125" s="1">
        <v>31</v>
      </c>
      <c r="V125" s="1">
        <v>67</v>
      </c>
      <c r="W125" s="1">
        <v>47</v>
      </c>
      <c r="X125" s="1">
        <v>49</v>
      </c>
      <c r="Y125" s="1">
        <v>31</v>
      </c>
      <c r="Z125" s="1">
        <v>21</v>
      </c>
      <c r="AA125" s="1">
        <v>54</v>
      </c>
      <c r="AB125" s="1">
        <v>87</v>
      </c>
      <c r="AC125" s="1">
        <v>88</v>
      </c>
      <c r="AD125" s="1">
        <v>76</v>
      </c>
      <c r="AE125" s="1">
        <v>34</v>
      </c>
      <c r="AF125" s="1">
        <v>41</v>
      </c>
      <c r="AG125" s="1">
        <v>71</v>
      </c>
      <c r="AH125" s="1">
        <v>53</v>
      </c>
      <c r="AI125" s="1">
        <v>49</v>
      </c>
      <c r="AJ125" s="22">
        <v>51</v>
      </c>
      <c r="AL125" s="41" t="str">
        <f t="shared" si="13"/>
        <v>Man City</v>
      </c>
      <c r="AM125" s="14"/>
    </row>
    <row r="126" spans="2:39" x14ac:dyDescent="0.35">
      <c r="B126" s="1" t="s">
        <v>13</v>
      </c>
      <c r="C126" s="1" t="s">
        <v>3</v>
      </c>
      <c r="E126" s="1">
        <f>SUM('Initial Model'!AC127)+SUM('Initial Model'!AI127:AJ127)+SUM('Initial Model'!AO127:AQ127)+SUM('Initial Model'!AU127:AX127)+SUM('Initial Model'!BA127:BE127)</f>
        <v>0.16708566302113709</v>
      </c>
      <c r="F126" s="1">
        <f>'Initial Model'!W127+'Initial Model'!AD127+'Initial Model'!AK127+'Initial Model'!AR127+'Initial Model'!AY127+'Initial Model'!BF127</f>
        <v>0.28550160637574312</v>
      </c>
      <c r="G126" s="1">
        <f t="shared" si="9"/>
        <v>0.54741273060311979</v>
      </c>
      <c r="I126" s="1">
        <f t="shared" ca="1" si="10"/>
        <v>0.35121794534358575</v>
      </c>
      <c r="J126" s="1">
        <f t="shared" ca="1" si="11"/>
        <v>0</v>
      </c>
      <c r="K126" s="1">
        <f t="shared" ca="1" si="12"/>
        <v>3</v>
      </c>
      <c r="P126" s="21">
        <v>118</v>
      </c>
      <c r="Q126" s="1">
        <v>64</v>
      </c>
      <c r="R126" s="1">
        <v>41</v>
      </c>
      <c r="S126" s="1">
        <v>50</v>
      </c>
      <c r="T126" s="1">
        <v>50</v>
      </c>
      <c r="U126" s="1">
        <v>28</v>
      </c>
      <c r="V126" s="1">
        <v>65</v>
      </c>
      <c r="W126" s="1">
        <v>52</v>
      </c>
      <c r="X126" s="1">
        <v>57</v>
      </c>
      <c r="Y126" s="1">
        <v>27</v>
      </c>
      <c r="Z126" s="1">
        <v>25</v>
      </c>
      <c r="AA126" s="1">
        <v>57</v>
      </c>
      <c r="AB126" s="1">
        <v>92</v>
      </c>
      <c r="AC126" s="1">
        <v>82</v>
      </c>
      <c r="AD126" s="1">
        <v>55</v>
      </c>
      <c r="AE126" s="1">
        <v>54</v>
      </c>
      <c r="AF126" s="1">
        <v>39</v>
      </c>
      <c r="AG126" s="1">
        <v>58</v>
      </c>
      <c r="AH126" s="1">
        <v>54</v>
      </c>
      <c r="AI126" s="1">
        <v>39</v>
      </c>
      <c r="AJ126" s="22">
        <v>42</v>
      </c>
      <c r="AL126" s="41" t="str">
        <f t="shared" si="13"/>
        <v>Liverpool</v>
      </c>
      <c r="AM126" s="14"/>
    </row>
    <row r="127" spans="2:39" x14ac:dyDescent="0.35">
      <c r="B127" s="1" t="s">
        <v>15</v>
      </c>
      <c r="C127" s="1" t="s">
        <v>5</v>
      </c>
      <c r="E127" s="1">
        <f>SUM('Initial Model'!AC128)+SUM('Initial Model'!AI128:AJ128)+SUM('Initial Model'!AO128:AQ128)+SUM('Initial Model'!AU128:AX128)+SUM('Initial Model'!BA128:BE128)</f>
        <v>0.49059195578279918</v>
      </c>
      <c r="F127" s="1">
        <f>'Initial Model'!W128+'Initial Model'!AD128+'Initial Model'!AK128+'Initial Model'!AR128+'Initial Model'!AY128+'Initial Model'!BF128</f>
        <v>0.34068660845646875</v>
      </c>
      <c r="G127" s="1">
        <f t="shared" si="9"/>
        <v>0.16872143576073206</v>
      </c>
      <c r="I127" s="1">
        <f t="shared" ca="1" si="10"/>
        <v>0.12387816571968047</v>
      </c>
      <c r="J127" s="1">
        <f t="shared" ca="1" si="11"/>
        <v>0</v>
      </c>
      <c r="K127" s="1">
        <f t="shared" ca="1" si="12"/>
        <v>3</v>
      </c>
      <c r="P127" s="21">
        <v>119</v>
      </c>
      <c r="Q127" s="1">
        <v>65</v>
      </c>
      <c r="R127" s="1">
        <v>46</v>
      </c>
      <c r="S127" s="1">
        <v>26</v>
      </c>
      <c r="T127" s="1">
        <v>47</v>
      </c>
      <c r="U127" s="1">
        <v>39</v>
      </c>
      <c r="V127" s="1">
        <v>65</v>
      </c>
      <c r="W127" s="1">
        <v>55</v>
      </c>
      <c r="X127" s="1">
        <v>69</v>
      </c>
      <c r="Y127" s="1">
        <v>36</v>
      </c>
      <c r="Z127" s="1">
        <v>25</v>
      </c>
      <c r="AA127" s="1">
        <v>63</v>
      </c>
      <c r="AB127" s="1">
        <v>92</v>
      </c>
      <c r="AC127" s="1">
        <v>90</v>
      </c>
      <c r="AD127" s="1">
        <v>55</v>
      </c>
      <c r="AE127" s="1">
        <v>38</v>
      </c>
      <c r="AF127" s="1">
        <v>29</v>
      </c>
      <c r="AG127" s="1">
        <v>74</v>
      </c>
      <c r="AH127" s="1">
        <v>58</v>
      </c>
      <c r="AI127" s="1">
        <v>34</v>
      </c>
      <c r="AJ127" s="22">
        <v>45</v>
      </c>
      <c r="AL127" s="41" t="str">
        <f t="shared" si="13"/>
        <v>Liverpool</v>
      </c>
      <c r="AM127" s="14"/>
    </row>
    <row r="128" spans="2:39" x14ac:dyDescent="0.35">
      <c r="B128" s="1" t="s">
        <v>6</v>
      </c>
      <c r="C128" s="1" t="s">
        <v>20</v>
      </c>
      <c r="E128" s="1">
        <f>SUM('Initial Model'!AC129)+SUM('Initial Model'!AI129:AJ129)+SUM('Initial Model'!AO129:AQ129)+SUM('Initial Model'!AU129:AX129)+SUM('Initial Model'!BA129:BE129)</f>
        <v>0.27593512484517119</v>
      </c>
      <c r="F128" s="1">
        <f>'Initial Model'!W129+'Initial Model'!AD129+'Initial Model'!AK129+'Initial Model'!AR129+'Initial Model'!AY129+'Initial Model'!BF129</f>
        <v>0.30339727542518558</v>
      </c>
      <c r="G128" s="1">
        <f t="shared" si="9"/>
        <v>0.42066759972964318</v>
      </c>
      <c r="I128" s="1">
        <f t="shared" ca="1" si="10"/>
        <v>0.95041762921902806</v>
      </c>
      <c r="J128" s="1">
        <f t="shared" ca="1" si="11"/>
        <v>3</v>
      </c>
      <c r="K128" s="1">
        <f t="shared" ca="1" si="12"/>
        <v>0</v>
      </c>
      <c r="P128" s="21">
        <v>120</v>
      </c>
      <c r="Q128" s="1">
        <v>53</v>
      </c>
      <c r="R128" s="1">
        <v>54</v>
      </c>
      <c r="S128" s="1">
        <v>32</v>
      </c>
      <c r="T128" s="1">
        <v>39</v>
      </c>
      <c r="U128" s="1">
        <v>28</v>
      </c>
      <c r="V128" s="1">
        <v>74</v>
      </c>
      <c r="W128" s="1">
        <v>63</v>
      </c>
      <c r="X128" s="1">
        <v>56</v>
      </c>
      <c r="Y128" s="1">
        <v>18</v>
      </c>
      <c r="Z128" s="1">
        <v>17</v>
      </c>
      <c r="AA128" s="1">
        <v>43</v>
      </c>
      <c r="AB128" s="1">
        <v>81</v>
      </c>
      <c r="AC128" s="1">
        <v>77</v>
      </c>
      <c r="AD128" s="1">
        <v>61</v>
      </c>
      <c r="AE128" s="1">
        <v>63</v>
      </c>
      <c r="AF128" s="1">
        <v>46</v>
      </c>
      <c r="AG128" s="1">
        <v>67</v>
      </c>
      <c r="AH128" s="1">
        <v>54</v>
      </c>
      <c r="AI128" s="1">
        <v>50</v>
      </c>
      <c r="AJ128" s="22">
        <v>56</v>
      </c>
      <c r="AL128" s="41" t="str">
        <f t="shared" si="13"/>
        <v>Liverpool</v>
      </c>
      <c r="AM128" s="14"/>
    </row>
    <row r="129" spans="2:39" x14ac:dyDescent="0.35">
      <c r="B129" s="1" t="s">
        <v>2</v>
      </c>
      <c r="C129" s="1" t="s">
        <v>7</v>
      </c>
      <c r="E129" s="1">
        <f>SUM('Initial Model'!AC130)+SUM('Initial Model'!AI130:AJ130)+SUM('Initial Model'!AO130:AQ130)+SUM('Initial Model'!AU130:AX130)+SUM('Initial Model'!BA130:BE130)</f>
        <v>0.29629224699705808</v>
      </c>
      <c r="F129" s="1">
        <f>'Initial Model'!W130+'Initial Model'!AD130+'Initial Model'!AK130+'Initial Model'!AR130+'Initial Model'!AY130+'Initial Model'!BF130</f>
        <v>0.26474489951904789</v>
      </c>
      <c r="G129" s="1">
        <f t="shared" si="9"/>
        <v>0.43896285348389408</v>
      </c>
      <c r="I129" s="1">
        <f t="shared" ca="1" si="10"/>
        <v>0.8662314454356721</v>
      </c>
      <c r="J129" s="1">
        <f t="shared" ca="1" si="11"/>
        <v>3</v>
      </c>
      <c r="K129" s="1">
        <f t="shared" ca="1" si="12"/>
        <v>0</v>
      </c>
      <c r="P129" s="21">
        <v>121</v>
      </c>
      <c r="Q129" s="1">
        <v>55</v>
      </c>
      <c r="R129" s="1">
        <v>44</v>
      </c>
      <c r="S129" s="1">
        <v>27</v>
      </c>
      <c r="T129" s="1">
        <v>39</v>
      </c>
      <c r="U129" s="1">
        <v>37</v>
      </c>
      <c r="V129" s="1">
        <v>68</v>
      </c>
      <c r="W129" s="1">
        <v>44</v>
      </c>
      <c r="X129" s="1">
        <v>63</v>
      </c>
      <c r="Y129" s="1">
        <v>43</v>
      </c>
      <c r="Z129" s="1">
        <v>25</v>
      </c>
      <c r="AA129" s="1">
        <v>44</v>
      </c>
      <c r="AB129" s="1">
        <v>84</v>
      </c>
      <c r="AC129" s="1">
        <v>85</v>
      </c>
      <c r="AD129" s="1">
        <v>62</v>
      </c>
      <c r="AE129" s="1">
        <v>48</v>
      </c>
      <c r="AF129" s="1">
        <v>36</v>
      </c>
      <c r="AG129" s="1">
        <v>67</v>
      </c>
      <c r="AH129" s="1">
        <v>47</v>
      </c>
      <c r="AI129" s="1">
        <v>40</v>
      </c>
      <c r="AJ129" s="22">
        <v>50</v>
      </c>
      <c r="AL129" s="41" t="str">
        <f t="shared" si="13"/>
        <v>Man City</v>
      </c>
      <c r="AM129" s="14"/>
    </row>
    <row r="130" spans="2:39" x14ac:dyDescent="0.35">
      <c r="B130" s="1" t="s">
        <v>11</v>
      </c>
      <c r="C130" s="1" t="s">
        <v>9</v>
      </c>
      <c r="E130" s="1">
        <f>SUM('Initial Model'!AC131)+SUM('Initial Model'!AI131:AJ131)+SUM('Initial Model'!AO131:AQ131)+SUM('Initial Model'!AU131:AX131)+SUM('Initial Model'!BA131:BE131)</f>
        <v>0.43229321880733229</v>
      </c>
      <c r="F130" s="1">
        <f>'Initial Model'!W131+'Initial Model'!AD131+'Initial Model'!AK131+'Initial Model'!AR131+'Initial Model'!AY131+'Initial Model'!BF131</f>
        <v>0.33107906156322231</v>
      </c>
      <c r="G130" s="1">
        <f t="shared" si="9"/>
        <v>0.2366277196294454</v>
      </c>
      <c r="I130" s="1">
        <f t="shared" ca="1" si="10"/>
        <v>0.74088736558757307</v>
      </c>
      <c r="J130" s="1">
        <f t="shared" ca="1" si="11"/>
        <v>3</v>
      </c>
      <c r="K130" s="1">
        <f t="shared" ca="1" si="12"/>
        <v>0</v>
      </c>
      <c r="P130" s="21">
        <v>122</v>
      </c>
      <c r="Q130" s="1">
        <v>65</v>
      </c>
      <c r="R130" s="1">
        <v>53</v>
      </c>
      <c r="S130" s="1">
        <v>37</v>
      </c>
      <c r="T130" s="1">
        <v>42</v>
      </c>
      <c r="U130" s="1">
        <v>42</v>
      </c>
      <c r="V130" s="1">
        <v>69</v>
      </c>
      <c r="W130" s="1">
        <v>58</v>
      </c>
      <c r="X130" s="1">
        <v>64</v>
      </c>
      <c r="Y130" s="1">
        <v>19</v>
      </c>
      <c r="Z130" s="1">
        <v>22</v>
      </c>
      <c r="AA130" s="1">
        <v>53</v>
      </c>
      <c r="AB130" s="1">
        <v>99</v>
      </c>
      <c r="AC130" s="1">
        <v>79</v>
      </c>
      <c r="AD130" s="1">
        <v>62</v>
      </c>
      <c r="AE130" s="1">
        <v>54</v>
      </c>
      <c r="AF130" s="1">
        <v>26</v>
      </c>
      <c r="AG130" s="1">
        <v>64</v>
      </c>
      <c r="AH130" s="1">
        <v>55</v>
      </c>
      <c r="AI130" s="1">
        <v>47</v>
      </c>
      <c r="AJ130" s="22">
        <v>44</v>
      </c>
      <c r="AL130" s="41" t="str">
        <f t="shared" si="13"/>
        <v>Liverpool</v>
      </c>
      <c r="AM130" s="14"/>
    </row>
    <row r="131" spans="2:39" x14ac:dyDescent="0.35">
      <c r="B131" s="1" t="s">
        <v>12</v>
      </c>
      <c r="C131" s="1" t="s">
        <v>18</v>
      </c>
      <c r="E131" s="1">
        <f>SUM('Initial Model'!AC132)+SUM('Initial Model'!AI132:AJ132)+SUM('Initial Model'!AO132:AQ132)+SUM('Initial Model'!AU132:AX132)+SUM('Initial Model'!BA132:BE132)</f>
        <v>7.2050280525527935E-2</v>
      </c>
      <c r="F131" s="1">
        <f>'Initial Model'!W132+'Initial Model'!AD132+'Initial Model'!AK132+'Initial Model'!AR132+'Initial Model'!AY132+'Initial Model'!BF132</f>
        <v>0.22067053970680472</v>
      </c>
      <c r="G131" s="1">
        <f t="shared" si="9"/>
        <v>0.70727917976766741</v>
      </c>
      <c r="I131" s="1">
        <f t="shared" ca="1" si="10"/>
        <v>6.7695736334610013E-2</v>
      </c>
      <c r="J131" s="1">
        <f t="shared" ca="1" si="11"/>
        <v>0</v>
      </c>
      <c r="K131" s="1">
        <f t="shared" ca="1" si="12"/>
        <v>3</v>
      </c>
      <c r="P131" s="21">
        <v>123</v>
      </c>
      <c r="Q131" s="1">
        <v>60</v>
      </c>
      <c r="R131" s="1">
        <v>61</v>
      </c>
      <c r="S131" s="1">
        <v>31</v>
      </c>
      <c r="T131" s="1">
        <v>33</v>
      </c>
      <c r="U131" s="1">
        <v>40</v>
      </c>
      <c r="V131" s="1">
        <v>70</v>
      </c>
      <c r="W131" s="1">
        <v>45</v>
      </c>
      <c r="X131" s="1">
        <v>59</v>
      </c>
      <c r="Y131" s="1">
        <v>44</v>
      </c>
      <c r="Z131" s="1">
        <v>20</v>
      </c>
      <c r="AA131" s="1">
        <v>38</v>
      </c>
      <c r="AB131" s="1">
        <v>86</v>
      </c>
      <c r="AC131" s="1">
        <v>75</v>
      </c>
      <c r="AD131" s="1">
        <v>54</v>
      </c>
      <c r="AE131" s="1">
        <v>45</v>
      </c>
      <c r="AF131" s="1">
        <v>39</v>
      </c>
      <c r="AG131" s="1">
        <v>79</v>
      </c>
      <c r="AH131" s="1">
        <v>60</v>
      </c>
      <c r="AI131" s="1">
        <v>37</v>
      </c>
      <c r="AJ131" s="22">
        <v>62</v>
      </c>
      <c r="AL131" s="41" t="str">
        <f t="shared" si="13"/>
        <v>Liverpool</v>
      </c>
      <c r="AM131" s="14"/>
    </row>
    <row r="132" spans="2:39" x14ac:dyDescent="0.35">
      <c r="B132" s="1" t="s">
        <v>19</v>
      </c>
      <c r="C132" s="1" t="s">
        <v>17</v>
      </c>
      <c r="E132" s="1">
        <f>SUM('Initial Model'!AC133)+SUM('Initial Model'!AI133:AJ133)+SUM('Initial Model'!AO133:AQ133)+SUM('Initial Model'!AU133:AX133)+SUM('Initial Model'!BA133:BE133)</f>
        <v>7.361595002018255E-2</v>
      </c>
      <c r="F132" s="1">
        <f>'Initial Model'!W133+'Initial Model'!AD133+'Initial Model'!AK133+'Initial Model'!AR133+'Initial Model'!AY133+'Initial Model'!BF133</f>
        <v>0.2042497298324262</v>
      </c>
      <c r="G132" s="1">
        <f t="shared" si="9"/>
        <v>0.72213432014739132</v>
      </c>
      <c r="I132" s="1">
        <f t="shared" ca="1" si="10"/>
        <v>0.54988044315330631</v>
      </c>
      <c r="J132" s="1">
        <f t="shared" ca="1" si="11"/>
        <v>0</v>
      </c>
      <c r="K132" s="1">
        <f t="shared" ca="1" si="12"/>
        <v>3</v>
      </c>
      <c r="P132" s="21">
        <v>124</v>
      </c>
      <c r="Q132" s="1">
        <v>58</v>
      </c>
      <c r="R132" s="1">
        <v>49</v>
      </c>
      <c r="S132" s="1">
        <v>35</v>
      </c>
      <c r="T132" s="1">
        <v>27</v>
      </c>
      <c r="U132" s="1">
        <v>28</v>
      </c>
      <c r="V132" s="1">
        <v>61</v>
      </c>
      <c r="W132" s="1">
        <v>35</v>
      </c>
      <c r="X132" s="1">
        <v>58</v>
      </c>
      <c r="Y132" s="1">
        <v>35</v>
      </c>
      <c r="Z132" s="1">
        <v>29</v>
      </c>
      <c r="AA132" s="1">
        <v>60</v>
      </c>
      <c r="AB132" s="1">
        <v>95</v>
      </c>
      <c r="AC132" s="1">
        <v>75</v>
      </c>
      <c r="AD132" s="1">
        <v>55</v>
      </c>
      <c r="AE132" s="1">
        <v>50</v>
      </c>
      <c r="AF132" s="1">
        <v>40</v>
      </c>
      <c r="AG132" s="1">
        <v>73</v>
      </c>
      <c r="AH132" s="1">
        <v>53</v>
      </c>
      <c r="AI132" s="1">
        <v>49</v>
      </c>
      <c r="AJ132" s="22">
        <v>50</v>
      </c>
      <c r="AL132" s="41" t="str">
        <f t="shared" si="13"/>
        <v>Liverpool</v>
      </c>
      <c r="AM132" s="14"/>
    </row>
    <row r="133" spans="2:39" x14ac:dyDescent="0.35">
      <c r="B133" s="1" t="s">
        <v>4</v>
      </c>
      <c r="C133" s="1" t="s">
        <v>16</v>
      </c>
      <c r="E133" s="1">
        <f>SUM('Initial Model'!AC134)+SUM('Initial Model'!AI134:AJ134)+SUM('Initial Model'!AO134:AQ134)+SUM('Initial Model'!AU134:AX134)+SUM('Initial Model'!BA134:BE134)</f>
        <v>0.32202461301294538</v>
      </c>
      <c r="F133" s="1">
        <f>'Initial Model'!W134+'Initial Model'!AD134+'Initial Model'!AK134+'Initial Model'!AR134+'Initial Model'!AY134+'Initial Model'!BF134</f>
        <v>0.26550052656568046</v>
      </c>
      <c r="G133" s="1">
        <f t="shared" si="9"/>
        <v>0.41247486042137416</v>
      </c>
      <c r="I133" s="1">
        <f t="shared" ca="1" si="10"/>
        <v>0.10795806718579015</v>
      </c>
      <c r="J133" s="1">
        <f t="shared" ca="1" si="11"/>
        <v>0</v>
      </c>
      <c r="K133" s="1">
        <f t="shared" ca="1" si="12"/>
        <v>3</v>
      </c>
      <c r="P133" s="21">
        <v>125</v>
      </c>
      <c r="Q133" s="1">
        <v>49</v>
      </c>
      <c r="R133" s="1">
        <v>46</v>
      </c>
      <c r="S133" s="1">
        <v>39</v>
      </c>
      <c r="T133" s="1">
        <v>44</v>
      </c>
      <c r="U133" s="1">
        <v>28</v>
      </c>
      <c r="V133" s="1">
        <v>69</v>
      </c>
      <c r="W133" s="1">
        <v>55</v>
      </c>
      <c r="X133" s="1">
        <v>65</v>
      </c>
      <c r="Y133" s="1">
        <v>24</v>
      </c>
      <c r="Z133" s="1">
        <v>20</v>
      </c>
      <c r="AA133" s="1">
        <v>53</v>
      </c>
      <c r="AB133" s="1">
        <v>82</v>
      </c>
      <c r="AC133" s="1">
        <v>95</v>
      </c>
      <c r="AD133" s="1">
        <v>56</v>
      </c>
      <c r="AE133" s="1">
        <v>61</v>
      </c>
      <c r="AF133" s="1">
        <v>50</v>
      </c>
      <c r="AG133" s="1">
        <v>61</v>
      </c>
      <c r="AH133" s="1">
        <v>50</v>
      </c>
      <c r="AI133" s="1">
        <v>46</v>
      </c>
      <c r="AJ133" s="22">
        <v>38</v>
      </c>
      <c r="AL133" s="41" t="str">
        <f t="shared" si="13"/>
        <v>Man City</v>
      </c>
      <c r="AM133" s="14"/>
    </row>
    <row r="134" spans="2:39" x14ac:dyDescent="0.35">
      <c r="B134" s="1" t="s">
        <v>14</v>
      </c>
      <c r="C134" s="1" t="s">
        <v>8</v>
      </c>
      <c r="E134" s="1">
        <f>SUM('Initial Model'!AC135)+SUM('Initial Model'!AI135:AJ135)+SUM('Initial Model'!AO135:AQ135)+SUM('Initial Model'!AU135:AX135)+SUM('Initial Model'!BA135:BE135)</f>
        <v>0.61201418527469476</v>
      </c>
      <c r="F134" s="1">
        <f>'Initial Model'!W135+'Initial Model'!AD135+'Initial Model'!AK135+'Initial Model'!AR135+'Initial Model'!AY135+'Initial Model'!BF135</f>
        <v>0.26956579263534419</v>
      </c>
      <c r="G134" s="1">
        <f t="shared" si="9"/>
        <v>0.11842002208996105</v>
      </c>
      <c r="I134" s="1">
        <f t="shared" ca="1" si="10"/>
        <v>0.54724585054461305</v>
      </c>
      <c r="J134" s="1">
        <f t="shared" ca="1" si="11"/>
        <v>3</v>
      </c>
      <c r="K134" s="1">
        <f t="shared" ca="1" si="12"/>
        <v>0</v>
      </c>
      <c r="P134" s="21">
        <v>126</v>
      </c>
      <c r="Q134" s="1">
        <v>65</v>
      </c>
      <c r="R134" s="1">
        <v>48</v>
      </c>
      <c r="S134" s="1">
        <v>40</v>
      </c>
      <c r="T134" s="1">
        <v>21</v>
      </c>
      <c r="U134" s="1">
        <v>26</v>
      </c>
      <c r="V134" s="1">
        <v>69</v>
      </c>
      <c r="W134" s="1">
        <v>45</v>
      </c>
      <c r="X134" s="1">
        <v>41</v>
      </c>
      <c r="Y134" s="1">
        <v>26</v>
      </c>
      <c r="Z134" s="1">
        <v>31</v>
      </c>
      <c r="AA134" s="1">
        <v>53</v>
      </c>
      <c r="AB134" s="1">
        <v>85</v>
      </c>
      <c r="AC134" s="1">
        <v>95</v>
      </c>
      <c r="AD134" s="1">
        <v>61</v>
      </c>
      <c r="AE134" s="1">
        <v>50</v>
      </c>
      <c r="AF134" s="1">
        <v>47</v>
      </c>
      <c r="AG134" s="1">
        <v>68</v>
      </c>
      <c r="AH134" s="1">
        <v>51</v>
      </c>
      <c r="AI134" s="1">
        <v>62</v>
      </c>
      <c r="AJ134" s="22">
        <v>60</v>
      </c>
      <c r="AL134" s="41" t="str">
        <f t="shared" si="13"/>
        <v>Man City</v>
      </c>
      <c r="AM134" s="14"/>
    </row>
    <row r="135" spans="2:39" x14ac:dyDescent="0.35">
      <c r="B135" s="1" t="s">
        <v>21</v>
      </c>
      <c r="C135" s="1" t="s">
        <v>10</v>
      </c>
      <c r="E135" s="1">
        <f>SUM('Initial Model'!AC136)+SUM('Initial Model'!AI136:AJ136)+SUM('Initial Model'!AO136:AQ136)+SUM('Initial Model'!AU136:AX136)+SUM('Initial Model'!BA136:BE136)</f>
        <v>0.21985185863645931</v>
      </c>
      <c r="F135" s="1">
        <f>'Initial Model'!W136+'Initial Model'!AD136+'Initial Model'!AK136+'Initial Model'!AR136+'Initial Model'!AY136+'Initial Model'!BF136</f>
        <v>0.33789920063161882</v>
      </c>
      <c r="G135" s="1">
        <f t="shared" ref="G135:G198" si="14">1-(E135+F135)</f>
        <v>0.44224894073192189</v>
      </c>
      <c r="I135" s="1">
        <f t="shared" ref="I135:I198" ca="1" si="15">RAND()</f>
        <v>0.6911276221836129</v>
      </c>
      <c r="J135" s="1">
        <f t="shared" ref="J135:J198" ca="1" si="16">IF(I135&lt;G135,0,IF(I135&lt;(G135+F135),1,3))</f>
        <v>1</v>
      </c>
      <c r="K135" s="1">
        <f t="shared" ref="K135:K198" ca="1" si="17">IF(J135=3,0,IF(J135=1,1,3))</f>
        <v>1</v>
      </c>
      <c r="P135" s="21">
        <v>127</v>
      </c>
      <c r="Q135" s="1">
        <v>68</v>
      </c>
      <c r="R135" s="1">
        <v>54</v>
      </c>
      <c r="S135" s="1">
        <v>39</v>
      </c>
      <c r="T135" s="1">
        <v>41</v>
      </c>
      <c r="U135" s="1">
        <v>34</v>
      </c>
      <c r="V135" s="1">
        <v>56</v>
      </c>
      <c r="W135" s="1">
        <v>65</v>
      </c>
      <c r="X135" s="1">
        <v>54</v>
      </c>
      <c r="Y135" s="1">
        <v>22</v>
      </c>
      <c r="Z135" s="1">
        <v>26</v>
      </c>
      <c r="AA135" s="1">
        <v>50</v>
      </c>
      <c r="AB135" s="1">
        <v>87</v>
      </c>
      <c r="AC135" s="1">
        <v>88</v>
      </c>
      <c r="AD135" s="1">
        <v>54</v>
      </c>
      <c r="AE135" s="1">
        <v>37</v>
      </c>
      <c r="AF135" s="1">
        <v>38</v>
      </c>
      <c r="AG135" s="1">
        <v>76</v>
      </c>
      <c r="AH135" s="1">
        <v>57</v>
      </c>
      <c r="AI135" s="1">
        <v>48</v>
      </c>
      <c r="AJ135" s="22">
        <v>42</v>
      </c>
      <c r="AL135" s="41" t="str">
        <f t="shared" si="13"/>
        <v>Man City</v>
      </c>
      <c r="AM135" s="14"/>
    </row>
    <row r="136" spans="2:39" x14ac:dyDescent="0.35">
      <c r="B136" s="1" t="s">
        <v>5</v>
      </c>
      <c r="C136" s="1" t="s">
        <v>14</v>
      </c>
      <c r="E136" s="1">
        <f>SUM('Initial Model'!AC137)+SUM('Initial Model'!AI137:AJ137)+SUM('Initial Model'!AO137:AQ137)+SUM('Initial Model'!AU137:AX137)+SUM('Initial Model'!BA137:BE137)</f>
        <v>0.17250529823750491</v>
      </c>
      <c r="F136" s="1">
        <f>'Initial Model'!W137+'Initial Model'!AD137+'Initial Model'!AK137+'Initial Model'!AR137+'Initial Model'!AY137+'Initial Model'!BF137</f>
        <v>0.29529547997587491</v>
      </c>
      <c r="G136" s="1">
        <f t="shared" si="14"/>
        <v>0.53219922178662016</v>
      </c>
      <c r="I136" s="1">
        <f t="shared" ca="1" si="15"/>
        <v>0.21689495985720963</v>
      </c>
      <c r="J136" s="1">
        <f t="shared" ca="1" si="16"/>
        <v>0</v>
      </c>
      <c r="K136" s="1">
        <f t="shared" ca="1" si="17"/>
        <v>3</v>
      </c>
      <c r="P136" s="21">
        <v>128</v>
      </c>
      <c r="Q136" s="1">
        <v>69</v>
      </c>
      <c r="R136" s="1">
        <v>54</v>
      </c>
      <c r="S136" s="1">
        <v>33</v>
      </c>
      <c r="T136" s="1">
        <v>48</v>
      </c>
      <c r="U136" s="1">
        <v>28</v>
      </c>
      <c r="V136" s="1">
        <v>62</v>
      </c>
      <c r="W136" s="1">
        <v>55</v>
      </c>
      <c r="X136" s="1">
        <v>54</v>
      </c>
      <c r="Y136" s="1">
        <v>35</v>
      </c>
      <c r="Z136" s="1">
        <v>14</v>
      </c>
      <c r="AA136" s="1">
        <v>56</v>
      </c>
      <c r="AB136" s="1">
        <v>77</v>
      </c>
      <c r="AC136" s="1">
        <v>82</v>
      </c>
      <c r="AD136" s="1">
        <v>44</v>
      </c>
      <c r="AE136" s="1">
        <v>58</v>
      </c>
      <c r="AF136" s="1">
        <v>42</v>
      </c>
      <c r="AG136" s="1">
        <v>73</v>
      </c>
      <c r="AH136" s="1">
        <v>49</v>
      </c>
      <c r="AI136" s="1">
        <v>41</v>
      </c>
      <c r="AJ136" s="22">
        <v>50</v>
      </c>
      <c r="AL136" s="41" t="str">
        <f t="shared" si="13"/>
        <v>Man City</v>
      </c>
      <c r="AM136" s="14"/>
    </row>
    <row r="137" spans="2:39" x14ac:dyDescent="0.35">
      <c r="B137" s="1" t="s">
        <v>7</v>
      </c>
      <c r="C137" s="1" t="s">
        <v>21</v>
      </c>
      <c r="E137" s="1">
        <f>SUM('Initial Model'!AC138)+SUM('Initial Model'!AI138:AJ138)+SUM('Initial Model'!AO138:AQ138)+SUM('Initial Model'!AU138:AX138)+SUM('Initial Model'!BA138:BE138)</f>
        <v>0.30148392026723886</v>
      </c>
      <c r="F137" s="1">
        <f>'Initial Model'!W138+'Initial Model'!AD138+'Initial Model'!AK138+'Initial Model'!AR138+'Initial Model'!AY138+'Initial Model'!BF138</f>
        <v>0.34981142218900901</v>
      </c>
      <c r="G137" s="1">
        <f t="shared" si="14"/>
        <v>0.34870465754375213</v>
      </c>
      <c r="I137" s="1">
        <f t="shared" ca="1" si="15"/>
        <v>0.34158951925010572</v>
      </c>
      <c r="J137" s="1">
        <f t="shared" ca="1" si="16"/>
        <v>0</v>
      </c>
      <c r="K137" s="1">
        <f t="shared" ca="1" si="17"/>
        <v>3</v>
      </c>
      <c r="P137" s="21">
        <v>129</v>
      </c>
      <c r="Q137" s="1">
        <v>80</v>
      </c>
      <c r="R137" s="1">
        <v>45</v>
      </c>
      <c r="S137" s="1">
        <v>38</v>
      </c>
      <c r="T137" s="1">
        <v>51</v>
      </c>
      <c r="U137" s="1">
        <v>24</v>
      </c>
      <c r="V137" s="1">
        <v>74</v>
      </c>
      <c r="W137" s="1">
        <v>56</v>
      </c>
      <c r="X137" s="1">
        <v>57</v>
      </c>
      <c r="Y137" s="1">
        <v>28</v>
      </c>
      <c r="Z137" s="1">
        <v>17</v>
      </c>
      <c r="AA137" s="1">
        <v>57</v>
      </c>
      <c r="AB137" s="1">
        <v>81</v>
      </c>
      <c r="AC137" s="1">
        <v>93</v>
      </c>
      <c r="AD137" s="1">
        <v>48</v>
      </c>
      <c r="AE137" s="1">
        <v>34</v>
      </c>
      <c r="AF137" s="1">
        <v>41</v>
      </c>
      <c r="AG137" s="1">
        <v>75</v>
      </c>
      <c r="AH137" s="1">
        <v>61</v>
      </c>
      <c r="AI137" s="1">
        <v>46</v>
      </c>
      <c r="AJ137" s="22">
        <v>42</v>
      </c>
      <c r="AL137" s="41" t="str">
        <f t="shared" ref="AL137:AL200" si="18">INDEX($Q$5:$AJ$5,MATCH(MAX(Q137:AJ137),Q137:AJ137,0))</f>
        <v>Man City</v>
      </c>
      <c r="AM137" s="14"/>
    </row>
    <row r="138" spans="2:39" x14ac:dyDescent="0.35">
      <c r="B138" s="1" t="s">
        <v>8</v>
      </c>
      <c r="C138" s="1" t="s">
        <v>13</v>
      </c>
      <c r="E138" s="1">
        <f>SUM('Initial Model'!AC139)+SUM('Initial Model'!AI139:AJ139)+SUM('Initial Model'!AO139:AQ139)+SUM('Initial Model'!AU139:AX139)+SUM('Initial Model'!BA139:BE139)</f>
        <v>0.14571587043795783</v>
      </c>
      <c r="F138" s="1">
        <f>'Initial Model'!W139+'Initial Model'!AD139+'Initial Model'!AK139+'Initial Model'!AR139+'Initial Model'!AY139+'Initial Model'!BF139</f>
        <v>0.38971522250101143</v>
      </c>
      <c r="G138" s="1">
        <f t="shared" si="14"/>
        <v>0.46456890706103071</v>
      </c>
      <c r="I138" s="1">
        <f t="shared" ca="1" si="15"/>
        <v>4.5363687061936164E-2</v>
      </c>
      <c r="J138" s="1">
        <f t="shared" ca="1" si="16"/>
        <v>0</v>
      </c>
      <c r="K138" s="1">
        <f t="shared" ca="1" si="17"/>
        <v>3</v>
      </c>
      <c r="P138" s="21">
        <v>130</v>
      </c>
      <c r="Q138" s="1">
        <v>67</v>
      </c>
      <c r="R138" s="1">
        <v>54</v>
      </c>
      <c r="S138" s="1">
        <v>43</v>
      </c>
      <c r="T138" s="1">
        <v>42</v>
      </c>
      <c r="U138" s="1">
        <v>36</v>
      </c>
      <c r="V138" s="1">
        <v>81</v>
      </c>
      <c r="W138" s="1">
        <v>49</v>
      </c>
      <c r="X138" s="1">
        <v>52</v>
      </c>
      <c r="Y138" s="1">
        <v>22</v>
      </c>
      <c r="Z138" s="1">
        <v>26</v>
      </c>
      <c r="AA138" s="1">
        <v>50</v>
      </c>
      <c r="AB138" s="1">
        <v>85</v>
      </c>
      <c r="AC138" s="1">
        <v>93</v>
      </c>
      <c r="AD138" s="1">
        <v>65</v>
      </c>
      <c r="AE138" s="1">
        <v>49</v>
      </c>
      <c r="AF138" s="1">
        <v>36</v>
      </c>
      <c r="AG138" s="1">
        <v>60</v>
      </c>
      <c r="AH138" s="1">
        <v>39</v>
      </c>
      <c r="AI138" s="1">
        <v>35</v>
      </c>
      <c r="AJ138" s="22">
        <v>52</v>
      </c>
      <c r="AL138" s="41" t="str">
        <f t="shared" si="18"/>
        <v>Man City</v>
      </c>
      <c r="AM138" s="14"/>
    </row>
    <row r="139" spans="2:39" x14ac:dyDescent="0.35">
      <c r="B139" s="1" t="s">
        <v>3</v>
      </c>
      <c r="C139" s="1" t="s">
        <v>12</v>
      </c>
      <c r="E139" s="1">
        <f>SUM('Initial Model'!AC140)+SUM('Initial Model'!AI140:AJ140)+SUM('Initial Model'!AO140:AQ140)+SUM('Initial Model'!AU140:AX140)+SUM('Initial Model'!BA140:BE140)</f>
        <v>0.31089012882467465</v>
      </c>
      <c r="F139" s="1">
        <f>'Initial Model'!W140+'Initial Model'!AD140+'Initial Model'!AK140+'Initial Model'!AR140+'Initial Model'!AY140+'Initial Model'!BF140</f>
        <v>0.33348420652388672</v>
      </c>
      <c r="G139" s="1">
        <f t="shared" si="14"/>
        <v>0.35562566465143863</v>
      </c>
      <c r="I139" s="1">
        <f t="shared" ca="1" si="15"/>
        <v>0.49651430039784561</v>
      </c>
      <c r="J139" s="1">
        <f t="shared" ca="1" si="16"/>
        <v>1</v>
      </c>
      <c r="K139" s="1">
        <f t="shared" ca="1" si="17"/>
        <v>1</v>
      </c>
      <c r="P139" s="21">
        <v>131</v>
      </c>
      <c r="Q139" s="1">
        <v>63</v>
      </c>
      <c r="R139" s="1">
        <v>41</v>
      </c>
      <c r="S139" s="1">
        <v>35</v>
      </c>
      <c r="T139" s="1">
        <v>44</v>
      </c>
      <c r="U139" s="1">
        <v>12</v>
      </c>
      <c r="V139" s="1">
        <v>64</v>
      </c>
      <c r="W139" s="1">
        <v>52</v>
      </c>
      <c r="X139" s="1">
        <v>44</v>
      </c>
      <c r="Y139" s="1">
        <v>26</v>
      </c>
      <c r="Z139" s="1">
        <v>21</v>
      </c>
      <c r="AA139" s="1">
        <v>47</v>
      </c>
      <c r="AB139" s="1">
        <v>93</v>
      </c>
      <c r="AC139" s="1">
        <v>84</v>
      </c>
      <c r="AD139" s="1">
        <v>71</v>
      </c>
      <c r="AE139" s="1">
        <v>50</v>
      </c>
      <c r="AF139" s="1">
        <v>39</v>
      </c>
      <c r="AG139" s="1">
        <v>78</v>
      </c>
      <c r="AH139" s="1">
        <v>59</v>
      </c>
      <c r="AI139" s="1">
        <v>46</v>
      </c>
      <c r="AJ139" s="22">
        <v>57</v>
      </c>
      <c r="AL139" s="41" t="str">
        <f t="shared" si="18"/>
        <v>Liverpool</v>
      </c>
      <c r="AM139" s="14"/>
    </row>
    <row r="140" spans="2:39" x14ac:dyDescent="0.35">
      <c r="B140" s="1" t="s">
        <v>17</v>
      </c>
      <c r="C140" s="1" t="s">
        <v>4</v>
      </c>
      <c r="E140" s="1">
        <f>SUM('Initial Model'!AC141)+SUM('Initial Model'!AI141:AJ141)+SUM('Initial Model'!AO141:AQ141)+SUM('Initial Model'!AU141:AX141)+SUM('Initial Model'!BA141:BE141)</f>
        <v>0.77397391348821931</v>
      </c>
      <c r="F140" s="1">
        <f>'Initial Model'!W141+'Initial Model'!AD141+'Initial Model'!AK141+'Initial Model'!AR141+'Initial Model'!AY141+'Initial Model'!BF141</f>
        <v>0.10742045444301417</v>
      </c>
      <c r="G140" s="1">
        <f t="shared" si="14"/>
        <v>0.11860563206876651</v>
      </c>
      <c r="I140" s="1">
        <f t="shared" ca="1" si="15"/>
        <v>0.39679941792110984</v>
      </c>
      <c r="J140" s="1">
        <f t="shared" ca="1" si="16"/>
        <v>3</v>
      </c>
      <c r="K140" s="1">
        <f t="shared" ca="1" si="17"/>
        <v>0</v>
      </c>
      <c r="P140" s="21">
        <v>132</v>
      </c>
      <c r="Q140" s="1">
        <v>64</v>
      </c>
      <c r="R140" s="1">
        <v>28</v>
      </c>
      <c r="S140" s="1">
        <v>42</v>
      </c>
      <c r="T140" s="1">
        <v>52</v>
      </c>
      <c r="U140" s="1">
        <v>36</v>
      </c>
      <c r="V140" s="1">
        <v>64</v>
      </c>
      <c r="W140" s="1">
        <v>48</v>
      </c>
      <c r="X140" s="1">
        <v>52</v>
      </c>
      <c r="Y140" s="1">
        <v>37</v>
      </c>
      <c r="Z140" s="1">
        <v>25</v>
      </c>
      <c r="AA140" s="1">
        <v>66</v>
      </c>
      <c r="AB140" s="1">
        <v>86</v>
      </c>
      <c r="AC140" s="1">
        <v>86</v>
      </c>
      <c r="AD140" s="1">
        <v>55</v>
      </c>
      <c r="AE140" s="1">
        <v>37</v>
      </c>
      <c r="AF140" s="1">
        <v>35</v>
      </c>
      <c r="AG140" s="1">
        <v>60</v>
      </c>
      <c r="AH140" s="1">
        <v>36</v>
      </c>
      <c r="AI140" s="1">
        <v>60</v>
      </c>
      <c r="AJ140" s="22">
        <v>62</v>
      </c>
      <c r="AL140" s="41" t="str">
        <f t="shared" si="18"/>
        <v>Liverpool</v>
      </c>
      <c r="AM140" s="14"/>
    </row>
    <row r="141" spans="2:39" x14ac:dyDescent="0.35">
      <c r="B141" s="1" t="s">
        <v>10</v>
      </c>
      <c r="C141" s="1" t="s">
        <v>19</v>
      </c>
      <c r="E141" s="1">
        <f>SUM('Initial Model'!AC142)+SUM('Initial Model'!AI142:AJ142)+SUM('Initial Model'!AO142:AQ142)+SUM('Initial Model'!AU142:AX142)+SUM('Initial Model'!BA142:BE142)</f>
        <v>0.29064606005166466</v>
      </c>
      <c r="F141" s="1">
        <f>'Initial Model'!W142+'Initial Model'!AD142+'Initial Model'!AK142+'Initial Model'!AR142+'Initial Model'!AY142+'Initial Model'!BF142</f>
        <v>0.34706187926310944</v>
      </c>
      <c r="G141" s="1">
        <f t="shared" si="14"/>
        <v>0.3622920606852259</v>
      </c>
      <c r="I141" s="1">
        <f t="shared" ca="1" si="15"/>
        <v>0.55230928225591558</v>
      </c>
      <c r="J141" s="1">
        <f t="shared" ca="1" si="16"/>
        <v>1</v>
      </c>
      <c r="K141" s="1">
        <f t="shared" ca="1" si="17"/>
        <v>1</v>
      </c>
      <c r="P141" s="21">
        <v>133</v>
      </c>
      <c r="Q141" s="1">
        <v>62</v>
      </c>
      <c r="R141" s="1">
        <v>45</v>
      </c>
      <c r="S141" s="1">
        <v>32</v>
      </c>
      <c r="T141" s="1">
        <v>45</v>
      </c>
      <c r="U141" s="1">
        <v>26</v>
      </c>
      <c r="V141" s="1">
        <v>71</v>
      </c>
      <c r="W141" s="1">
        <v>60</v>
      </c>
      <c r="X141" s="1">
        <v>51</v>
      </c>
      <c r="Y141" s="1">
        <v>38</v>
      </c>
      <c r="Z141" s="1">
        <v>12</v>
      </c>
      <c r="AA141" s="1">
        <v>50</v>
      </c>
      <c r="AB141" s="1">
        <v>95</v>
      </c>
      <c r="AC141" s="1">
        <v>94</v>
      </c>
      <c r="AD141" s="1">
        <v>48</v>
      </c>
      <c r="AE141" s="1">
        <v>47</v>
      </c>
      <c r="AF141" s="1">
        <v>48</v>
      </c>
      <c r="AG141" s="1">
        <v>68</v>
      </c>
      <c r="AH141" s="1">
        <v>51</v>
      </c>
      <c r="AI141" s="1">
        <v>42</v>
      </c>
      <c r="AJ141" s="22">
        <v>50</v>
      </c>
      <c r="AL141" s="41" t="str">
        <f t="shared" si="18"/>
        <v>Liverpool</v>
      </c>
      <c r="AM141" s="14"/>
    </row>
    <row r="142" spans="2:39" x14ac:dyDescent="0.35">
      <c r="B142" s="1" t="s">
        <v>20</v>
      </c>
      <c r="C142" s="1" t="s">
        <v>2</v>
      </c>
      <c r="E142" s="1">
        <f>SUM('Initial Model'!AC143)+SUM('Initial Model'!AI143:AJ143)+SUM('Initial Model'!AO143:AQ143)+SUM('Initial Model'!AU143:AX143)+SUM('Initial Model'!BA143:BE143)</f>
        <v>0.19382987870735313</v>
      </c>
      <c r="F142" s="1">
        <f>'Initial Model'!W143+'Initial Model'!AD143+'Initial Model'!AK143+'Initial Model'!AR143+'Initial Model'!AY143+'Initial Model'!BF143</f>
        <v>0.23986041794233226</v>
      </c>
      <c r="G142" s="1">
        <f t="shared" si="14"/>
        <v>0.56630970335031461</v>
      </c>
      <c r="I142" s="1">
        <f t="shared" ca="1" si="15"/>
        <v>0.9209056829432184</v>
      </c>
      <c r="J142" s="1">
        <f t="shared" ca="1" si="16"/>
        <v>3</v>
      </c>
      <c r="K142" s="1">
        <f t="shared" ca="1" si="17"/>
        <v>0</v>
      </c>
      <c r="P142" s="21">
        <v>134</v>
      </c>
      <c r="Q142" s="1">
        <v>70</v>
      </c>
      <c r="R142" s="1">
        <v>49</v>
      </c>
      <c r="S142" s="1">
        <v>36</v>
      </c>
      <c r="T142" s="1">
        <v>37</v>
      </c>
      <c r="U142" s="1">
        <v>38</v>
      </c>
      <c r="V142" s="1">
        <v>58</v>
      </c>
      <c r="W142" s="1">
        <v>48</v>
      </c>
      <c r="X142" s="1">
        <v>64</v>
      </c>
      <c r="Y142" s="1">
        <v>33</v>
      </c>
      <c r="Z142" s="1">
        <v>20</v>
      </c>
      <c r="AA142" s="1">
        <v>60</v>
      </c>
      <c r="AB142" s="1">
        <v>89</v>
      </c>
      <c r="AC142" s="1">
        <v>83</v>
      </c>
      <c r="AD142" s="1">
        <v>53</v>
      </c>
      <c r="AE142" s="1">
        <v>40</v>
      </c>
      <c r="AF142" s="1">
        <v>40</v>
      </c>
      <c r="AG142" s="1">
        <v>65</v>
      </c>
      <c r="AH142" s="1">
        <v>43</v>
      </c>
      <c r="AI142" s="1">
        <v>52</v>
      </c>
      <c r="AJ142" s="22">
        <v>56</v>
      </c>
      <c r="AL142" s="41" t="str">
        <f t="shared" si="18"/>
        <v>Liverpool</v>
      </c>
      <c r="AM142" s="14"/>
    </row>
    <row r="143" spans="2:39" x14ac:dyDescent="0.35">
      <c r="B143" s="1" t="s">
        <v>16</v>
      </c>
      <c r="C143" s="1" t="s">
        <v>11</v>
      </c>
      <c r="E143" s="1">
        <f>SUM('Initial Model'!AC144)+SUM('Initial Model'!AI144:AJ144)+SUM('Initial Model'!AO144:AQ144)+SUM('Initial Model'!AU144:AX144)+SUM('Initial Model'!BA144:BE144)</f>
        <v>0.38694600721342276</v>
      </c>
      <c r="F143" s="1">
        <f>'Initial Model'!W144+'Initial Model'!AD144+'Initial Model'!AK144+'Initial Model'!AR144+'Initial Model'!AY144+'Initial Model'!BF144</f>
        <v>0.30537808652781173</v>
      </c>
      <c r="G143" s="1">
        <f t="shared" si="14"/>
        <v>0.30767590625876551</v>
      </c>
      <c r="I143" s="1">
        <f t="shared" ca="1" si="15"/>
        <v>2.6213919859667811E-2</v>
      </c>
      <c r="J143" s="1">
        <f t="shared" ca="1" si="16"/>
        <v>0</v>
      </c>
      <c r="K143" s="1">
        <f t="shared" ca="1" si="17"/>
        <v>3</v>
      </c>
      <c r="P143" s="21">
        <v>135</v>
      </c>
      <c r="Q143" s="1">
        <v>69</v>
      </c>
      <c r="R143" s="1">
        <v>52</v>
      </c>
      <c r="S143" s="1">
        <v>43</v>
      </c>
      <c r="T143" s="1">
        <v>40</v>
      </c>
      <c r="U143" s="1">
        <v>29</v>
      </c>
      <c r="V143" s="1">
        <v>65</v>
      </c>
      <c r="W143" s="1">
        <v>62</v>
      </c>
      <c r="X143" s="1">
        <v>61</v>
      </c>
      <c r="Y143" s="1">
        <v>16</v>
      </c>
      <c r="Z143" s="1">
        <v>37</v>
      </c>
      <c r="AA143" s="1">
        <v>44</v>
      </c>
      <c r="AB143" s="1">
        <v>91</v>
      </c>
      <c r="AC143" s="1">
        <v>95</v>
      </c>
      <c r="AD143" s="1">
        <v>52</v>
      </c>
      <c r="AE143" s="1">
        <v>51</v>
      </c>
      <c r="AF143" s="1">
        <v>32</v>
      </c>
      <c r="AG143" s="1">
        <v>52</v>
      </c>
      <c r="AH143" s="1">
        <v>45</v>
      </c>
      <c r="AI143" s="1">
        <v>44</v>
      </c>
      <c r="AJ143" s="22">
        <v>54</v>
      </c>
      <c r="AL143" s="41" t="str">
        <f t="shared" si="18"/>
        <v>Man City</v>
      </c>
      <c r="AM143" s="14"/>
    </row>
    <row r="144" spans="2:39" x14ac:dyDescent="0.35">
      <c r="B144" s="1" t="s">
        <v>9</v>
      </c>
      <c r="C144" s="1" t="s">
        <v>6</v>
      </c>
      <c r="E144" s="1">
        <f>SUM('Initial Model'!AC145)+SUM('Initial Model'!AI145:AJ145)+SUM('Initial Model'!AO145:AQ145)+SUM('Initial Model'!AU145:AX145)+SUM('Initial Model'!BA145:BE145)</f>
        <v>0.77639897491952004</v>
      </c>
      <c r="F144" s="1">
        <f>'Initial Model'!W145+'Initial Model'!AD145+'Initial Model'!AK145+'Initial Model'!AR145+'Initial Model'!AY145+'Initial Model'!BF145</f>
        <v>0.16864611936807988</v>
      </c>
      <c r="G144" s="1">
        <f t="shared" si="14"/>
        <v>5.4954905712400137E-2</v>
      </c>
      <c r="I144" s="1">
        <f t="shared" ca="1" si="15"/>
        <v>0.52630800976616898</v>
      </c>
      <c r="J144" s="1">
        <f t="shared" ca="1" si="16"/>
        <v>3</v>
      </c>
      <c r="K144" s="1">
        <f t="shared" ca="1" si="17"/>
        <v>0</v>
      </c>
      <c r="P144" s="21">
        <v>136</v>
      </c>
      <c r="Q144" s="1">
        <v>70</v>
      </c>
      <c r="R144" s="1">
        <v>33</v>
      </c>
      <c r="S144" s="1">
        <v>33</v>
      </c>
      <c r="T144" s="1">
        <v>40</v>
      </c>
      <c r="U144" s="1">
        <v>41</v>
      </c>
      <c r="V144" s="1">
        <v>68</v>
      </c>
      <c r="W144" s="1">
        <v>45</v>
      </c>
      <c r="X144" s="1">
        <v>58</v>
      </c>
      <c r="Y144" s="1">
        <v>29</v>
      </c>
      <c r="Z144" s="1">
        <v>11</v>
      </c>
      <c r="AA144" s="1">
        <v>44</v>
      </c>
      <c r="AB144" s="1">
        <v>87</v>
      </c>
      <c r="AC144" s="1">
        <v>84</v>
      </c>
      <c r="AD144" s="1">
        <v>63</v>
      </c>
      <c r="AE144" s="1">
        <v>44</v>
      </c>
      <c r="AF144" s="1">
        <v>41</v>
      </c>
      <c r="AG144" s="1">
        <v>77</v>
      </c>
      <c r="AH144" s="1">
        <v>51</v>
      </c>
      <c r="AI144" s="1">
        <v>55</v>
      </c>
      <c r="AJ144" s="22">
        <v>52</v>
      </c>
      <c r="AL144" s="41" t="str">
        <f t="shared" si="18"/>
        <v>Liverpool</v>
      </c>
      <c r="AM144" s="14"/>
    </row>
    <row r="145" spans="2:39" x14ac:dyDescent="0.35">
      <c r="B145" s="1" t="s">
        <v>18</v>
      </c>
      <c r="C145" s="1" t="s">
        <v>15</v>
      </c>
      <c r="E145" s="1">
        <f>SUM('Initial Model'!AC146)+SUM('Initial Model'!AI146:AJ146)+SUM('Initial Model'!AO146:AQ146)+SUM('Initial Model'!AU146:AX146)+SUM('Initial Model'!BA146:BE146)</f>
        <v>0.64993234535171052</v>
      </c>
      <c r="F145" s="1">
        <f>'Initial Model'!W146+'Initial Model'!AD146+'Initial Model'!AK146+'Initial Model'!AR146+'Initial Model'!AY146+'Initial Model'!BF146</f>
        <v>0.24658362675409323</v>
      </c>
      <c r="G145" s="1">
        <f t="shared" si="14"/>
        <v>0.1034840278941962</v>
      </c>
      <c r="I145" s="1">
        <f t="shared" ca="1" si="15"/>
        <v>0.4628136177457074</v>
      </c>
      <c r="J145" s="1">
        <f t="shared" ca="1" si="16"/>
        <v>3</v>
      </c>
      <c r="K145" s="1">
        <f t="shared" ca="1" si="17"/>
        <v>0</v>
      </c>
      <c r="P145" s="21">
        <v>137</v>
      </c>
      <c r="Q145" s="1">
        <v>49</v>
      </c>
      <c r="R145" s="1">
        <v>57</v>
      </c>
      <c r="S145" s="1">
        <v>43</v>
      </c>
      <c r="T145" s="1">
        <v>37</v>
      </c>
      <c r="U145" s="1">
        <v>28</v>
      </c>
      <c r="V145" s="1">
        <v>57</v>
      </c>
      <c r="W145" s="1">
        <v>51</v>
      </c>
      <c r="X145" s="1">
        <v>59</v>
      </c>
      <c r="Y145" s="1">
        <v>31</v>
      </c>
      <c r="Z145" s="1">
        <v>25</v>
      </c>
      <c r="AA145" s="1">
        <v>61</v>
      </c>
      <c r="AB145" s="1">
        <v>98</v>
      </c>
      <c r="AC145" s="1">
        <v>82</v>
      </c>
      <c r="AD145" s="1">
        <v>57</v>
      </c>
      <c r="AE145" s="1">
        <v>40</v>
      </c>
      <c r="AF145" s="1">
        <v>47</v>
      </c>
      <c r="AG145" s="1">
        <v>56</v>
      </c>
      <c r="AH145" s="1">
        <v>49</v>
      </c>
      <c r="AI145" s="1">
        <v>60</v>
      </c>
      <c r="AJ145" s="22">
        <v>43</v>
      </c>
      <c r="AL145" s="41" t="str">
        <f t="shared" si="18"/>
        <v>Liverpool</v>
      </c>
      <c r="AM145" s="14"/>
    </row>
    <row r="146" spans="2:39" x14ac:dyDescent="0.35">
      <c r="B146" s="1" t="s">
        <v>4</v>
      </c>
      <c r="C146" s="1" t="s">
        <v>8</v>
      </c>
      <c r="E146" s="1">
        <f>SUM('Initial Model'!AC147)+SUM('Initial Model'!AI147:AJ147)+SUM('Initial Model'!AO147:AQ147)+SUM('Initial Model'!AU147:AX147)+SUM('Initial Model'!BA147:BE147)</f>
        <v>0.61255699103031469</v>
      </c>
      <c r="F146" s="1">
        <f>'Initial Model'!W147+'Initial Model'!AD147+'Initial Model'!AK147+'Initial Model'!AR147+'Initial Model'!AY147+'Initial Model'!BF147</f>
        <v>0.25525457503195614</v>
      </c>
      <c r="G146" s="1">
        <f t="shared" si="14"/>
        <v>0.13218843393772917</v>
      </c>
      <c r="I146" s="1">
        <f t="shared" ca="1" si="15"/>
        <v>0.46752728659252718</v>
      </c>
      <c r="J146" s="1">
        <f t="shared" ca="1" si="16"/>
        <v>3</v>
      </c>
      <c r="K146" s="1">
        <f t="shared" ca="1" si="17"/>
        <v>0</v>
      </c>
      <c r="P146" s="21">
        <v>138</v>
      </c>
      <c r="Q146" s="1">
        <v>67</v>
      </c>
      <c r="R146" s="1">
        <v>45</v>
      </c>
      <c r="S146" s="1">
        <v>36</v>
      </c>
      <c r="T146" s="1">
        <v>35</v>
      </c>
      <c r="U146" s="1">
        <v>22</v>
      </c>
      <c r="V146" s="1">
        <v>77</v>
      </c>
      <c r="W146" s="1">
        <v>50</v>
      </c>
      <c r="X146" s="1">
        <v>57</v>
      </c>
      <c r="Y146" s="1">
        <v>36</v>
      </c>
      <c r="Z146" s="1">
        <v>38</v>
      </c>
      <c r="AA146" s="1">
        <v>34</v>
      </c>
      <c r="AB146" s="1">
        <v>72</v>
      </c>
      <c r="AC146" s="1">
        <v>89</v>
      </c>
      <c r="AD146" s="1">
        <v>67</v>
      </c>
      <c r="AE146" s="1">
        <v>46</v>
      </c>
      <c r="AF146" s="1">
        <v>42</v>
      </c>
      <c r="AG146" s="1">
        <v>69</v>
      </c>
      <c r="AH146" s="1">
        <v>57</v>
      </c>
      <c r="AI146" s="1">
        <v>46</v>
      </c>
      <c r="AJ146" s="22">
        <v>45</v>
      </c>
      <c r="AL146" s="41" t="str">
        <f t="shared" si="18"/>
        <v>Man City</v>
      </c>
      <c r="AM146" s="14"/>
    </row>
    <row r="147" spans="2:39" x14ac:dyDescent="0.35">
      <c r="B147" s="1" t="s">
        <v>13</v>
      </c>
      <c r="C147" s="1" t="s">
        <v>7</v>
      </c>
      <c r="E147" s="1">
        <f>SUM('Initial Model'!AC148)+SUM('Initial Model'!AI148:AJ148)+SUM('Initial Model'!AO148:AQ148)+SUM('Initial Model'!AU148:AX148)+SUM('Initial Model'!BA148:BE148)</f>
        <v>0.14919217276871319</v>
      </c>
      <c r="F147" s="1">
        <f>'Initial Model'!W148+'Initial Model'!AD148+'Initial Model'!AK148+'Initial Model'!AR148+'Initial Model'!AY148+'Initial Model'!BF148</f>
        <v>0.24931905995072212</v>
      </c>
      <c r="G147" s="1">
        <f t="shared" si="14"/>
        <v>0.60148876728056466</v>
      </c>
      <c r="I147" s="1">
        <f t="shared" ca="1" si="15"/>
        <v>0.13726763423388222</v>
      </c>
      <c r="J147" s="1">
        <f t="shared" ca="1" si="16"/>
        <v>0</v>
      </c>
      <c r="K147" s="1">
        <f t="shared" ca="1" si="17"/>
        <v>3</v>
      </c>
      <c r="P147" s="21">
        <v>139</v>
      </c>
      <c r="Q147" s="1">
        <v>71</v>
      </c>
      <c r="R147" s="1">
        <v>39</v>
      </c>
      <c r="S147" s="1">
        <v>41</v>
      </c>
      <c r="T147" s="1">
        <v>44</v>
      </c>
      <c r="U147" s="1">
        <v>40</v>
      </c>
      <c r="V147" s="1">
        <v>61</v>
      </c>
      <c r="W147" s="1">
        <v>58</v>
      </c>
      <c r="X147" s="1">
        <v>60</v>
      </c>
      <c r="Y147" s="1">
        <v>18</v>
      </c>
      <c r="Z147" s="1">
        <v>12</v>
      </c>
      <c r="AA147" s="1">
        <v>49</v>
      </c>
      <c r="AB147" s="1">
        <v>92</v>
      </c>
      <c r="AC147" s="1">
        <v>89</v>
      </c>
      <c r="AD147" s="1">
        <v>52</v>
      </c>
      <c r="AE147" s="1">
        <v>55</v>
      </c>
      <c r="AF147" s="1">
        <v>52</v>
      </c>
      <c r="AG147" s="1">
        <v>73</v>
      </c>
      <c r="AH147" s="1">
        <v>40</v>
      </c>
      <c r="AI147" s="1">
        <v>44</v>
      </c>
      <c r="AJ147" s="22">
        <v>52</v>
      </c>
      <c r="AL147" s="41" t="str">
        <f t="shared" si="18"/>
        <v>Liverpool</v>
      </c>
      <c r="AM147" s="14"/>
    </row>
    <row r="148" spans="2:39" x14ac:dyDescent="0.35">
      <c r="B148" s="1" t="s">
        <v>12</v>
      </c>
      <c r="C148" s="1" t="s">
        <v>17</v>
      </c>
      <c r="E148" s="1">
        <f>SUM('Initial Model'!AC149)+SUM('Initial Model'!AI149:AJ149)+SUM('Initial Model'!AO149:AQ149)+SUM('Initial Model'!AU149:AX149)+SUM('Initial Model'!BA149:BE149)</f>
        <v>5.5369337419478956E-2</v>
      </c>
      <c r="F148" s="1">
        <f>'Initial Model'!W149+'Initial Model'!AD149+'Initial Model'!AK149+'Initial Model'!AR149+'Initial Model'!AY149+'Initial Model'!BF149</f>
        <v>0.18859317414764631</v>
      </c>
      <c r="G148" s="1">
        <f t="shared" si="14"/>
        <v>0.75603748843287466</v>
      </c>
      <c r="I148" s="1">
        <f t="shared" ca="1" si="15"/>
        <v>0.8469639505279889</v>
      </c>
      <c r="J148" s="1">
        <f t="shared" ca="1" si="16"/>
        <v>1</v>
      </c>
      <c r="K148" s="1">
        <f t="shared" ca="1" si="17"/>
        <v>1</v>
      </c>
      <c r="P148" s="21">
        <v>140</v>
      </c>
      <c r="Q148" s="1">
        <v>77</v>
      </c>
      <c r="R148" s="1">
        <v>42</v>
      </c>
      <c r="S148" s="1">
        <v>33</v>
      </c>
      <c r="T148" s="1">
        <v>46</v>
      </c>
      <c r="U148" s="1">
        <v>28</v>
      </c>
      <c r="V148" s="1">
        <v>70</v>
      </c>
      <c r="W148" s="1">
        <v>48</v>
      </c>
      <c r="X148" s="1">
        <v>62</v>
      </c>
      <c r="Y148" s="1">
        <v>28</v>
      </c>
      <c r="Z148" s="1">
        <v>24</v>
      </c>
      <c r="AA148" s="1">
        <v>61</v>
      </c>
      <c r="AB148" s="1">
        <v>86</v>
      </c>
      <c r="AC148" s="1">
        <v>95</v>
      </c>
      <c r="AD148" s="1">
        <v>54</v>
      </c>
      <c r="AE148" s="1">
        <v>43</v>
      </c>
      <c r="AF148" s="1">
        <v>45</v>
      </c>
      <c r="AG148" s="1">
        <v>58</v>
      </c>
      <c r="AH148" s="1">
        <v>48</v>
      </c>
      <c r="AI148" s="1">
        <v>42</v>
      </c>
      <c r="AJ148" s="22">
        <v>52</v>
      </c>
      <c r="AL148" s="41" t="str">
        <f t="shared" si="18"/>
        <v>Man City</v>
      </c>
      <c r="AM148" s="14"/>
    </row>
    <row r="149" spans="2:39" x14ac:dyDescent="0.35">
      <c r="B149" s="1" t="s">
        <v>19</v>
      </c>
      <c r="C149" s="1" t="s">
        <v>5</v>
      </c>
      <c r="E149" s="1">
        <f>SUM('Initial Model'!AC150)+SUM('Initial Model'!AI150:AJ150)+SUM('Initial Model'!AO150:AQ150)+SUM('Initial Model'!AU150:AX150)+SUM('Initial Model'!BA150:BE150)</f>
        <v>0.47467004313083427</v>
      </c>
      <c r="F149" s="1">
        <f>'Initial Model'!W150+'Initial Model'!AD150+'Initial Model'!AK150+'Initial Model'!AR150+'Initial Model'!AY150+'Initial Model'!BF150</f>
        <v>0.32077796565499178</v>
      </c>
      <c r="G149" s="1">
        <f t="shared" si="14"/>
        <v>0.204551991214174</v>
      </c>
      <c r="I149" s="1">
        <f t="shared" ca="1" si="15"/>
        <v>0.19536381571984296</v>
      </c>
      <c r="J149" s="1">
        <f t="shared" ca="1" si="16"/>
        <v>0</v>
      </c>
      <c r="K149" s="1">
        <f t="shared" ca="1" si="17"/>
        <v>3</v>
      </c>
      <c r="P149" s="21">
        <v>141</v>
      </c>
      <c r="Q149" s="1">
        <v>60</v>
      </c>
      <c r="R149" s="1">
        <v>39</v>
      </c>
      <c r="S149" s="1">
        <v>36</v>
      </c>
      <c r="T149" s="1">
        <v>42</v>
      </c>
      <c r="U149" s="1">
        <v>30</v>
      </c>
      <c r="V149" s="1">
        <v>69</v>
      </c>
      <c r="W149" s="1">
        <v>61</v>
      </c>
      <c r="X149" s="1">
        <v>55</v>
      </c>
      <c r="Y149" s="1">
        <v>26</v>
      </c>
      <c r="Z149" s="1">
        <v>22</v>
      </c>
      <c r="AA149" s="1">
        <v>39</v>
      </c>
      <c r="AB149" s="1">
        <v>87</v>
      </c>
      <c r="AC149" s="1">
        <v>97</v>
      </c>
      <c r="AD149" s="1">
        <v>65</v>
      </c>
      <c r="AE149" s="1">
        <v>59</v>
      </c>
      <c r="AF149" s="1">
        <v>53</v>
      </c>
      <c r="AG149" s="1">
        <v>66</v>
      </c>
      <c r="AH149" s="1">
        <v>43</v>
      </c>
      <c r="AI149" s="1">
        <v>55</v>
      </c>
      <c r="AJ149" s="22">
        <v>39</v>
      </c>
      <c r="AL149" s="41" t="str">
        <f t="shared" si="18"/>
        <v>Man City</v>
      </c>
      <c r="AM149" s="14"/>
    </row>
    <row r="150" spans="2:39" x14ac:dyDescent="0.35">
      <c r="B150" s="1" t="s">
        <v>21</v>
      </c>
      <c r="C150" s="1" t="s">
        <v>18</v>
      </c>
      <c r="E150" s="1">
        <f>SUM('Initial Model'!AC151)+SUM('Initial Model'!AI151:AJ151)+SUM('Initial Model'!AO151:AQ151)+SUM('Initial Model'!AU151:AX151)+SUM('Initial Model'!BA151:BE151)</f>
        <v>5.3800137804489168E-2</v>
      </c>
      <c r="F150" s="1">
        <f>'Initial Model'!W151+'Initial Model'!AD151+'Initial Model'!AK151+'Initial Model'!AR151+'Initial Model'!AY151+'Initial Model'!BF151</f>
        <v>0.18291354305591478</v>
      </c>
      <c r="G150" s="1">
        <f t="shared" si="14"/>
        <v>0.76328631913959599</v>
      </c>
      <c r="I150" s="1">
        <f t="shared" ca="1" si="15"/>
        <v>0.60615756869219961</v>
      </c>
      <c r="J150" s="1">
        <f t="shared" ca="1" si="16"/>
        <v>0</v>
      </c>
      <c r="K150" s="1">
        <f t="shared" ca="1" si="17"/>
        <v>3</v>
      </c>
      <c r="P150" s="21">
        <v>142</v>
      </c>
      <c r="Q150" s="1">
        <v>52</v>
      </c>
      <c r="R150" s="1">
        <v>46</v>
      </c>
      <c r="S150" s="1">
        <v>34</v>
      </c>
      <c r="T150" s="1">
        <v>41</v>
      </c>
      <c r="U150" s="1">
        <v>33</v>
      </c>
      <c r="V150" s="1">
        <v>64</v>
      </c>
      <c r="W150" s="1">
        <v>51</v>
      </c>
      <c r="X150" s="1">
        <v>61</v>
      </c>
      <c r="Y150" s="1">
        <v>28</v>
      </c>
      <c r="Z150" s="1">
        <v>21</v>
      </c>
      <c r="AA150" s="1">
        <v>58</v>
      </c>
      <c r="AB150" s="1">
        <v>88</v>
      </c>
      <c r="AC150" s="1">
        <v>92</v>
      </c>
      <c r="AD150" s="1">
        <v>64</v>
      </c>
      <c r="AE150" s="1">
        <v>49</v>
      </c>
      <c r="AF150" s="1">
        <v>44</v>
      </c>
      <c r="AG150" s="1">
        <v>71</v>
      </c>
      <c r="AH150" s="1">
        <v>48</v>
      </c>
      <c r="AI150" s="1">
        <v>48</v>
      </c>
      <c r="AJ150" s="22">
        <v>52</v>
      </c>
      <c r="AL150" s="41" t="str">
        <f t="shared" si="18"/>
        <v>Man City</v>
      </c>
      <c r="AM150" s="14"/>
    </row>
    <row r="151" spans="2:39" x14ac:dyDescent="0.35">
      <c r="B151" s="1" t="s">
        <v>15</v>
      </c>
      <c r="C151" s="1" t="s">
        <v>10</v>
      </c>
      <c r="E151" s="1">
        <f>SUM('Initial Model'!AC152)+SUM('Initial Model'!AI152:AJ152)+SUM('Initial Model'!AO152:AQ152)+SUM('Initial Model'!AU152:AX152)+SUM('Initial Model'!BA152:BE152)</f>
        <v>0.34491939613949246</v>
      </c>
      <c r="F151" s="1">
        <f>'Initial Model'!W152+'Initial Model'!AD152+'Initial Model'!AK152+'Initial Model'!AR152+'Initial Model'!AY152+'Initial Model'!BF152</f>
        <v>0.37502588071881593</v>
      </c>
      <c r="G151" s="1">
        <f t="shared" si="14"/>
        <v>0.28005472314169166</v>
      </c>
      <c r="I151" s="1">
        <f t="shared" ca="1" si="15"/>
        <v>0.23415105591402119</v>
      </c>
      <c r="J151" s="1">
        <f t="shared" ca="1" si="16"/>
        <v>0</v>
      </c>
      <c r="K151" s="1">
        <f t="shared" ca="1" si="17"/>
        <v>3</v>
      </c>
      <c r="P151" s="21">
        <v>143</v>
      </c>
      <c r="Q151" s="1">
        <v>67</v>
      </c>
      <c r="R151" s="1">
        <v>51</v>
      </c>
      <c r="S151" s="1">
        <v>43</v>
      </c>
      <c r="T151" s="1">
        <v>29</v>
      </c>
      <c r="U151" s="1">
        <v>43</v>
      </c>
      <c r="V151" s="1">
        <v>57</v>
      </c>
      <c r="W151" s="1">
        <v>50</v>
      </c>
      <c r="X151" s="1">
        <v>54</v>
      </c>
      <c r="Y151" s="1">
        <v>23</v>
      </c>
      <c r="Z151" s="1">
        <v>22</v>
      </c>
      <c r="AA151" s="1">
        <v>55</v>
      </c>
      <c r="AB151" s="1">
        <v>100</v>
      </c>
      <c r="AC151" s="1">
        <v>88</v>
      </c>
      <c r="AD151" s="1">
        <v>64</v>
      </c>
      <c r="AE151" s="1">
        <v>49</v>
      </c>
      <c r="AF151" s="1">
        <v>44</v>
      </c>
      <c r="AG151" s="1">
        <v>64</v>
      </c>
      <c r="AH151" s="1">
        <v>44</v>
      </c>
      <c r="AI151" s="1">
        <v>48</v>
      </c>
      <c r="AJ151" s="22">
        <v>45</v>
      </c>
      <c r="AL151" s="41" t="str">
        <f t="shared" si="18"/>
        <v>Liverpool</v>
      </c>
      <c r="AM151" s="14"/>
    </row>
    <row r="152" spans="2:39" x14ac:dyDescent="0.35">
      <c r="B152" s="1" t="s">
        <v>6</v>
      </c>
      <c r="C152" s="1" t="s">
        <v>3</v>
      </c>
      <c r="E152" s="1">
        <f>SUM('Initial Model'!AC153)+SUM('Initial Model'!AI153:AJ153)+SUM('Initial Model'!AO153:AQ153)+SUM('Initial Model'!AU153:AX153)+SUM('Initial Model'!BA153:BE153)</f>
        <v>0.14697337416084846</v>
      </c>
      <c r="F152" s="1">
        <f>'Initial Model'!W153+'Initial Model'!AD153+'Initial Model'!AK153+'Initial Model'!AR153+'Initial Model'!AY153+'Initial Model'!BF153</f>
        <v>0.23315564862745317</v>
      </c>
      <c r="G152" s="1">
        <f t="shared" si="14"/>
        <v>0.61987097721169837</v>
      </c>
      <c r="I152" s="1">
        <f t="shared" ca="1" si="15"/>
        <v>9.2937681573555198E-2</v>
      </c>
      <c r="J152" s="1">
        <f t="shared" ca="1" si="16"/>
        <v>0</v>
      </c>
      <c r="K152" s="1">
        <f t="shared" ca="1" si="17"/>
        <v>3</v>
      </c>
      <c r="P152" s="21">
        <v>144</v>
      </c>
      <c r="Q152" s="1">
        <v>62</v>
      </c>
      <c r="R152" s="1">
        <v>44</v>
      </c>
      <c r="S152" s="1">
        <v>38</v>
      </c>
      <c r="T152" s="1">
        <v>37</v>
      </c>
      <c r="U152" s="1">
        <v>37</v>
      </c>
      <c r="V152" s="1">
        <v>73</v>
      </c>
      <c r="W152" s="1">
        <v>48</v>
      </c>
      <c r="X152" s="1">
        <v>57</v>
      </c>
      <c r="Y152" s="1">
        <v>36</v>
      </c>
      <c r="Z152" s="1">
        <v>17</v>
      </c>
      <c r="AA152" s="1">
        <v>51</v>
      </c>
      <c r="AB152" s="1">
        <v>95</v>
      </c>
      <c r="AC152" s="1">
        <v>95</v>
      </c>
      <c r="AD152" s="1">
        <v>53</v>
      </c>
      <c r="AE152" s="1">
        <v>38</v>
      </c>
      <c r="AF152" s="1">
        <v>48</v>
      </c>
      <c r="AG152" s="1">
        <v>60</v>
      </c>
      <c r="AH152" s="1">
        <v>44</v>
      </c>
      <c r="AI152" s="1">
        <v>54</v>
      </c>
      <c r="AJ152" s="22">
        <v>58</v>
      </c>
      <c r="AL152" s="41" t="str">
        <f t="shared" si="18"/>
        <v>Liverpool</v>
      </c>
      <c r="AM152" s="14"/>
    </row>
    <row r="153" spans="2:39" x14ac:dyDescent="0.35">
      <c r="B153" s="1" t="s">
        <v>2</v>
      </c>
      <c r="C153" s="1" t="s">
        <v>16</v>
      </c>
      <c r="E153" s="1">
        <f>SUM('Initial Model'!AC154)+SUM('Initial Model'!AI154:AJ154)+SUM('Initial Model'!AO154:AQ154)+SUM('Initial Model'!AU154:AX154)+SUM('Initial Model'!BA154:BE154)</f>
        <v>0.3522433305085963</v>
      </c>
      <c r="F153" s="1">
        <f>'Initial Model'!W154+'Initial Model'!AD154+'Initial Model'!AK154+'Initial Model'!AR154+'Initial Model'!AY154+'Initial Model'!BF154</f>
        <v>0.2597498303483608</v>
      </c>
      <c r="G153" s="1">
        <f t="shared" si="14"/>
        <v>0.3880068391430429</v>
      </c>
      <c r="I153" s="1">
        <f t="shared" ca="1" si="15"/>
        <v>2.0154594334040765E-2</v>
      </c>
      <c r="J153" s="1">
        <f t="shared" ca="1" si="16"/>
        <v>0</v>
      </c>
      <c r="K153" s="1">
        <f t="shared" ca="1" si="17"/>
        <v>3</v>
      </c>
      <c r="P153" s="21">
        <v>145</v>
      </c>
      <c r="Q153" s="1">
        <v>52</v>
      </c>
      <c r="R153" s="1">
        <v>34</v>
      </c>
      <c r="S153" s="1">
        <v>31</v>
      </c>
      <c r="T153" s="1">
        <v>45</v>
      </c>
      <c r="U153" s="1">
        <v>35</v>
      </c>
      <c r="V153" s="1">
        <v>64</v>
      </c>
      <c r="W153" s="1">
        <v>51</v>
      </c>
      <c r="X153" s="1">
        <v>55</v>
      </c>
      <c r="Y153" s="1">
        <v>33</v>
      </c>
      <c r="Z153" s="1">
        <v>21</v>
      </c>
      <c r="AA153" s="1">
        <v>45</v>
      </c>
      <c r="AB153" s="1">
        <v>92</v>
      </c>
      <c r="AC153" s="1">
        <v>84</v>
      </c>
      <c r="AD153" s="1">
        <v>55</v>
      </c>
      <c r="AE153" s="1">
        <v>50</v>
      </c>
      <c r="AF153" s="1">
        <v>46</v>
      </c>
      <c r="AG153" s="1">
        <v>70</v>
      </c>
      <c r="AH153" s="1">
        <v>51</v>
      </c>
      <c r="AI153" s="1">
        <v>53</v>
      </c>
      <c r="AJ153" s="22">
        <v>51</v>
      </c>
      <c r="AL153" s="41" t="str">
        <f t="shared" si="18"/>
        <v>Liverpool</v>
      </c>
      <c r="AM153" s="14"/>
    </row>
    <row r="154" spans="2:39" x14ac:dyDescent="0.35">
      <c r="B154" s="1" t="s">
        <v>11</v>
      </c>
      <c r="C154" s="1" t="s">
        <v>20</v>
      </c>
      <c r="E154" s="1">
        <f>SUM('Initial Model'!AC155)+SUM('Initial Model'!AI155:AJ155)+SUM('Initial Model'!AO155:AQ155)+SUM('Initial Model'!AU155:AX155)+SUM('Initial Model'!BA155:BE155)</f>
        <v>0.57227302129667723</v>
      </c>
      <c r="F154" s="1">
        <f>'Initial Model'!W155+'Initial Model'!AD155+'Initial Model'!AK155+'Initial Model'!AR155+'Initial Model'!AY155+'Initial Model'!BF155</f>
        <v>0.28449105832731003</v>
      </c>
      <c r="G154" s="1">
        <f t="shared" si="14"/>
        <v>0.14323592037601274</v>
      </c>
      <c r="I154" s="1">
        <f t="shared" ca="1" si="15"/>
        <v>0.27104350605600835</v>
      </c>
      <c r="J154" s="1">
        <f t="shared" ca="1" si="16"/>
        <v>1</v>
      </c>
      <c r="K154" s="1">
        <f t="shared" ca="1" si="17"/>
        <v>1</v>
      </c>
      <c r="P154" s="21">
        <v>146</v>
      </c>
      <c r="Q154" s="1">
        <v>62</v>
      </c>
      <c r="R154" s="1">
        <v>46</v>
      </c>
      <c r="S154" s="1">
        <v>38</v>
      </c>
      <c r="T154" s="1">
        <v>47</v>
      </c>
      <c r="U154" s="1">
        <v>19</v>
      </c>
      <c r="V154" s="1">
        <v>55</v>
      </c>
      <c r="W154" s="1">
        <v>64</v>
      </c>
      <c r="X154" s="1">
        <v>52</v>
      </c>
      <c r="Y154" s="1">
        <v>27</v>
      </c>
      <c r="Z154" s="1">
        <v>27</v>
      </c>
      <c r="AA154" s="1">
        <v>56</v>
      </c>
      <c r="AB154" s="1">
        <v>85</v>
      </c>
      <c r="AC154" s="1">
        <v>90</v>
      </c>
      <c r="AD154" s="1">
        <v>53</v>
      </c>
      <c r="AE154" s="1">
        <v>50</v>
      </c>
      <c r="AF154" s="1">
        <v>44</v>
      </c>
      <c r="AG154" s="1">
        <v>62</v>
      </c>
      <c r="AH154" s="1">
        <v>51</v>
      </c>
      <c r="AI154" s="1">
        <v>42</v>
      </c>
      <c r="AJ154" s="22">
        <v>52</v>
      </c>
      <c r="AL154" s="41" t="str">
        <f t="shared" si="18"/>
        <v>Man City</v>
      </c>
      <c r="AM154" s="14"/>
    </row>
    <row r="155" spans="2:39" x14ac:dyDescent="0.35">
      <c r="B155" s="1" t="s">
        <v>14</v>
      </c>
      <c r="C155" s="1" t="s">
        <v>9</v>
      </c>
      <c r="E155" s="1">
        <f>SUM('Initial Model'!AC156)+SUM('Initial Model'!AI156:AJ156)+SUM('Initial Model'!AO156:AQ156)+SUM('Initial Model'!AU156:AX156)+SUM('Initial Model'!BA156:BE156)</f>
        <v>0.32134127261439588</v>
      </c>
      <c r="F155" s="1">
        <f>'Initial Model'!W156+'Initial Model'!AD156+'Initial Model'!AK156+'Initial Model'!AR156+'Initial Model'!AY156+'Initial Model'!BF156</f>
        <v>0.33550825447270499</v>
      </c>
      <c r="G155" s="1">
        <f t="shared" si="14"/>
        <v>0.34315047291289913</v>
      </c>
      <c r="I155" s="1">
        <f t="shared" ca="1" si="15"/>
        <v>0.45512842076675142</v>
      </c>
      <c r="J155" s="1">
        <f t="shared" ca="1" si="16"/>
        <v>1</v>
      </c>
      <c r="K155" s="1">
        <f t="shared" ca="1" si="17"/>
        <v>1</v>
      </c>
      <c r="P155" s="21">
        <v>147</v>
      </c>
      <c r="Q155" s="1">
        <v>52</v>
      </c>
      <c r="R155" s="1">
        <v>61</v>
      </c>
      <c r="S155" s="1">
        <v>44</v>
      </c>
      <c r="T155" s="1">
        <v>43</v>
      </c>
      <c r="U155" s="1">
        <v>23</v>
      </c>
      <c r="V155" s="1">
        <v>63</v>
      </c>
      <c r="W155" s="1">
        <v>41</v>
      </c>
      <c r="X155" s="1">
        <v>68</v>
      </c>
      <c r="Y155" s="1">
        <v>25</v>
      </c>
      <c r="Z155" s="1">
        <v>33</v>
      </c>
      <c r="AA155" s="1">
        <v>70</v>
      </c>
      <c r="AB155" s="1">
        <v>94</v>
      </c>
      <c r="AC155" s="1">
        <v>87</v>
      </c>
      <c r="AD155" s="1">
        <v>54</v>
      </c>
      <c r="AE155" s="1">
        <v>51</v>
      </c>
      <c r="AF155" s="1">
        <v>32</v>
      </c>
      <c r="AG155" s="1">
        <v>59</v>
      </c>
      <c r="AH155" s="1">
        <v>43</v>
      </c>
      <c r="AI155" s="1">
        <v>45</v>
      </c>
      <c r="AJ155" s="22">
        <v>54</v>
      </c>
      <c r="AL155" s="41" t="str">
        <f t="shared" si="18"/>
        <v>Liverpool</v>
      </c>
      <c r="AM155" s="14"/>
    </row>
    <row r="156" spans="2:39" x14ac:dyDescent="0.35">
      <c r="B156" s="1" t="s">
        <v>16</v>
      </c>
      <c r="C156" s="1" t="s">
        <v>8</v>
      </c>
      <c r="E156" s="1">
        <f>SUM('Initial Model'!AC157)+SUM('Initial Model'!AI157:AJ157)+SUM('Initial Model'!AO157:AQ157)+SUM('Initial Model'!AU157:AX157)+SUM('Initial Model'!BA157:BE157)</f>
        <v>0.77306689375548876</v>
      </c>
      <c r="F156" s="1">
        <f>'Initial Model'!W157+'Initial Model'!AD157+'Initial Model'!AK157+'Initial Model'!AR157+'Initial Model'!AY157+'Initial Model'!BF157</f>
        <v>0.15796749006652494</v>
      </c>
      <c r="G156" s="1">
        <f t="shared" si="14"/>
        <v>6.8965616177986355E-2</v>
      </c>
      <c r="I156" s="1">
        <f t="shared" ca="1" si="15"/>
        <v>0.34772593669973328</v>
      </c>
      <c r="J156" s="1">
        <f t="shared" ca="1" si="16"/>
        <v>3</v>
      </c>
      <c r="K156" s="1">
        <f t="shared" ca="1" si="17"/>
        <v>0</v>
      </c>
      <c r="P156" s="21">
        <v>148</v>
      </c>
      <c r="Q156" s="1">
        <v>68</v>
      </c>
      <c r="R156" s="1">
        <v>46</v>
      </c>
      <c r="S156" s="1">
        <v>32</v>
      </c>
      <c r="T156" s="1">
        <v>47</v>
      </c>
      <c r="U156" s="1">
        <v>42</v>
      </c>
      <c r="V156" s="1">
        <v>51</v>
      </c>
      <c r="W156" s="1">
        <v>50</v>
      </c>
      <c r="X156" s="1">
        <v>52</v>
      </c>
      <c r="Y156" s="1">
        <v>33</v>
      </c>
      <c r="Z156" s="1">
        <v>27</v>
      </c>
      <c r="AA156" s="1">
        <v>59</v>
      </c>
      <c r="AB156" s="1">
        <v>80</v>
      </c>
      <c r="AC156" s="1">
        <v>93</v>
      </c>
      <c r="AD156" s="1">
        <v>55</v>
      </c>
      <c r="AE156" s="1">
        <v>48</v>
      </c>
      <c r="AF156" s="1">
        <v>33</v>
      </c>
      <c r="AG156" s="1">
        <v>71</v>
      </c>
      <c r="AH156" s="1">
        <v>58</v>
      </c>
      <c r="AI156" s="1">
        <v>42</v>
      </c>
      <c r="AJ156" s="22">
        <v>44</v>
      </c>
      <c r="AL156" s="41" t="str">
        <f t="shared" si="18"/>
        <v>Man City</v>
      </c>
      <c r="AM156" s="14"/>
    </row>
    <row r="157" spans="2:39" x14ac:dyDescent="0.35">
      <c r="B157" s="1" t="s">
        <v>4</v>
      </c>
      <c r="C157" s="1" t="s">
        <v>18</v>
      </c>
      <c r="E157" s="1">
        <f>SUM('Initial Model'!AC158)+SUM('Initial Model'!AI158:AJ158)+SUM('Initial Model'!AO158:AQ158)+SUM('Initial Model'!AU158:AX158)+SUM('Initial Model'!BA158:BE158)</f>
        <v>9.7567403347862847E-2</v>
      </c>
      <c r="F157" s="1">
        <f>'Initial Model'!W158+'Initial Model'!AD158+'Initial Model'!AK158+'Initial Model'!AR158+'Initial Model'!AY158+'Initial Model'!BF158</f>
        <v>0.25383939300001523</v>
      </c>
      <c r="G157" s="1">
        <f t="shared" si="14"/>
        <v>0.64859320365212192</v>
      </c>
      <c r="I157" s="1">
        <f t="shared" ca="1" si="15"/>
        <v>0.12467360677504169</v>
      </c>
      <c r="J157" s="1">
        <f t="shared" ca="1" si="16"/>
        <v>0</v>
      </c>
      <c r="K157" s="1">
        <f t="shared" ca="1" si="17"/>
        <v>3</v>
      </c>
      <c r="P157" s="21">
        <v>149</v>
      </c>
      <c r="Q157" s="1">
        <v>65</v>
      </c>
      <c r="R157" s="1">
        <v>51</v>
      </c>
      <c r="S157" s="1">
        <v>43</v>
      </c>
      <c r="T157" s="1">
        <v>46</v>
      </c>
      <c r="U157" s="1">
        <v>27</v>
      </c>
      <c r="V157" s="1">
        <v>64</v>
      </c>
      <c r="W157" s="1">
        <v>57</v>
      </c>
      <c r="X157" s="1">
        <v>51</v>
      </c>
      <c r="Y157" s="1">
        <v>20</v>
      </c>
      <c r="Z157" s="1">
        <v>25</v>
      </c>
      <c r="AA157" s="1">
        <v>61</v>
      </c>
      <c r="AB157" s="1">
        <v>77</v>
      </c>
      <c r="AC157" s="1">
        <v>88</v>
      </c>
      <c r="AD157" s="1">
        <v>55</v>
      </c>
      <c r="AE157" s="1">
        <v>45</v>
      </c>
      <c r="AF157" s="1">
        <v>46</v>
      </c>
      <c r="AG157" s="1">
        <v>60</v>
      </c>
      <c r="AH157" s="1">
        <v>45</v>
      </c>
      <c r="AI157" s="1">
        <v>52</v>
      </c>
      <c r="AJ157" s="22">
        <v>62</v>
      </c>
      <c r="AL157" s="41" t="str">
        <f t="shared" si="18"/>
        <v>Man City</v>
      </c>
      <c r="AM157" s="14"/>
    </row>
    <row r="158" spans="2:39" x14ac:dyDescent="0.35">
      <c r="B158" s="1" t="s">
        <v>21</v>
      </c>
      <c r="C158" s="1" t="s">
        <v>13</v>
      </c>
      <c r="E158" s="1">
        <f>SUM('Initial Model'!AC159)+SUM('Initial Model'!AI159:AJ159)+SUM('Initial Model'!AO159:AQ159)+SUM('Initial Model'!AU159:AX159)+SUM('Initial Model'!BA159:BE159)</f>
        <v>0.32281875856246312</v>
      </c>
      <c r="F158" s="1">
        <f>'Initial Model'!W159+'Initial Model'!AD159+'Initial Model'!AK159+'Initial Model'!AR159+'Initial Model'!AY159+'Initial Model'!BF159</f>
        <v>0.3323050647794189</v>
      </c>
      <c r="G158" s="1">
        <f t="shared" si="14"/>
        <v>0.34487617665811798</v>
      </c>
      <c r="I158" s="1">
        <f t="shared" ca="1" si="15"/>
        <v>0.84628518041703493</v>
      </c>
      <c r="J158" s="1">
        <f t="shared" ca="1" si="16"/>
        <v>3</v>
      </c>
      <c r="K158" s="1">
        <f t="shared" ca="1" si="17"/>
        <v>0</v>
      </c>
      <c r="P158" s="21">
        <v>150</v>
      </c>
      <c r="Q158" s="1">
        <v>74</v>
      </c>
      <c r="R158" s="1">
        <v>42</v>
      </c>
      <c r="S158" s="1">
        <v>33</v>
      </c>
      <c r="T158" s="1">
        <v>47</v>
      </c>
      <c r="U158" s="1">
        <v>38</v>
      </c>
      <c r="V158" s="1">
        <v>55</v>
      </c>
      <c r="W158" s="1">
        <v>57</v>
      </c>
      <c r="X158" s="1">
        <v>61</v>
      </c>
      <c r="Y158" s="1">
        <v>25</v>
      </c>
      <c r="Z158" s="1">
        <v>21</v>
      </c>
      <c r="AA158" s="1">
        <v>59</v>
      </c>
      <c r="AB158" s="1">
        <v>79</v>
      </c>
      <c r="AC158" s="1">
        <v>95</v>
      </c>
      <c r="AD158" s="1">
        <v>50</v>
      </c>
      <c r="AE158" s="1">
        <v>44</v>
      </c>
      <c r="AF158" s="1">
        <v>47</v>
      </c>
      <c r="AG158" s="1">
        <v>63</v>
      </c>
      <c r="AH158" s="1">
        <v>43</v>
      </c>
      <c r="AI158" s="1">
        <v>61</v>
      </c>
      <c r="AJ158" s="22">
        <v>45</v>
      </c>
      <c r="AL158" s="41" t="str">
        <f t="shared" si="18"/>
        <v>Man City</v>
      </c>
      <c r="AM158" s="14"/>
    </row>
    <row r="159" spans="2:39" x14ac:dyDescent="0.35">
      <c r="B159" s="1" t="s">
        <v>5</v>
      </c>
      <c r="C159" s="1" t="s">
        <v>20</v>
      </c>
      <c r="E159" s="1">
        <f>SUM('Initial Model'!AC160)+SUM('Initial Model'!AI160:AJ160)+SUM('Initial Model'!AO160:AQ160)+SUM('Initial Model'!AU160:AX160)+SUM('Initial Model'!BA160:BE160)</f>
        <v>0.25283768921567495</v>
      </c>
      <c r="F159" s="1">
        <f>'Initial Model'!W160+'Initial Model'!AD160+'Initial Model'!AK160+'Initial Model'!AR160+'Initial Model'!AY160+'Initial Model'!BF160</f>
        <v>0.29771907838753098</v>
      </c>
      <c r="G159" s="1">
        <f t="shared" si="14"/>
        <v>0.44944323239679407</v>
      </c>
      <c r="I159" s="1">
        <f t="shared" ca="1" si="15"/>
        <v>0.88403878987235551</v>
      </c>
      <c r="J159" s="1">
        <f t="shared" ca="1" si="16"/>
        <v>3</v>
      </c>
      <c r="K159" s="1">
        <f t="shared" ca="1" si="17"/>
        <v>0</v>
      </c>
      <c r="P159" s="21">
        <v>151</v>
      </c>
      <c r="Q159" s="1">
        <v>59</v>
      </c>
      <c r="R159" s="1">
        <v>50</v>
      </c>
      <c r="S159" s="1">
        <v>36</v>
      </c>
      <c r="T159" s="1">
        <v>37</v>
      </c>
      <c r="U159" s="1">
        <v>30</v>
      </c>
      <c r="V159" s="1">
        <v>63</v>
      </c>
      <c r="W159" s="1">
        <v>56</v>
      </c>
      <c r="X159" s="1">
        <v>55</v>
      </c>
      <c r="Y159" s="1">
        <v>24</v>
      </c>
      <c r="Z159" s="1">
        <v>16</v>
      </c>
      <c r="AA159" s="1">
        <v>56</v>
      </c>
      <c r="AB159" s="1">
        <v>91</v>
      </c>
      <c r="AC159" s="1">
        <v>86</v>
      </c>
      <c r="AD159" s="1">
        <v>58</v>
      </c>
      <c r="AE159" s="1">
        <v>47</v>
      </c>
      <c r="AF159" s="1">
        <v>38</v>
      </c>
      <c r="AG159" s="1">
        <v>69</v>
      </c>
      <c r="AH159" s="1">
        <v>48</v>
      </c>
      <c r="AI159" s="1">
        <v>46</v>
      </c>
      <c r="AJ159" s="22">
        <v>64</v>
      </c>
      <c r="AL159" s="41" t="str">
        <f t="shared" si="18"/>
        <v>Liverpool</v>
      </c>
      <c r="AM159" s="14"/>
    </row>
    <row r="160" spans="2:39" x14ac:dyDescent="0.35">
      <c r="B160" s="1" t="s">
        <v>9</v>
      </c>
      <c r="C160" s="1" t="s">
        <v>17</v>
      </c>
      <c r="E160" s="1">
        <f>SUM('Initial Model'!AC161)+SUM('Initial Model'!AI161:AJ161)+SUM('Initial Model'!AO161:AQ161)+SUM('Initial Model'!AU161:AX161)+SUM('Initial Model'!BA161:BE161)</f>
        <v>0.20387290325238147</v>
      </c>
      <c r="F160" s="1">
        <f>'Initial Model'!W161+'Initial Model'!AD161+'Initial Model'!AK161+'Initial Model'!AR161+'Initial Model'!AY161+'Initial Model'!BF161</f>
        <v>0.39393414695669721</v>
      </c>
      <c r="G160" s="1">
        <f t="shared" si="14"/>
        <v>0.40219294979092135</v>
      </c>
      <c r="I160" s="1">
        <f t="shared" ca="1" si="15"/>
        <v>0.9162603130794047</v>
      </c>
      <c r="J160" s="1">
        <f t="shared" ca="1" si="16"/>
        <v>3</v>
      </c>
      <c r="K160" s="1">
        <f t="shared" ca="1" si="17"/>
        <v>0</v>
      </c>
      <c r="P160" s="21">
        <v>152</v>
      </c>
      <c r="Q160" s="1">
        <v>72</v>
      </c>
      <c r="R160" s="1">
        <v>48</v>
      </c>
      <c r="S160" s="1">
        <v>37</v>
      </c>
      <c r="T160" s="1">
        <v>39</v>
      </c>
      <c r="U160" s="1">
        <v>35</v>
      </c>
      <c r="V160" s="1">
        <v>69</v>
      </c>
      <c r="W160" s="1">
        <v>63</v>
      </c>
      <c r="X160" s="1">
        <v>59</v>
      </c>
      <c r="Y160" s="1">
        <v>23</v>
      </c>
      <c r="Z160" s="1">
        <v>20</v>
      </c>
      <c r="AA160" s="1">
        <v>55</v>
      </c>
      <c r="AB160" s="1">
        <v>71</v>
      </c>
      <c r="AC160" s="1">
        <v>93</v>
      </c>
      <c r="AD160" s="1">
        <v>56</v>
      </c>
      <c r="AE160" s="1">
        <v>44</v>
      </c>
      <c r="AF160" s="1">
        <v>40</v>
      </c>
      <c r="AG160" s="1">
        <v>60</v>
      </c>
      <c r="AH160" s="1">
        <v>39</v>
      </c>
      <c r="AI160" s="1">
        <v>56</v>
      </c>
      <c r="AJ160" s="22">
        <v>58</v>
      </c>
      <c r="AL160" s="41" t="str">
        <f t="shared" si="18"/>
        <v>Man City</v>
      </c>
      <c r="AM160" s="14"/>
    </row>
    <row r="161" spans="2:39" x14ac:dyDescent="0.35">
      <c r="B161" s="1" t="s">
        <v>3</v>
      </c>
      <c r="C161" s="1" t="s">
        <v>11</v>
      </c>
      <c r="E161" s="1">
        <f>SUM('Initial Model'!AC162)+SUM('Initial Model'!AI162:AJ162)+SUM('Initial Model'!AO162:AQ162)+SUM('Initial Model'!AU162:AX162)+SUM('Initial Model'!BA162:BE162)</f>
        <v>0.19690001356453332</v>
      </c>
      <c r="F161" s="1">
        <f>'Initial Model'!W162+'Initial Model'!AD162+'Initial Model'!AK162+'Initial Model'!AR162+'Initial Model'!AY162+'Initial Model'!BF162</f>
        <v>0.31263197031271411</v>
      </c>
      <c r="G161" s="1">
        <f t="shared" si="14"/>
        <v>0.49046801612275259</v>
      </c>
      <c r="I161" s="1">
        <f t="shared" ca="1" si="15"/>
        <v>0.40468572462208452</v>
      </c>
      <c r="J161" s="1">
        <f t="shared" ca="1" si="16"/>
        <v>0</v>
      </c>
      <c r="K161" s="1">
        <f t="shared" ca="1" si="17"/>
        <v>3</v>
      </c>
      <c r="P161" s="21">
        <v>153</v>
      </c>
      <c r="Q161" s="1">
        <v>70</v>
      </c>
      <c r="R161" s="1">
        <v>61</v>
      </c>
      <c r="S161" s="1">
        <v>39</v>
      </c>
      <c r="T161" s="1">
        <v>48</v>
      </c>
      <c r="U161" s="1">
        <v>24</v>
      </c>
      <c r="V161" s="1">
        <v>72</v>
      </c>
      <c r="W161" s="1">
        <v>47</v>
      </c>
      <c r="X161" s="1">
        <v>48</v>
      </c>
      <c r="Y161" s="1">
        <v>22</v>
      </c>
      <c r="Z161" s="1">
        <v>21</v>
      </c>
      <c r="AA161" s="1">
        <v>62</v>
      </c>
      <c r="AB161" s="1">
        <v>82</v>
      </c>
      <c r="AC161" s="1">
        <v>77</v>
      </c>
      <c r="AD161" s="1">
        <v>55</v>
      </c>
      <c r="AE161" s="1">
        <v>44</v>
      </c>
      <c r="AF161" s="1">
        <v>35</v>
      </c>
      <c r="AG161" s="1">
        <v>65</v>
      </c>
      <c r="AH161" s="1">
        <v>65</v>
      </c>
      <c r="AI161" s="1">
        <v>33</v>
      </c>
      <c r="AJ161" s="22">
        <v>60</v>
      </c>
      <c r="AL161" s="41" t="str">
        <f t="shared" si="18"/>
        <v>Liverpool</v>
      </c>
      <c r="AM161" s="14"/>
    </row>
    <row r="162" spans="2:39" x14ac:dyDescent="0.35">
      <c r="B162" s="1" t="s">
        <v>2</v>
      </c>
      <c r="C162" s="1" t="s">
        <v>6</v>
      </c>
      <c r="E162" s="1">
        <f>SUM('Initial Model'!AC163)+SUM('Initial Model'!AI163:AJ163)+SUM('Initial Model'!AO163:AQ163)+SUM('Initial Model'!AU163:AX163)+SUM('Initial Model'!BA163:BE163)</f>
        <v>0.64694114388645541</v>
      </c>
      <c r="F162" s="1">
        <f>'Initial Model'!W163+'Initial Model'!AD163+'Initial Model'!AK163+'Initial Model'!AR163+'Initial Model'!AY163+'Initial Model'!BF163</f>
        <v>0.2324947132590921</v>
      </c>
      <c r="G162" s="1">
        <f t="shared" si="14"/>
        <v>0.12056414285445249</v>
      </c>
      <c r="I162" s="1">
        <f t="shared" ca="1" si="15"/>
        <v>0.35323540165295619</v>
      </c>
      <c r="J162" s="1">
        <f t="shared" ca="1" si="16"/>
        <v>3</v>
      </c>
      <c r="K162" s="1">
        <f t="shared" ca="1" si="17"/>
        <v>0</v>
      </c>
      <c r="P162" s="21">
        <v>154</v>
      </c>
      <c r="Q162" s="1">
        <v>74</v>
      </c>
      <c r="R162" s="1">
        <v>49</v>
      </c>
      <c r="S162" s="1">
        <v>46</v>
      </c>
      <c r="T162" s="1">
        <v>26</v>
      </c>
      <c r="U162" s="1">
        <v>39</v>
      </c>
      <c r="V162" s="1">
        <v>54</v>
      </c>
      <c r="W162" s="1">
        <v>58</v>
      </c>
      <c r="X162" s="1">
        <v>48</v>
      </c>
      <c r="Y162" s="1">
        <v>27</v>
      </c>
      <c r="Z162" s="1">
        <v>12</v>
      </c>
      <c r="AA162" s="1">
        <v>56</v>
      </c>
      <c r="AB162" s="1">
        <v>92</v>
      </c>
      <c r="AC162" s="1">
        <v>91</v>
      </c>
      <c r="AD162" s="1">
        <v>51</v>
      </c>
      <c r="AE162" s="1">
        <v>50</v>
      </c>
      <c r="AF162" s="1">
        <v>40</v>
      </c>
      <c r="AG162" s="1">
        <v>68</v>
      </c>
      <c r="AH162" s="1">
        <v>52</v>
      </c>
      <c r="AI162" s="1">
        <v>51</v>
      </c>
      <c r="AJ162" s="22">
        <v>53</v>
      </c>
      <c r="AL162" s="41" t="str">
        <f t="shared" si="18"/>
        <v>Liverpool</v>
      </c>
      <c r="AM162" s="14"/>
    </row>
    <row r="163" spans="2:39" x14ac:dyDescent="0.35">
      <c r="B163" s="1" t="s">
        <v>19</v>
      </c>
      <c r="C163" s="1" t="s">
        <v>7</v>
      </c>
      <c r="E163" s="1">
        <f>SUM('Initial Model'!AC164)+SUM('Initial Model'!AI164:AJ164)+SUM('Initial Model'!AO164:AQ164)+SUM('Initial Model'!AU164:AX164)+SUM('Initial Model'!BA164:BE164)</f>
        <v>0.26807328173669254</v>
      </c>
      <c r="F163" s="1">
        <f>'Initial Model'!W164+'Initial Model'!AD164+'Initial Model'!AK164+'Initial Model'!AR164+'Initial Model'!AY164+'Initial Model'!BF164</f>
        <v>0.25586682984488818</v>
      </c>
      <c r="G163" s="1">
        <f t="shared" si="14"/>
        <v>0.47605988841841929</v>
      </c>
      <c r="I163" s="1">
        <f t="shared" ca="1" si="15"/>
        <v>0.91063859110872514</v>
      </c>
      <c r="J163" s="1">
        <f t="shared" ca="1" si="16"/>
        <v>3</v>
      </c>
      <c r="K163" s="1">
        <f t="shared" ca="1" si="17"/>
        <v>0</v>
      </c>
      <c r="P163" s="21">
        <v>155</v>
      </c>
      <c r="Q163" s="1">
        <v>70</v>
      </c>
      <c r="R163" s="1">
        <v>38</v>
      </c>
      <c r="S163" s="1">
        <v>46</v>
      </c>
      <c r="T163" s="1">
        <v>36</v>
      </c>
      <c r="U163" s="1">
        <v>24</v>
      </c>
      <c r="V163" s="1">
        <v>61</v>
      </c>
      <c r="W163" s="1">
        <v>47</v>
      </c>
      <c r="X163" s="1">
        <v>55</v>
      </c>
      <c r="Y163" s="1">
        <v>25</v>
      </c>
      <c r="Z163" s="1">
        <v>25</v>
      </c>
      <c r="AA163" s="1">
        <v>60</v>
      </c>
      <c r="AB163" s="1">
        <v>96</v>
      </c>
      <c r="AC163" s="1">
        <v>81</v>
      </c>
      <c r="AD163" s="1">
        <v>68</v>
      </c>
      <c r="AE163" s="1">
        <v>47</v>
      </c>
      <c r="AF163" s="1">
        <v>41</v>
      </c>
      <c r="AG163" s="1">
        <v>61</v>
      </c>
      <c r="AH163" s="1">
        <v>50</v>
      </c>
      <c r="AI163" s="1">
        <v>52</v>
      </c>
      <c r="AJ163" s="22">
        <v>54</v>
      </c>
      <c r="AL163" s="41" t="str">
        <f t="shared" si="18"/>
        <v>Liverpool</v>
      </c>
      <c r="AM163" s="14"/>
    </row>
    <row r="164" spans="2:39" x14ac:dyDescent="0.35">
      <c r="B164" s="1" t="s">
        <v>10</v>
      </c>
      <c r="C164" s="1" t="s">
        <v>14</v>
      </c>
      <c r="E164" s="1">
        <f>SUM('Initial Model'!AC165)+SUM('Initial Model'!AI165:AJ165)+SUM('Initial Model'!AO165:AQ165)+SUM('Initial Model'!AU165:AX165)+SUM('Initial Model'!BA165:BE165)</f>
        <v>0.27067753598709227</v>
      </c>
      <c r="F164" s="1">
        <f>'Initial Model'!W165+'Initial Model'!AD165+'Initial Model'!AK165+'Initial Model'!AR165+'Initial Model'!AY165+'Initial Model'!BF165</f>
        <v>0.36342191743608643</v>
      </c>
      <c r="G164" s="1">
        <f t="shared" si="14"/>
        <v>0.36590054657682125</v>
      </c>
      <c r="I164" s="1">
        <f t="shared" ca="1" si="15"/>
        <v>0.79918906414550406</v>
      </c>
      <c r="J164" s="1">
        <f t="shared" ca="1" si="16"/>
        <v>3</v>
      </c>
      <c r="K164" s="1">
        <f t="shared" ca="1" si="17"/>
        <v>0</v>
      </c>
      <c r="P164" s="21">
        <v>156</v>
      </c>
      <c r="Q164" s="1">
        <v>74</v>
      </c>
      <c r="R164" s="1">
        <v>50</v>
      </c>
      <c r="S164" s="1">
        <v>29</v>
      </c>
      <c r="T164" s="1">
        <v>44</v>
      </c>
      <c r="U164" s="1">
        <v>38</v>
      </c>
      <c r="V164" s="1">
        <v>55</v>
      </c>
      <c r="W164" s="1">
        <v>53</v>
      </c>
      <c r="X164" s="1">
        <v>61</v>
      </c>
      <c r="Y164" s="1">
        <v>22</v>
      </c>
      <c r="Z164" s="1">
        <v>23</v>
      </c>
      <c r="AA164" s="1">
        <v>63</v>
      </c>
      <c r="AB164" s="1">
        <v>79</v>
      </c>
      <c r="AC164" s="1">
        <v>68</v>
      </c>
      <c r="AD164" s="1">
        <v>63</v>
      </c>
      <c r="AE164" s="1">
        <v>58</v>
      </c>
      <c r="AF164" s="1">
        <v>41</v>
      </c>
      <c r="AG164" s="1">
        <v>53</v>
      </c>
      <c r="AH164" s="1">
        <v>42</v>
      </c>
      <c r="AI164" s="1">
        <v>57</v>
      </c>
      <c r="AJ164" s="22">
        <v>56</v>
      </c>
      <c r="AL164" s="41" t="str">
        <f t="shared" si="18"/>
        <v>Liverpool</v>
      </c>
      <c r="AM164" s="14"/>
    </row>
    <row r="165" spans="2:39" x14ac:dyDescent="0.35">
      <c r="B165" s="1" t="s">
        <v>15</v>
      </c>
      <c r="C165" s="1" t="s">
        <v>12</v>
      </c>
      <c r="E165" s="1">
        <f>SUM('Initial Model'!AC166)+SUM('Initial Model'!AI166:AJ166)+SUM('Initial Model'!AO166:AQ166)+SUM('Initial Model'!AU166:AX166)+SUM('Initial Model'!BA166:BE166)</f>
        <v>0.36746375103440321</v>
      </c>
      <c r="F165" s="1">
        <f>'Initial Model'!W166+'Initial Model'!AD166+'Initial Model'!AK166+'Initial Model'!AR166+'Initial Model'!AY166+'Initial Model'!BF166</f>
        <v>0.30710065838780676</v>
      </c>
      <c r="G165" s="1">
        <f t="shared" si="14"/>
        <v>0.32543559057779003</v>
      </c>
      <c r="I165" s="1">
        <f t="shared" ca="1" si="15"/>
        <v>0.20940589554638034</v>
      </c>
      <c r="J165" s="1">
        <f t="shared" ca="1" si="16"/>
        <v>0</v>
      </c>
      <c r="K165" s="1">
        <f t="shared" ca="1" si="17"/>
        <v>3</v>
      </c>
      <c r="P165" s="21">
        <v>157</v>
      </c>
      <c r="Q165" s="1">
        <v>71</v>
      </c>
      <c r="R165" s="1">
        <v>45</v>
      </c>
      <c r="S165" s="1">
        <v>46</v>
      </c>
      <c r="T165" s="1">
        <v>34</v>
      </c>
      <c r="U165" s="1">
        <v>36</v>
      </c>
      <c r="V165" s="1">
        <v>69</v>
      </c>
      <c r="W165" s="1">
        <v>65</v>
      </c>
      <c r="X165" s="1">
        <v>58</v>
      </c>
      <c r="Y165" s="1">
        <v>37</v>
      </c>
      <c r="Z165" s="1">
        <v>21</v>
      </c>
      <c r="AA165" s="1">
        <v>58</v>
      </c>
      <c r="AB165" s="1">
        <v>84</v>
      </c>
      <c r="AC165" s="1">
        <v>91</v>
      </c>
      <c r="AD165" s="1">
        <v>53</v>
      </c>
      <c r="AE165" s="1">
        <v>40</v>
      </c>
      <c r="AF165" s="1">
        <v>32</v>
      </c>
      <c r="AG165" s="1">
        <v>54</v>
      </c>
      <c r="AH165" s="1">
        <v>40</v>
      </c>
      <c r="AI165" s="1">
        <v>41</v>
      </c>
      <c r="AJ165" s="22">
        <v>48</v>
      </c>
      <c r="AL165" s="41" t="str">
        <f t="shared" si="18"/>
        <v>Man City</v>
      </c>
      <c r="AM165" s="14"/>
    </row>
    <row r="166" spans="2:39" x14ac:dyDescent="0.35">
      <c r="B166" s="1" t="s">
        <v>7</v>
      </c>
      <c r="C166" s="1" t="s">
        <v>3</v>
      </c>
      <c r="E166" s="1">
        <f>SUM('Initial Model'!AC167)+SUM('Initial Model'!AI167:AJ167)+SUM('Initial Model'!AO167:AQ167)+SUM('Initial Model'!AU167:AX167)+SUM('Initial Model'!BA167:BE167)</f>
        <v>0.19994621121251924</v>
      </c>
      <c r="F166" s="1">
        <f>'Initial Model'!W167+'Initial Model'!AD167+'Initial Model'!AK167+'Initial Model'!AR167+'Initial Model'!AY167+'Initial Model'!BF167</f>
        <v>0.32535952905245796</v>
      </c>
      <c r="G166" s="1">
        <f t="shared" si="14"/>
        <v>0.47469425973502277</v>
      </c>
      <c r="I166" s="1">
        <f t="shared" ca="1" si="15"/>
        <v>0.80155884757510032</v>
      </c>
      <c r="J166" s="1">
        <f t="shared" ca="1" si="16"/>
        <v>3</v>
      </c>
      <c r="K166" s="1">
        <f t="shared" ca="1" si="17"/>
        <v>0</v>
      </c>
      <c r="P166" s="21">
        <v>158</v>
      </c>
      <c r="Q166" s="1">
        <v>59</v>
      </c>
      <c r="R166" s="1">
        <v>40</v>
      </c>
      <c r="S166" s="1">
        <v>35</v>
      </c>
      <c r="T166" s="1">
        <v>39</v>
      </c>
      <c r="U166" s="1">
        <v>45</v>
      </c>
      <c r="V166" s="1">
        <v>81</v>
      </c>
      <c r="W166" s="1">
        <v>66</v>
      </c>
      <c r="X166" s="1">
        <v>55</v>
      </c>
      <c r="Y166" s="1">
        <v>12</v>
      </c>
      <c r="Z166" s="1">
        <v>25</v>
      </c>
      <c r="AA166" s="1">
        <v>48</v>
      </c>
      <c r="AB166" s="1">
        <v>89</v>
      </c>
      <c r="AC166" s="1">
        <v>97</v>
      </c>
      <c r="AD166" s="1">
        <v>56</v>
      </c>
      <c r="AE166" s="1">
        <v>43</v>
      </c>
      <c r="AF166" s="1">
        <v>37</v>
      </c>
      <c r="AG166" s="1">
        <v>63</v>
      </c>
      <c r="AH166" s="1">
        <v>58</v>
      </c>
      <c r="AI166" s="1">
        <v>43</v>
      </c>
      <c r="AJ166" s="22">
        <v>48</v>
      </c>
      <c r="AL166" s="41" t="str">
        <f t="shared" si="18"/>
        <v>Man City</v>
      </c>
      <c r="AM166" s="14"/>
    </row>
    <row r="167" spans="2:39" x14ac:dyDescent="0.35">
      <c r="B167" s="1" t="s">
        <v>6</v>
      </c>
      <c r="C167" s="1" t="s">
        <v>19</v>
      </c>
      <c r="E167" s="1">
        <f>SUM('Initial Model'!AC168)+SUM('Initial Model'!AI168:AJ168)+SUM('Initial Model'!AO168:AQ168)+SUM('Initial Model'!AU168:AX168)+SUM('Initial Model'!BA168:BE168)</f>
        <v>0.20314247199981122</v>
      </c>
      <c r="F167" s="1">
        <f>'Initial Model'!W168+'Initial Model'!AD168+'Initial Model'!AK168+'Initial Model'!AR168+'Initial Model'!AY168+'Initial Model'!BF168</f>
        <v>0.29386453768751836</v>
      </c>
      <c r="G167" s="1">
        <f t="shared" si="14"/>
        <v>0.50299299031267042</v>
      </c>
      <c r="I167" s="1">
        <f t="shared" ca="1" si="15"/>
        <v>0.50985823824880183</v>
      </c>
      <c r="J167" s="1">
        <f t="shared" ca="1" si="16"/>
        <v>1</v>
      </c>
      <c r="K167" s="1">
        <f t="shared" ca="1" si="17"/>
        <v>1</v>
      </c>
      <c r="P167" s="21">
        <v>159</v>
      </c>
      <c r="Q167" s="1">
        <v>61</v>
      </c>
      <c r="R167" s="1">
        <v>39</v>
      </c>
      <c r="S167" s="1">
        <v>35</v>
      </c>
      <c r="T167" s="1">
        <v>43</v>
      </c>
      <c r="U167" s="1">
        <v>40</v>
      </c>
      <c r="V167" s="1">
        <v>69</v>
      </c>
      <c r="W167" s="1">
        <v>56</v>
      </c>
      <c r="X167" s="1">
        <v>61</v>
      </c>
      <c r="Y167" s="1">
        <v>31</v>
      </c>
      <c r="Z167" s="1">
        <v>22</v>
      </c>
      <c r="AA167" s="1">
        <v>50</v>
      </c>
      <c r="AB167" s="1">
        <v>78</v>
      </c>
      <c r="AC167" s="1">
        <v>91</v>
      </c>
      <c r="AD167" s="1">
        <v>55</v>
      </c>
      <c r="AE167" s="1">
        <v>39</v>
      </c>
      <c r="AF167" s="1">
        <v>37</v>
      </c>
      <c r="AG167" s="1">
        <v>69</v>
      </c>
      <c r="AH167" s="1">
        <v>37</v>
      </c>
      <c r="AI167" s="1">
        <v>54</v>
      </c>
      <c r="AJ167" s="22">
        <v>53</v>
      </c>
      <c r="AL167" s="41" t="str">
        <f t="shared" si="18"/>
        <v>Man City</v>
      </c>
      <c r="AM167" s="14"/>
    </row>
    <row r="168" spans="2:39" x14ac:dyDescent="0.35">
      <c r="B168" s="1" t="s">
        <v>8</v>
      </c>
      <c r="C168" s="1" t="s">
        <v>10</v>
      </c>
      <c r="E168" s="1">
        <f>SUM('Initial Model'!AC169)+SUM('Initial Model'!AI169:AJ169)+SUM('Initial Model'!AO169:AQ169)+SUM('Initial Model'!AU169:AX169)+SUM('Initial Model'!BA169:BE169)</f>
        <v>9.6042718843684968E-2</v>
      </c>
      <c r="F168" s="1">
        <f>'Initial Model'!W169+'Initial Model'!AD169+'Initial Model'!AK169+'Initial Model'!AR169+'Initial Model'!AY169+'Initial Model'!BF169</f>
        <v>0.36655730206900827</v>
      </c>
      <c r="G168" s="1">
        <f t="shared" si="14"/>
        <v>0.53739997908730675</v>
      </c>
      <c r="I168" s="1">
        <f t="shared" ca="1" si="15"/>
        <v>0.18229270240549422</v>
      </c>
      <c r="J168" s="1">
        <f t="shared" ca="1" si="16"/>
        <v>0</v>
      </c>
      <c r="K168" s="1">
        <f t="shared" ca="1" si="17"/>
        <v>3</v>
      </c>
      <c r="P168" s="21">
        <v>160</v>
      </c>
      <c r="Q168" s="1">
        <v>67</v>
      </c>
      <c r="R168" s="1">
        <v>43</v>
      </c>
      <c r="S168" s="1">
        <v>41</v>
      </c>
      <c r="T168" s="1">
        <v>30</v>
      </c>
      <c r="U168" s="1">
        <v>45</v>
      </c>
      <c r="V168" s="1">
        <v>62</v>
      </c>
      <c r="W168" s="1">
        <v>44</v>
      </c>
      <c r="X168" s="1">
        <v>51</v>
      </c>
      <c r="Y168" s="1">
        <v>24</v>
      </c>
      <c r="Z168" s="1">
        <v>28</v>
      </c>
      <c r="AA168" s="1">
        <v>52</v>
      </c>
      <c r="AB168" s="1">
        <v>91</v>
      </c>
      <c r="AC168" s="1">
        <v>89</v>
      </c>
      <c r="AD168" s="1">
        <v>59</v>
      </c>
      <c r="AE168" s="1">
        <v>49</v>
      </c>
      <c r="AF168" s="1">
        <v>29</v>
      </c>
      <c r="AG168" s="1">
        <v>62</v>
      </c>
      <c r="AH168" s="1">
        <v>52</v>
      </c>
      <c r="AI168" s="1">
        <v>54</v>
      </c>
      <c r="AJ168" s="22">
        <v>52</v>
      </c>
      <c r="AL168" s="41" t="str">
        <f t="shared" si="18"/>
        <v>Liverpool</v>
      </c>
      <c r="AM168" s="14"/>
    </row>
    <row r="169" spans="2:39" x14ac:dyDescent="0.35">
      <c r="B169" s="1" t="s">
        <v>17</v>
      </c>
      <c r="C169" s="1" t="s">
        <v>15</v>
      </c>
      <c r="E169" s="1">
        <f>SUM('Initial Model'!AC170)+SUM('Initial Model'!AI170:AJ170)+SUM('Initial Model'!AO170:AQ170)+SUM('Initial Model'!AU170:AX170)+SUM('Initial Model'!BA170:BE170)</f>
        <v>0.63820297673107862</v>
      </c>
      <c r="F169" s="1">
        <f>'Initial Model'!W170+'Initial Model'!AD170+'Initial Model'!AK170+'Initial Model'!AR170+'Initial Model'!AY170+'Initial Model'!BF170</f>
        <v>0.24150405397151847</v>
      </c>
      <c r="G169" s="1">
        <f t="shared" si="14"/>
        <v>0.12029296929740285</v>
      </c>
      <c r="I169" s="1">
        <f t="shared" ca="1" si="15"/>
        <v>0.43637325553940998</v>
      </c>
      <c r="J169" s="1">
        <f t="shared" ca="1" si="16"/>
        <v>3</v>
      </c>
      <c r="K169" s="1">
        <f t="shared" ca="1" si="17"/>
        <v>0</v>
      </c>
      <c r="P169" s="21">
        <v>161</v>
      </c>
      <c r="Q169" s="1">
        <v>64</v>
      </c>
      <c r="R169" s="1">
        <v>45</v>
      </c>
      <c r="S169" s="1">
        <v>47</v>
      </c>
      <c r="T169" s="1">
        <v>34</v>
      </c>
      <c r="U169" s="1">
        <v>33</v>
      </c>
      <c r="V169" s="1">
        <v>61</v>
      </c>
      <c r="W169" s="1">
        <v>48</v>
      </c>
      <c r="X169" s="1">
        <v>63</v>
      </c>
      <c r="Y169" s="1">
        <v>23</v>
      </c>
      <c r="Z169" s="1">
        <v>34</v>
      </c>
      <c r="AA169" s="1">
        <v>53</v>
      </c>
      <c r="AB169" s="1">
        <v>83</v>
      </c>
      <c r="AC169" s="1">
        <v>91</v>
      </c>
      <c r="AD169" s="1">
        <v>54</v>
      </c>
      <c r="AE169" s="1">
        <v>44</v>
      </c>
      <c r="AF169" s="1">
        <v>45</v>
      </c>
      <c r="AG169" s="1">
        <v>61</v>
      </c>
      <c r="AH169" s="1">
        <v>51</v>
      </c>
      <c r="AI169" s="1">
        <v>51</v>
      </c>
      <c r="AJ169" s="22">
        <v>46</v>
      </c>
      <c r="AL169" s="41" t="str">
        <f t="shared" si="18"/>
        <v>Man City</v>
      </c>
      <c r="AM169" s="14"/>
    </row>
    <row r="170" spans="2:39" x14ac:dyDescent="0.35">
      <c r="B170" s="1" t="s">
        <v>11</v>
      </c>
      <c r="C170" s="1" t="s">
        <v>21</v>
      </c>
      <c r="E170" s="1">
        <f>SUM('Initial Model'!AC171)+SUM('Initial Model'!AI171:AJ171)+SUM('Initial Model'!AO171:AQ171)+SUM('Initial Model'!AU171:AX171)+SUM('Initial Model'!BA171:BE171)</f>
        <v>0.55838079240488792</v>
      </c>
      <c r="F170" s="1">
        <f>'Initial Model'!W171+'Initial Model'!AD171+'Initial Model'!AK171+'Initial Model'!AR171+'Initial Model'!AY171+'Initial Model'!BF171</f>
        <v>0.27859208214727121</v>
      </c>
      <c r="G170" s="1">
        <f t="shared" si="14"/>
        <v>0.16302712544784081</v>
      </c>
      <c r="I170" s="1">
        <f t="shared" ca="1" si="15"/>
        <v>0.52240274171653078</v>
      </c>
      <c r="J170" s="1">
        <f t="shared" ca="1" si="16"/>
        <v>3</v>
      </c>
      <c r="K170" s="1">
        <f t="shared" ca="1" si="17"/>
        <v>0</v>
      </c>
      <c r="P170" s="21">
        <v>162</v>
      </c>
      <c r="Q170" s="1">
        <v>58</v>
      </c>
      <c r="R170" s="1">
        <v>43</v>
      </c>
      <c r="S170" s="1">
        <v>32</v>
      </c>
      <c r="T170" s="1">
        <v>39</v>
      </c>
      <c r="U170" s="1">
        <v>33</v>
      </c>
      <c r="V170" s="1">
        <v>66</v>
      </c>
      <c r="W170" s="1">
        <v>63</v>
      </c>
      <c r="X170" s="1">
        <v>67</v>
      </c>
      <c r="Y170" s="1">
        <v>26</v>
      </c>
      <c r="Z170" s="1">
        <v>20</v>
      </c>
      <c r="AA170" s="1">
        <v>59</v>
      </c>
      <c r="AB170" s="1">
        <v>79</v>
      </c>
      <c r="AC170" s="1">
        <v>89</v>
      </c>
      <c r="AD170" s="1">
        <v>48</v>
      </c>
      <c r="AE170" s="1">
        <v>50</v>
      </c>
      <c r="AF170" s="1">
        <v>41</v>
      </c>
      <c r="AG170" s="1">
        <v>58</v>
      </c>
      <c r="AH170" s="1">
        <v>57</v>
      </c>
      <c r="AI170" s="1">
        <v>55</v>
      </c>
      <c r="AJ170" s="22">
        <v>50</v>
      </c>
      <c r="AL170" s="41" t="str">
        <f t="shared" si="18"/>
        <v>Man City</v>
      </c>
      <c r="AM170" s="14"/>
    </row>
    <row r="171" spans="2:39" x14ac:dyDescent="0.35">
      <c r="B171" s="1" t="s">
        <v>12</v>
      </c>
      <c r="C171" s="1" t="s">
        <v>5</v>
      </c>
      <c r="E171" s="1">
        <f>SUM('Initial Model'!AC172)+SUM('Initial Model'!AI172:AJ172)+SUM('Initial Model'!AO172:AQ172)+SUM('Initial Model'!AU172:AX172)+SUM('Initial Model'!BA172:BE172)</f>
        <v>0.3984868501744972</v>
      </c>
      <c r="F171" s="1">
        <f>'Initial Model'!W172+'Initial Model'!AD172+'Initial Model'!AK172+'Initial Model'!AR172+'Initial Model'!AY172+'Initial Model'!BF172</f>
        <v>0.35522332963021175</v>
      </c>
      <c r="G171" s="1">
        <f t="shared" si="14"/>
        <v>0.246289820195291</v>
      </c>
      <c r="I171" s="1">
        <f t="shared" ca="1" si="15"/>
        <v>0.20799687112115917</v>
      </c>
      <c r="J171" s="1">
        <f t="shared" ca="1" si="16"/>
        <v>0</v>
      </c>
      <c r="K171" s="1">
        <f t="shared" ca="1" si="17"/>
        <v>3</v>
      </c>
      <c r="P171" s="21">
        <v>163</v>
      </c>
      <c r="Q171" s="1">
        <v>70</v>
      </c>
      <c r="R171" s="1">
        <v>44</v>
      </c>
      <c r="S171" s="1">
        <v>31</v>
      </c>
      <c r="T171" s="1">
        <v>55</v>
      </c>
      <c r="U171" s="1">
        <v>29</v>
      </c>
      <c r="V171" s="1">
        <v>74</v>
      </c>
      <c r="W171" s="1">
        <v>43</v>
      </c>
      <c r="X171" s="1">
        <v>57</v>
      </c>
      <c r="Y171" s="1">
        <v>32</v>
      </c>
      <c r="Z171" s="1">
        <v>29</v>
      </c>
      <c r="AA171" s="1">
        <v>50</v>
      </c>
      <c r="AB171" s="1">
        <v>86</v>
      </c>
      <c r="AC171" s="1">
        <v>83</v>
      </c>
      <c r="AD171" s="1">
        <v>58</v>
      </c>
      <c r="AE171" s="1">
        <v>39</v>
      </c>
      <c r="AF171" s="1">
        <v>36</v>
      </c>
      <c r="AG171" s="1">
        <v>81</v>
      </c>
      <c r="AH171" s="1">
        <v>41</v>
      </c>
      <c r="AI171" s="1">
        <v>53</v>
      </c>
      <c r="AJ171" s="22">
        <v>47</v>
      </c>
      <c r="AL171" s="41" t="str">
        <f t="shared" si="18"/>
        <v>Liverpool</v>
      </c>
      <c r="AM171" s="14"/>
    </row>
    <row r="172" spans="2:39" x14ac:dyDescent="0.35">
      <c r="B172" s="1" t="s">
        <v>14</v>
      </c>
      <c r="C172" s="1" t="s">
        <v>4</v>
      </c>
      <c r="E172" s="1">
        <f>SUM('Initial Model'!AC173)+SUM('Initial Model'!AI173:AJ173)+SUM('Initial Model'!AO173:AQ173)+SUM('Initial Model'!AU173:AX173)+SUM('Initial Model'!BA173:BE173)</f>
        <v>0.47184007570063308</v>
      </c>
      <c r="F172" s="1">
        <f>'Initial Model'!W173+'Initial Model'!AD173+'Initial Model'!AK173+'Initial Model'!AR173+'Initial Model'!AY173+'Initial Model'!BF173</f>
        <v>0.26883034846752946</v>
      </c>
      <c r="G172" s="1">
        <f t="shared" si="14"/>
        <v>0.25932957583183747</v>
      </c>
      <c r="I172" s="1">
        <f t="shared" ca="1" si="15"/>
        <v>3.4084032605636971E-2</v>
      </c>
      <c r="J172" s="1">
        <f t="shared" ca="1" si="16"/>
        <v>0</v>
      </c>
      <c r="K172" s="1">
        <f t="shared" ca="1" si="17"/>
        <v>3</v>
      </c>
      <c r="P172" s="21">
        <v>164</v>
      </c>
      <c r="Q172" s="1">
        <v>46</v>
      </c>
      <c r="R172" s="1">
        <v>52</v>
      </c>
      <c r="S172" s="1">
        <v>50</v>
      </c>
      <c r="T172" s="1">
        <v>55</v>
      </c>
      <c r="U172" s="1">
        <v>33</v>
      </c>
      <c r="V172" s="1">
        <v>79</v>
      </c>
      <c r="W172" s="1">
        <v>52</v>
      </c>
      <c r="X172" s="1">
        <v>54</v>
      </c>
      <c r="Y172" s="1">
        <v>44</v>
      </c>
      <c r="Z172" s="1">
        <v>17</v>
      </c>
      <c r="AA172" s="1">
        <v>46</v>
      </c>
      <c r="AB172" s="1">
        <v>80</v>
      </c>
      <c r="AC172" s="1">
        <v>86</v>
      </c>
      <c r="AD172" s="1">
        <v>57</v>
      </c>
      <c r="AE172" s="1">
        <v>47</v>
      </c>
      <c r="AF172" s="1">
        <v>30</v>
      </c>
      <c r="AG172" s="1">
        <v>76</v>
      </c>
      <c r="AH172" s="1">
        <v>42</v>
      </c>
      <c r="AI172" s="1">
        <v>42</v>
      </c>
      <c r="AJ172" s="22">
        <v>37</v>
      </c>
      <c r="AL172" s="41" t="str">
        <f t="shared" si="18"/>
        <v>Man City</v>
      </c>
      <c r="AM172" s="14"/>
    </row>
    <row r="173" spans="2:39" x14ac:dyDescent="0.35">
      <c r="B173" s="1" t="s">
        <v>13</v>
      </c>
      <c r="C173" s="1" t="s">
        <v>9</v>
      </c>
      <c r="E173" s="1">
        <f>SUM('Initial Model'!AC174)+SUM('Initial Model'!AI174:AJ174)+SUM('Initial Model'!AO174:AQ174)+SUM('Initial Model'!AU174:AX174)+SUM('Initial Model'!BA174:BE174)</f>
        <v>0.18022537667796185</v>
      </c>
      <c r="F173" s="1">
        <f>'Initial Model'!W174+'Initial Model'!AD174+'Initial Model'!AK174+'Initial Model'!AR174+'Initial Model'!AY174+'Initial Model'!BF174</f>
        <v>0.31050494026071046</v>
      </c>
      <c r="G173" s="1">
        <f t="shared" si="14"/>
        <v>0.50926968306132769</v>
      </c>
      <c r="I173" s="1">
        <f t="shared" ca="1" si="15"/>
        <v>0.1700541212726967</v>
      </c>
      <c r="J173" s="1">
        <f t="shared" ca="1" si="16"/>
        <v>0</v>
      </c>
      <c r="K173" s="1">
        <f t="shared" ca="1" si="17"/>
        <v>3</v>
      </c>
      <c r="P173" s="21">
        <v>165</v>
      </c>
      <c r="Q173" s="1">
        <v>53</v>
      </c>
      <c r="R173" s="1">
        <v>50</v>
      </c>
      <c r="S173" s="1">
        <v>38</v>
      </c>
      <c r="T173" s="1">
        <v>42</v>
      </c>
      <c r="U173" s="1">
        <v>36</v>
      </c>
      <c r="V173" s="1">
        <v>76</v>
      </c>
      <c r="W173" s="1">
        <v>44</v>
      </c>
      <c r="X173" s="1">
        <v>54</v>
      </c>
      <c r="Y173" s="1">
        <v>33</v>
      </c>
      <c r="Z173" s="1">
        <v>23</v>
      </c>
      <c r="AA173" s="1">
        <v>50</v>
      </c>
      <c r="AB173" s="1">
        <v>87</v>
      </c>
      <c r="AC173" s="1">
        <v>89</v>
      </c>
      <c r="AD173" s="1">
        <v>53</v>
      </c>
      <c r="AE173" s="1">
        <v>49</v>
      </c>
      <c r="AF173" s="1">
        <v>53</v>
      </c>
      <c r="AG173" s="1">
        <v>73</v>
      </c>
      <c r="AH173" s="1">
        <v>50</v>
      </c>
      <c r="AI173" s="1">
        <v>59</v>
      </c>
      <c r="AJ173" s="22">
        <v>43</v>
      </c>
      <c r="AL173" s="41" t="str">
        <f t="shared" si="18"/>
        <v>Man City</v>
      </c>
      <c r="AM173" s="14"/>
    </row>
    <row r="174" spans="2:39" x14ac:dyDescent="0.35">
      <c r="B174" s="1" t="s">
        <v>18</v>
      </c>
      <c r="C174" s="1" t="s">
        <v>2</v>
      </c>
      <c r="E174" s="1">
        <f>SUM('Initial Model'!AC175)+SUM('Initial Model'!AI175:AJ175)+SUM('Initial Model'!AO175:AQ175)+SUM('Initial Model'!AU175:AX175)+SUM('Initial Model'!BA175:BE175)</f>
        <v>0.66218570687419376</v>
      </c>
      <c r="F174" s="1">
        <f>'Initial Model'!W175+'Initial Model'!AD175+'Initial Model'!AK175+'Initial Model'!AR175+'Initial Model'!AY175+'Initial Model'!BF175</f>
        <v>0.21722666637189697</v>
      </c>
      <c r="G174" s="1">
        <f t="shared" si="14"/>
        <v>0.12058762675390922</v>
      </c>
      <c r="I174" s="1">
        <f t="shared" ca="1" si="15"/>
        <v>0.93365281989158388</v>
      </c>
      <c r="J174" s="1">
        <f t="shared" ca="1" si="16"/>
        <v>3</v>
      </c>
      <c r="K174" s="1">
        <f t="shared" ca="1" si="17"/>
        <v>0</v>
      </c>
      <c r="P174" s="21">
        <v>166</v>
      </c>
      <c r="Q174" s="1">
        <v>63</v>
      </c>
      <c r="R174" s="1">
        <v>50</v>
      </c>
      <c r="S174" s="1">
        <v>41</v>
      </c>
      <c r="T174" s="1">
        <v>44</v>
      </c>
      <c r="U174" s="1">
        <v>39</v>
      </c>
      <c r="V174" s="1">
        <v>70</v>
      </c>
      <c r="W174" s="1">
        <v>49</v>
      </c>
      <c r="X174" s="1">
        <v>62</v>
      </c>
      <c r="Y174" s="1">
        <v>26</v>
      </c>
      <c r="Z174" s="1">
        <v>16</v>
      </c>
      <c r="AA174" s="1">
        <v>46</v>
      </c>
      <c r="AB174" s="1">
        <v>80</v>
      </c>
      <c r="AC174" s="1">
        <v>86</v>
      </c>
      <c r="AD174" s="1">
        <v>58</v>
      </c>
      <c r="AE174" s="1">
        <v>55</v>
      </c>
      <c r="AF174" s="1">
        <v>41</v>
      </c>
      <c r="AG174" s="1">
        <v>65</v>
      </c>
      <c r="AH174" s="1">
        <v>57</v>
      </c>
      <c r="AI174" s="1">
        <v>46</v>
      </c>
      <c r="AJ174" s="22">
        <v>53</v>
      </c>
      <c r="AL174" s="41" t="str">
        <f t="shared" si="18"/>
        <v>Man City</v>
      </c>
      <c r="AM174" s="14"/>
    </row>
    <row r="175" spans="2:39" x14ac:dyDescent="0.35">
      <c r="B175" s="1" t="s">
        <v>20</v>
      </c>
      <c r="C175" s="1" t="s">
        <v>16</v>
      </c>
      <c r="E175" s="1">
        <f>SUM('Initial Model'!AC176)+SUM('Initial Model'!AI176:AJ176)+SUM('Initial Model'!AO176:AQ176)+SUM('Initial Model'!AU176:AX176)+SUM('Initial Model'!BA176:BE176)</f>
        <v>0.24524136656280482</v>
      </c>
      <c r="F175" s="1">
        <f>'Initial Model'!W176+'Initial Model'!AD176+'Initial Model'!AK176+'Initial Model'!AR176+'Initial Model'!AY176+'Initial Model'!BF176</f>
        <v>0.24555717326287915</v>
      </c>
      <c r="G175" s="1">
        <f t="shared" si="14"/>
        <v>0.509201460174316</v>
      </c>
      <c r="I175" s="1">
        <f t="shared" ca="1" si="15"/>
        <v>0.78632999294498773</v>
      </c>
      <c r="J175" s="1">
        <f t="shared" ca="1" si="16"/>
        <v>3</v>
      </c>
      <c r="K175" s="1">
        <f t="shared" ca="1" si="17"/>
        <v>0</v>
      </c>
      <c r="P175" s="21">
        <v>167</v>
      </c>
      <c r="Q175" s="1">
        <v>57</v>
      </c>
      <c r="R175" s="1">
        <v>58</v>
      </c>
      <c r="S175" s="1">
        <v>52</v>
      </c>
      <c r="T175" s="1">
        <v>56</v>
      </c>
      <c r="U175" s="1">
        <v>33</v>
      </c>
      <c r="V175" s="1">
        <v>73</v>
      </c>
      <c r="W175" s="1">
        <v>52</v>
      </c>
      <c r="X175" s="1">
        <v>48</v>
      </c>
      <c r="Y175" s="1">
        <v>28</v>
      </c>
      <c r="Z175" s="1">
        <v>27</v>
      </c>
      <c r="AA175" s="1">
        <v>45</v>
      </c>
      <c r="AB175" s="1">
        <v>82</v>
      </c>
      <c r="AC175" s="1">
        <v>77</v>
      </c>
      <c r="AD175" s="1">
        <v>60</v>
      </c>
      <c r="AE175" s="1">
        <v>45</v>
      </c>
      <c r="AF175" s="1">
        <v>40</v>
      </c>
      <c r="AG175" s="1">
        <v>62</v>
      </c>
      <c r="AH175" s="1">
        <v>65</v>
      </c>
      <c r="AI175" s="1">
        <v>46</v>
      </c>
      <c r="AJ175" s="22">
        <v>46</v>
      </c>
      <c r="AL175" s="41" t="str">
        <f t="shared" si="18"/>
        <v>Liverpool</v>
      </c>
      <c r="AM175" s="14"/>
    </row>
    <row r="176" spans="2:39" x14ac:dyDescent="0.35">
      <c r="B176" s="1" t="s">
        <v>14</v>
      </c>
      <c r="C176" s="1" t="s">
        <v>18</v>
      </c>
      <c r="E176" s="1">
        <f>SUM('Initial Model'!AC177)+SUM('Initial Model'!AI177:AJ177)+SUM('Initial Model'!AO177:AQ177)+SUM('Initial Model'!AU177:AX177)+SUM('Initial Model'!BA177:BE177)</f>
        <v>0.11086176622743477</v>
      </c>
      <c r="F176" s="1">
        <f>'Initial Model'!W177+'Initial Model'!AD177+'Initial Model'!AK177+'Initial Model'!AR177+'Initial Model'!AY177+'Initial Model'!BF177</f>
        <v>0.29846547188567424</v>
      </c>
      <c r="G176" s="1">
        <f t="shared" si="14"/>
        <v>0.590672761886891</v>
      </c>
      <c r="I176" s="1">
        <f t="shared" ca="1" si="15"/>
        <v>0.29157799676286567</v>
      </c>
      <c r="J176" s="1">
        <f t="shared" ca="1" si="16"/>
        <v>0</v>
      </c>
      <c r="K176" s="1">
        <f t="shared" ca="1" si="17"/>
        <v>3</v>
      </c>
      <c r="P176" s="21">
        <v>168</v>
      </c>
      <c r="Q176" s="1">
        <v>56</v>
      </c>
      <c r="R176" s="1">
        <v>55</v>
      </c>
      <c r="S176" s="1">
        <v>40</v>
      </c>
      <c r="T176" s="1">
        <v>40</v>
      </c>
      <c r="U176" s="1">
        <v>26</v>
      </c>
      <c r="V176" s="1">
        <v>69</v>
      </c>
      <c r="W176" s="1">
        <v>42</v>
      </c>
      <c r="X176" s="1">
        <v>56</v>
      </c>
      <c r="Y176" s="1">
        <v>25</v>
      </c>
      <c r="Z176" s="1">
        <v>26</v>
      </c>
      <c r="AA176" s="1">
        <v>53</v>
      </c>
      <c r="AB176" s="1">
        <v>79</v>
      </c>
      <c r="AC176" s="1">
        <v>90</v>
      </c>
      <c r="AD176" s="1">
        <v>72</v>
      </c>
      <c r="AE176" s="1">
        <v>44</v>
      </c>
      <c r="AF176" s="1">
        <v>50</v>
      </c>
      <c r="AG176" s="1">
        <v>76</v>
      </c>
      <c r="AH176" s="1">
        <v>41</v>
      </c>
      <c r="AI176" s="1">
        <v>49</v>
      </c>
      <c r="AJ176" s="22">
        <v>48</v>
      </c>
      <c r="AL176" s="41" t="str">
        <f t="shared" si="18"/>
        <v>Man City</v>
      </c>
      <c r="AM176" s="14"/>
    </row>
    <row r="177" spans="2:39" x14ac:dyDescent="0.35">
      <c r="B177" s="1" t="s">
        <v>16</v>
      </c>
      <c r="C177" s="1" t="s">
        <v>21</v>
      </c>
      <c r="E177" s="1">
        <f>SUM('Initial Model'!AC178)+SUM('Initial Model'!AI178:AJ178)+SUM('Initial Model'!AO178:AQ178)+SUM('Initial Model'!AU178:AX178)+SUM('Initial Model'!BA178:BE178)</f>
        <v>0.63575364745274054</v>
      </c>
      <c r="F177" s="1">
        <f>'Initial Model'!W178+'Initial Model'!AD178+'Initial Model'!AK178+'Initial Model'!AR178+'Initial Model'!AY178+'Initial Model'!BF178</f>
        <v>0.23110794272722995</v>
      </c>
      <c r="G177" s="1">
        <f t="shared" si="14"/>
        <v>0.13313840982002945</v>
      </c>
      <c r="I177" s="1">
        <f t="shared" ca="1" si="15"/>
        <v>0.44216718009914302</v>
      </c>
      <c r="J177" s="1">
        <f t="shared" ca="1" si="16"/>
        <v>3</v>
      </c>
      <c r="K177" s="1">
        <f t="shared" ca="1" si="17"/>
        <v>0</v>
      </c>
      <c r="P177" s="21">
        <v>169</v>
      </c>
      <c r="Q177" s="1">
        <v>64</v>
      </c>
      <c r="R177" s="1">
        <v>59</v>
      </c>
      <c r="S177" s="1">
        <v>31</v>
      </c>
      <c r="T177" s="1">
        <v>34</v>
      </c>
      <c r="U177" s="1">
        <v>37</v>
      </c>
      <c r="V177" s="1">
        <v>76</v>
      </c>
      <c r="W177" s="1">
        <v>55</v>
      </c>
      <c r="X177" s="1">
        <v>70</v>
      </c>
      <c r="Y177" s="1">
        <v>25</v>
      </c>
      <c r="Z177" s="1">
        <v>21</v>
      </c>
      <c r="AA177" s="1">
        <v>52</v>
      </c>
      <c r="AB177" s="1">
        <v>65</v>
      </c>
      <c r="AC177" s="1">
        <v>90</v>
      </c>
      <c r="AD177" s="1">
        <v>61</v>
      </c>
      <c r="AE177" s="1">
        <v>35</v>
      </c>
      <c r="AF177" s="1">
        <v>34</v>
      </c>
      <c r="AG177" s="1">
        <v>75</v>
      </c>
      <c r="AH177" s="1">
        <v>52</v>
      </c>
      <c r="AI177" s="1">
        <v>42</v>
      </c>
      <c r="AJ177" s="22">
        <v>56</v>
      </c>
      <c r="AL177" s="41" t="str">
        <f t="shared" si="18"/>
        <v>Man City</v>
      </c>
      <c r="AM177" s="14"/>
    </row>
    <row r="178" spans="2:39" x14ac:dyDescent="0.35">
      <c r="B178" s="1" t="s">
        <v>4</v>
      </c>
      <c r="C178" s="1" t="s">
        <v>13</v>
      </c>
      <c r="E178" s="1">
        <f>SUM('Initial Model'!AC179)+SUM('Initial Model'!AI179:AJ179)+SUM('Initial Model'!AO179:AQ179)+SUM('Initial Model'!AU179:AX179)+SUM('Initial Model'!BA179:BE179)</f>
        <v>0.440209477275601</v>
      </c>
      <c r="F178" s="1">
        <f>'Initial Model'!W179+'Initial Model'!AD179+'Initial Model'!AK179+'Initial Model'!AR179+'Initial Model'!AY179+'Initial Model'!BF179</f>
        <v>0.32180516951214821</v>
      </c>
      <c r="G178" s="1">
        <f t="shared" si="14"/>
        <v>0.23798535321225078</v>
      </c>
      <c r="I178" s="1">
        <f t="shared" ca="1" si="15"/>
        <v>0.73940035885453159</v>
      </c>
      <c r="J178" s="1">
        <f t="shared" ca="1" si="16"/>
        <v>3</v>
      </c>
      <c r="K178" s="1">
        <f t="shared" ca="1" si="17"/>
        <v>0</v>
      </c>
      <c r="P178" s="21">
        <v>170</v>
      </c>
      <c r="Q178" s="1">
        <v>62</v>
      </c>
      <c r="R178" s="1">
        <v>43</v>
      </c>
      <c r="S178" s="1">
        <v>29</v>
      </c>
      <c r="T178" s="1">
        <v>44</v>
      </c>
      <c r="U178" s="1">
        <v>24</v>
      </c>
      <c r="V178" s="1">
        <v>73</v>
      </c>
      <c r="W178" s="1">
        <v>56</v>
      </c>
      <c r="X178" s="1">
        <v>46</v>
      </c>
      <c r="Y178" s="1">
        <v>29</v>
      </c>
      <c r="Z178" s="1">
        <v>30</v>
      </c>
      <c r="AA178" s="1">
        <v>55</v>
      </c>
      <c r="AB178" s="1">
        <v>81</v>
      </c>
      <c r="AC178" s="1">
        <v>91</v>
      </c>
      <c r="AD178" s="1">
        <v>63</v>
      </c>
      <c r="AE178" s="1">
        <v>46</v>
      </c>
      <c r="AF178" s="1">
        <v>32</v>
      </c>
      <c r="AG178" s="1">
        <v>65</v>
      </c>
      <c r="AH178" s="1">
        <v>54</v>
      </c>
      <c r="AI178" s="1">
        <v>37</v>
      </c>
      <c r="AJ178" s="22">
        <v>60</v>
      </c>
      <c r="AL178" s="41" t="str">
        <f t="shared" si="18"/>
        <v>Man City</v>
      </c>
      <c r="AM178" s="14"/>
    </row>
    <row r="179" spans="2:39" x14ac:dyDescent="0.35">
      <c r="B179" s="1" t="s">
        <v>5</v>
      </c>
      <c r="C179" s="1" t="s">
        <v>2</v>
      </c>
      <c r="E179" s="1">
        <f>SUM('Initial Model'!AC180)+SUM('Initial Model'!AI180:AJ180)+SUM('Initial Model'!AO180:AQ180)+SUM('Initial Model'!AU180:AX180)+SUM('Initial Model'!BA180:BE180)</f>
        <v>0.1056176240570762</v>
      </c>
      <c r="F179" s="1">
        <f>'Initial Model'!W180+'Initial Model'!AD180+'Initial Model'!AK180+'Initial Model'!AR180+'Initial Model'!AY180+'Initial Model'!BF180</f>
        <v>0.18314421083234245</v>
      </c>
      <c r="G179" s="1">
        <f t="shared" si="14"/>
        <v>0.71123816511058136</v>
      </c>
      <c r="I179" s="1">
        <f t="shared" ca="1" si="15"/>
        <v>0.52718573433336813</v>
      </c>
      <c r="J179" s="1">
        <f t="shared" ca="1" si="16"/>
        <v>0</v>
      </c>
      <c r="K179" s="1">
        <f t="shared" ca="1" si="17"/>
        <v>3</v>
      </c>
      <c r="P179" s="21">
        <v>171</v>
      </c>
      <c r="Q179" s="1">
        <v>59</v>
      </c>
      <c r="R179" s="1">
        <v>38</v>
      </c>
      <c r="S179" s="1">
        <v>47</v>
      </c>
      <c r="T179" s="1">
        <v>46</v>
      </c>
      <c r="U179" s="1">
        <v>29</v>
      </c>
      <c r="V179" s="1">
        <v>53</v>
      </c>
      <c r="W179" s="1">
        <v>39</v>
      </c>
      <c r="X179" s="1">
        <v>55</v>
      </c>
      <c r="Y179" s="1">
        <v>30</v>
      </c>
      <c r="Z179" s="1">
        <v>21</v>
      </c>
      <c r="AA179" s="1">
        <v>54</v>
      </c>
      <c r="AB179" s="1">
        <v>80</v>
      </c>
      <c r="AC179" s="1">
        <v>91</v>
      </c>
      <c r="AD179" s="1">
        <v>69</v>
      </c>
      <c r="AE179" s="1">
        <v>43</v>
      </c>
      <c r="AF179" s="1">
        <v>50</v>
      </c>
      <c r="AG179" s="1">
        <v>71</v>
      </c>
      <c r="AH179" s="1">
        <v>50</v>
      </c>
      <c r="AI179" s="1">
        <v>48</v>
      </c>
      <c r="AJ179" s="22">
        <v>49</v>
      </c>
      <c r="AL179" s="41" t="str">
        <f t="shared" si="18"/>
        <v>Man City</v>
      </c>
      <c r="AM179" s="14"/>
    </row>
    <row r="180" spans="2:39" x14ac:dyDescent="0.35">
      <c r="B180" s="1" t="s">
        <v>9</v>
      </c>
      <c r="C180" s="1" t="s">
        <v>3</v>
      </c>
      <c r="E180" s="1">
        <f>SUM('Initial Model'!AC181)+SUM('Initial Model'!AI181:AJ181)+SUM('Initial Model'!AO181:AQ181)+SUM('Initial Model'!AU181:AX181)+SUM('Initial Model'!BA181:BE181)</f>
        <v>0.5224394637346319</v>
      </c>
      <c r="F180" s="1">
        <f>'Initial Model'!W181+'Initial Model'!AD181+'Initial Model'!AK181+'Initial Model'!AR181+'Initial Model'!AY181+'Initial Model'!BF181</f>
        <v>0.3031726732492192</v>
      </c>
      <c r="G180" s="1">
        <f t="shared" si="14"/>
        <v>0.17438786301614884</v>
      </c>
      <c r="I180" s="1">
        <f t="shared" ca="1" si="15"/>
        <v>0.1768772471428417</v>
      </c>
      <c r="J180" s="1">
        <f t="shared" ca="1" si="16"/>
        <v>1</v>
      </c>
      <c r="K180" s="1">
        <f t="shared" ca="1" si="17"/>
        <v>1</v>
      </c>
      <c r="P180" s="21">
        <v>172</v>
      </c>
      <c r="Q180" s="1">
        <v>57</v>
      </c>
      <c r="R180" s="1">
        <v>48</v>
      </c>
      <c r="S180" s="1">
        <v>46</v>
      </c>
      <c r="T180" s="1">
        <v>40</v>
      </c>
      <c r="U180" s="1">
        <v>22</v>
      </c>
      <c r="V180" s="1">
        <v>54</v>
      </c>
      <c r="W180" s="1">
        <v>64</v>
      </c>
      <c r="X180" s="1">
        <v>60</v>
      </c>
      <c r="Y180" s="1">
        <v>22</v>
      </c>
      <c r="Z180" s="1">
        <v>34</v>
      </c>
      <c r="AA180" s="1">
        <v>58</v>
      </c>
      <c r="AB180" s="1">
        <v>77</v>
      </c>
      <c r="AC180" s="1">
        <v>77</v>
      </c>
      <c r="AD180" s="1">
        <v>63</v>
      </c>
      <c r="AE180" s="1">
        <v>36</v>
      </c>
      <c r="AF180" s="1">
        <v>33</v>
      </c>
      <c r="AG180" s="1">
        <v>62</v>
      </c>
      <c r="AH180" s="1">
        <v>57</v>
      </c>
      <c r="AI180" s="1">
        <v>63</v>
      </c>
      <c r="AJ180" s="22">
        <v>54</v>
      </c>
      <c r="AL180" s="41" t="str">
        <f t="shared" si="18"/>
        <v>Liverpool</v>
      </c>
      <c r="AM180" s="14"/>
    </row>
    <row r="181" spans="2:39" x14ac:dyDescent="0.35">
      <c r="B181" s="1" t="s">
        <v>8</v>
      </c>
      <c r="C181" s="1" t="s">
        <v>20</v>
      </c>
      <c r="E181" s="1">
        <f>SUM('Initial Model'!AC182)+SUM('Initial Model'!AI182:AJ182)+SUM('Initial Model'!AO182:AQ182)+SUM('Initial Model'!AU182:AX182)+SUM('Initial Model'!BA182:BE182)</f>
        <v>0.14511360740274368</v>
      </c>
      <c r="F181" s="1">
        <f>'Initial Model'!W182+'Initial Model'!AD182+'Initial Model'!AK182+'Initial Model'!AR182+'Initial Model'!AY182+'Initial Model'!BF182</f>
        <v>0.35943276202055718</v>
      </c>
      <c r="G181" s="1">
        <f t="shared" si="14"/>
        <v>0.49545363057669911</v>
      </c>
      <c r="I181" s="1">
        <f t="shared" ca="1" si="15"/>
        <v>0.10525526931317086</v>
      </c>
      <c r="J181" s="1">
        <f t="shared" ca="1" si="16"/>
        <v>0</v>
      </c>
      <c r="K181" s="1">
        <f t="shared" ca="1" si="17"/>
        <v>3</v>
      </c>
      <c r="P181" s="21">
        <v>173</v>
      </c>
      <c r="Q181" s="1">
        <v>73</v>
      </c>
      <c r="R181" s="1">
        <v>57</v>
      </c>
      <c r="S181" s="1">
        <v>39</v>
      </c>
      <c r="T181" s="1">
        <v>40</v>
      </c>
      <c r="U181" s="1">
        <v>35</v>
      </c>
      <c r="V181" s="1">
        <v>57</v>
      </c>
      <c r="W181" s="1">
        <v>51</v>
      </c>
      <c r="X181" s="1">
        <v>53</v>
      </c>
      <c r="Y181" s="1">
        <v>17</v>
      </c>
      <c r="Z181" s="1">
        <v>30</v>
      </c>
      <c r="AA181" s="1">
        <v>53</v>
      </c>
      <c r="AB181" s="1">
        <v>80</v>
      </c>
      <c r="AC181" s="1">
        <v>80</v>
      </c>
      <c r="AD181" s="1">
        <v>60</v>
      </c>
      <c r="AE181" s="1">
        <v>49</v>
      </c>
      <c r="AF181" s="1">
        <v>33</v>
      </c>
      <c r="AG181" s="1">
        <v>80</v>
      </c>
      <c r="AH181" s="1">
        <v>52</v>
      </c>
      <c r="AI181" s="1">
        <v>51</v>
      </c>
      <c r="AJ181" s="22">
        <v>51</v>
      </c>
      <c r="AL181" s="41" t="str">
        <f t="shared" si="18"/>
        <v>Liverpool</v>
      </c>
      <c r="AM181" s="14"/>
    </row>
    <row r="182" spans="2:39" x14ac:dyDescent="0.35">
      <c r="B182" s="1" t="s">
        <v>17</v>
      </c>
      <c r="C182" s="1" t="s">
        <v>7</v>
      </c>
      <c r="E182" s="1">
        <f>SUM('Initial Model'!AC183)+SUM('Initial Model'!AI183:AJ183)+SUM('Initial Model'!AO183:AQ183)+SUM('Initial Model'!AU183:AX183)+SUM('Initial Model'!BA183:BE183)</f>
        <v>0.65600690143534535</v>
      </c>
      <c r="F182" s="1">
        <f>'Initial Model'!W183+'Initial Model'!AD183+'Initial Model'!AK183+'Initial Model'!AR183+'Initial Model'!AY183+'Initial Model'!BF183</f>
        <v>0.20712680155723281</v>
      </c>
      <c r="G182" s="1">
        <f t="shared" si="14"/>
        <v>0.13686629700742181</v>
      </c>
      <c r="I182" s="1">
        <f t="shared" ca="1" si="15"/>
        <v>0.85273021803679294</v>
      </c>
      <c r="J182" s="1">
        <f t="shared" ca="1" si="16"/>
        <v>3</v>
      </c>
      <c r="K182" s="1">
        <f t="shared" ca="1" si="17"/>
        <v>0</v>
      </c>
      <c r="P182" s="21">
        <v>174</v>
      </c>
      <c r="Q182" s="1">
        <v>57</v>
      </c>
      <c r="R182" s="1">
        <v>48</v>
      </c>
      <c r="S182" s="1">
        <v>22</v>
      </c>
      <c r="T182" s="1">
        <v>44</v>
      </c>
      <c r="U182" s="1">
        <v>33</v>
      </c>
      <c r="V182" s="1">
        <v>61</v>
      </c>
      <c r="W182" s="1">
        <v>54</v>
      </c>
      <c r="X182" s="1">
        <v>59</v>
      </c>
      <c r="Y182" s="1">
        <v>30</v>
      </c>
      <c r="Z182" s="1">
        <v>20</v>
      </c>
      <c r="AA182" s="1">
        <v>69</v>
      </c>
      <c r="AB182" s="1">
        <v>90</v>
      </c>
      <c r="AC182" s="1">
        <v>91</v>
      </c>
      <c r="AD182" s="1">
        <v>57</v>
      </c>
      <c r="AE182" s="1">
        <v>42</v>
      </c>
      <c r="AF182" s="1">
        <v>49</v>
      </c>
      <c r="AG182" s="1">
        <v>66</v>
      </c>
      <c r="AH182" s="1">
        <v>50</v>
      </c>
      <c r="AI182" s="1">
        <v>42</v>
      </c>
      <c r="AJ182" s="22">
        <v>49</v>
      </c>
      <c r="AL182" s="41" t="str">
        <f t="shared" si="18"/>
        <v>Man City</v>
      </c>
      <c r="AM182" s="14"/>
    </row>
    <row r="183" spans="2:39" x14ac:dyDescent="0.35">
      <c r="B183" s="1" t="s">
        <v>10</v>
      </c>
      <c r="C183" s="1" t="s">
        <v>6</v>
      </c>
      <c r="E183" s="1">
        <f>SUM('Initial Model'!AC184)+SUM('Initial Model'!AI184:AJ184)+SUM('Initial Model'!AO184:AQ184)+SUM('Initial Model'!AU184:AX184)+SUM('Initial Model'!BA184:BE184)</f>
        <v>0.53051832511186048</v>
      </c>
      <c r="F183" s="1">
        <f>'Initial Model'!W184+'Initial Model'!AD184+'Initial Model'!AK184+'Initial Model'!AR184+'Initial Model'!AY184+'Initial Model'!BF184</f>
        <v>0.306358448320531</v>
      </c>
      <c r="G183" s="1">
        <f t="shared" si="14"/>
        <v>0.16312322656760858</v>
      </c>
      <c r="I183" s="1">
        <f t="shared" ca="1" si="15"/>
        <v>0.54770703127424725</v>
      </c>
      <c r="J183" s="1">
        <f t="shared" ca="1" si="16"/>
        <v>3</v>
      </c>
      <c r="K183" s="1">
        <f t="shared" ca="1" si="17"/>
        <v>0</v>
      </c>
      <c r="P183" s="21">
        <v>175</v>
      </c>
      <c r="Q183" s="1">
        <v>69</v>
      </c>
      <c r="R183" s="1">
        <v>50</v>
      </c>
      <c r="S183" s="1">
        <v>44</v>
      </c>
      <c r="T183" s="1">
        <v>33</v>
      </c>
      <c r="U183" s="1">
        <v>25</v>
      </c>
      <c r="V183" s="1">
        <v>51</v>
      </c>
      <c r="W183" s="1">
        <v>57</v>
      </c>
      <c r="X183" s="1">
        <v>74</v>
      </c>
      <c r="Y183" s="1">
        <v>28</v>
      </c>
      <c r="Z183" s="1">
        <v>23</v>
      </c>
      <c r="AA183" s="1">
        <v>56</v>
      </c>
      <c r="AB183" s="1">
        <v>87</v>
      </c>
      <c r="AC183" s="1">
        <v>89</v>
      </c>
      <c r="AD183" s="1">
        <v>52</v>
      </c>
      <c r="AE183" s="1">
        <v>46</v>
      </c>
      <c r="AF183" s="1">
        <v>49</v>
      </c>
      <c r="AG183" s="1">
        <v>70</v>
      </c>
      <c r="AH183" s="1">
        <v>48</v>
      </c>
      <c r="AI183" s="1">
        <v>46</v>
      </c>
      <c r="AJ183" s="22">
        <v>37</v>
      </c>
      <c r="AL183" s="41" t="str">
        <f t="shared" si="18"/>
        <v>Man City</v>
      </c>
      <c r="AM183" s="14"/>
    </row>
    <row r="184" spans="2:39" x14ac:dyDescent="0.35">
      <c r="B184" s="1" t="s">
        <v>19</v>
      </c>
      <c r="C184" s="1" t="s">
        <v>12</v>
      </c>
      <c r="E184" s="1">
        <f>SUM('Initial Model'!AC185)+SUM('Initial Model'!AI185:AJ185)+SUM('Initial Model'!AO185:AQ185)+SUM('Initial Model'!AU185:AX185)+SUM('Initial Model'!BA185:BE185)</f>
        <v>0.3295991606252458</v>
      </c>
      <c r="F184" s="1">
        <f>'Initial Model'!W185+'Initial Model'!AD185+'Initial Model'!AK185+'Initial Model'!AR185+'Initial Model'!AY185+'Initial Model'!BF185</f>
        <v>0.27897745672720942</v>
      </c>
      <c r="G184" s="1">
        <f t="shared" si="14"/>
        <v>0.39142338264754484</v>
      </c>
      <c r="I184" s="1">
        <f t="shared" ca="1" si="15"/>
        <v>0.14169180832238204</v>
      </c>
      <c r="J184" s="1">
        <f t="shared" ca="1" si="16"/>
        <v>0</v>
      </c>
      <c r="K184" s="1">
        <f t="shared" ca="1" si="17"/>
        <v>3</v>
      </c>
      <c r="P184" s="21">
        <v>176</v>
      </c>
      <c r="Q184" s="1">
        <v>67</v>
      </c>
      <c r="R184" s="1">
        <v>53</v>
      </c>
      <c r="S184" s="1">
        <v>31</v>
      </c>
      <c r="T184" s="1">
        <v>36</v>
      </c>
      <c r="U184" s="1">
        <v>29</v>
      </c>
      <c r="V184" s="1">
        <v>70</v>
      </c>
      <c r="W184" s="1">
        <v>40</v>
      </c>
      <c r="X184" s="1">
        <v>44</v>
      </c>
      <c r="Y184" s="1">
        <v>25</v>
      </c>
      <c r="Z184" s="1">
        <v>21</v>
      </c>
      <c r="AA184" s="1">
        <v>65</v>
      </c>
      <c r="AB184" s="1">
        <v>103</v>
      </c>
      <c r="AC184" s="1">
        <v>98</v>
      </c>
      <c r="AD184" s="1">
        <v>55</v>
      </c>
      <c r="AE184" s="1">
        <v>56</v>
      </c>
      <c r="AF184" s="1">
        <v>32</v>
      </c>
      <c r="AG184" s="1">
        <v>66</v>
      </c>
      <c r="AH184" s="1">
        <v>41</v>
      </c>
      <c r="AI184" s="1">
        <v>48</v>
      </c>
      <c r="AJ184" s="22">
        <v>49</v>
      </c>
      <c r="AL184" s="41" t="str">
        <f t="shared" si="18"/>
        <v>Liverpool</v>
      </c>
      <c r="AM184" s="14"/>
    </row>
    <row r="185" spans="2:39" x14ac:dyDescent="0.35">
      <c r="B185" s="1" t="s">
        <v>15</v>
      </c>
      <c r="C185" s="1" t="s">
        <v>11</v>
      </c>
      <c r="E185" s="1">
        <f>SUM('Initial Model'!AC186)+SUM('Initial Model'!AI186:AJ186)+SUM('Initial Model'!AO186:AQ186)+SUM('Initial Model'!AU186:AX186)+SUM('Initial Model'!BA186:BE186)</f>
        <v>0.23514197272622736</v>
      </c>
      <c r="F185" s="1">
        <f>'Initial Model'!W186+'Initial Model'!AD186+'Initial Model'!AK186+'Initial Model'!AR186+'Initial Model'!AY186+'Initial Model'!BF186</f>
        <v>0.29786023101724712</v>
      </c>
      <c r="G185" s="1">
        <f t="shared" si="14"/>
        <v>0.46699779625652549</v>
      </c>
      <c r="I185" s="1">
        <f t="shared" ca="1" si="15"/>
        <v>0.16643252933465813</v>
      </c>
      <c r="J185" s="1">
        <f t="shared" ca="1" si="16"/>
        <v>0</v>
      </c>
      <c r="K185" s="1">
        <f t="shared" ca="1" si="17"/>
        <v>3</v>
      </c>
      <c r="P185" s="21">
        <v>177</v>
      </c>
      <c r="Q185" s="1">
        <v>71</v>
      </c>
      <c r="R185" s="1">
        <v>47</v>
      </c>
      <c r="S185" s="1">
        <v>32</v>
      </c>
      <c r="T185" s="1">
        <v>33</v>
      </c>
      <c r="U185" s="1">
        <v>32</v>
      </c>
      <c r="V185" s="1">
        <v>58</v>
      </c>
      <c r="W185" s="1">
        <v>45</v>
      </c>
      <c r="X185" s="1">
        <v>59</v>
      </c>
      <c r="Y185" s="1">
        <v>39</v>
      </c>
      <c r="Z185" s="1">
        <v>25</v>
      </c>
      <c r="AA185" s="1">
        <v>57</v>
      </c>
      <c r="AB185" s="1">
        <v>84</v>
      </c>
      <c r="AC185" s="1">
        <v>85</v>
      </c>
      <c r="AD185" s="1">
        <v>55</v>
      </c>
      <c r="AE185" s="1">
        <v>45</v>
      </c>
      <c r="AF185" s="1">
        <v>42</v>
      </c>
      <c r="AG185" s="1">
        <v>82</v>
      </c>
      <c r="AH185" s="1">
        <v>43</v>
      </c>
      <c r="AI185" s="1">
        <v>52</v>
      </c>
      <c r="AJ185" s="22">
        <v>53</v>
      </c>
      <c r="AL185" s="41" t="str">
        <f t="shared" si="18"/>
        <v>Man City</v>
      </c>
      <c r="AM185" s="14"/>
    </row>
    <row r="186" spans="2:39" x14ac:dyDescent="0.35">
      <c r="B186" s="1" t="s">
        <v>13</v>
      </c>
      <c r="C186" s="1" t="s">
        <v>16</v>
      </c>
      <c r="E186" s="1">
        <f>SUM('Initial Model'!AC187)+SUM('Initial Model'!AI187:AJ187)+SUM('Initial Model'!AO187:AQ187)+SUM('Initial Model'!AU187:AX187)+SUM('Initial Model'!BA187:BE187)</f>
        <v>0.18221161496269847</v>
      </c>
      <c r="F186" s="1">
        <f>'Initial Model'!W187+'Initial Model'!AD187+'Initial Model'!AK187+'Initial Model'!AR187+'Initial Model'!AY187+'Initial Model'!BF187</f>
        <v>0.25762832392851354</v>
      </c>
      <c r="G186" s="1">
        <f t="shared" si="14"/>
        <v>0.56016006110878802</v>
      </c>
      <c r="I186" s="1">
        <f t="shared" ca="1" si="15"/>
        <v>3.2348610876595685E-2</v>
      </c>
      <c r="J186" s="1">
        <f t="shared" ca="1" si="16"/>
        <v>0</v>
      </c>
      <c r="K186" s="1">
        <f t="shared" ca="1" si="17"/>
        <v>3</v>
      </c>
      <c r="P186" s="21">
        <v>178</v>
      </c>
      <c r="Q186" s="1">
        <v>58</v>
      </c>
      <c r="R186" s="1">
        <v>42</v>
      </c>
      <c r="S186" s="1">
        <v>38</v>
      </c>
      <c r="T186" s="1">
        <v>50</v>
      </c>
      <c r="U186" s="1">
        <v>35</v>
      </c>
      <c r="V186" s="1">
        <v>67</v>
      </c>
      <c r="W186" s="1">
        <v>33</v>
      </c>
      <c r="X186" s="1">
        <v>56</v>
      </c>
      <c r="Y186" s="1">
        <v>34</v>
      </c>
      <c r="Z186" s="1">
        <v>21</v>
      </c>
      <c r="AA186" s="1">
        <v>55</v>
      </c>
      <c r="AB186" s="1">
        <v>77</v>
      </c>
      <c r="AC186" s="1">
        <v>89</v>
      </c>
      <c r="AD186" s="1">
        <v>56</v>
      </c>
      <c r="AE186" s="1">
        <v>52</v>
      </c>
      <c r="AF186" s="1">
        <v>41</v>
      </c>
      <c r="AG186" s="1">
        <v>73</v>
      </c>
      <c r="AH186" s="1">
        <v>50</v>
      </c>
      <c r="AI186" s="1">
        <v>49</v>
      </c>
      <c r="AJ186" s="22">
        <v>61</v>
      </c>
      <c r="AL186" s="41" t="str">
        <f t="shared" si="18"/>
        <v>Man City</v>
      </c>
      <c r="AM186" s="14"/>
    </row>
    <row r="187" spans="2:39" x14ac:dyDescent="0.35">
      <c r="B187" s="1" t="s">
        <v>21</v>
      </c>
      <c r="C187" s="1" t="s">
        <v>15</v>
      </c>
      <c r="E187" s="1">
        <f>SUM('Initial Model'!AC188)+SUM('Initial Model'!AI188:AJ188)+SUM('Initial Model'!AO188:AQ188)+SUM('Initial Model'!AU188:AX188)+SUM('Initial Model'!BA188:BE188)</f>
        <v>0.18599074329078177</v>
      </c>
      <c r="F187" s="1">
        <f>'Initial Model'!W188+'Initial Model'!AD188+'Initial Model'!AK188+'Initial Model'!AR188+'Initial Model'!AY188+'Initial Model'!BF188</f>
        <v>0.281753849981836</v>
      </c>
      <c r="G187" s="1">
        <f t="shared" si="14"/>
        <v>0.53225540672738225</v>
      </c>
      <c r="I187" s="1">
        <f t="shared" ca="1" si="15"/>
        <v>0.63284989193103214</v>
      </c>
      <c r="J187" s="1">
        <f t="shared" ca="1" si="16"/>
        <v>1</v>
      </c>
      <c r="K187" s="1">
        <f t="shared" ca="1" si="17"/>
        <v>1</v>
      </c>
      <c r="P187" s="21">
        <v>179</v>
      </c>
      <c r="Q187" s="1">
        <v>66</v>
      </c>
      <c r="R187" s="1">
        <v>55</v>
      </c>
      <c r="S187" s="1">
        <v>49</v>
      </c>
      <c r="T187" s="1">
        <v>37</v>
      </c>
      <c r="U187" s="1">
        <v>27</v>
      </c>
      <c r="V187" s="1">
        <v>61</v>
      </c>
      <c r="W187" s="1">
        <v>41</v>
      </c>
      <c r="X187" s="1">
        <v>51</v>
      </c>
      <c r="Y187" s="1">
        <v>33</v>
      </c>
      <c r="Z187" s="1">
        <v>19</v>
      </c>
      <c r="AA187" s="1">
        <v>59</v>
      </c>
      <c r="AB187" s="1">
        <v>85</v>
      </c>
      <c r="AC187" s="1">
        <v>91</v>
      </c>
      <c r="AD187" s="1">
        <v>56</v>
      </c>
      <c r="AE187" s="1">
        <v>42</v>
      </c>
      <c r="AF187" s="1">
        <v>46</v>
      </c>
      <c r="AG187" s="1">
        <v>69</v>
      </c>
      <c r="AH187" s="1">
        <v>48</v>
      </c>
      <c r="AI187" s="1">
        <v>52</v>
      </c>
      <c r="AJ187" s="22">
        <v>46</v>
      </c>
      <c r="AL187" s="41" t="str">
        <f t="shared" si="18"/>
        <v>Man City</v>
      </c>
      <c r="AM187" s="14"/>
    </row>
    <row r="188" spans="2:39" x14ac:dyDescent="0.35">
      <c r="B188" s="1" t="s">
        <v>7</v>
      </c>
      <c r="C188" s="1" t="s">
        <v>5</v>
      </c>
      <c r="E188" s="1">
        <f>SUM('Initial Model'!AC189)+SUM('Initial Model'!AI189:AJ189)+SUM('Initial Model'!AO189:AQ189)+SUM('Initial Model'!AU189:AX189)+SUM('Initial Model'!BA189:BE189)</f>
        <v>0.33300788500462958</v>
      </c>
      <c r="F188" s="1">
        <f>'Initial Model'!W189+'Initial Model'!AD189+'Initial Model'!AK189+'Initial Model'!AR189+'Initial Model'!AY189+'Initial Model'!BF189</f>
        <v>0.41995502129871032</v>
      </c>
      <c r="G188" s="1">
        <f t="shared" si="14"/>
        <v>0.24703709369666016</v>
      </c>
      <c r="I188" s="1">
        <f t="shared" ca="1" si="15"/>
        <v>0.24528708376393904</v>
      </c>
      <c r="J188" s="1">
        <f t="shared" ca="1" si="16"/>
        <v>0</v>
      </c>
      <c r="K188" s="1">
        <f t="shared" ca="1" si="17"/>
        <v>3</v>
      </c>
      <c r="P188" s="21">
        <v>180</v>
      </c>
      <c r="Q188" s="1">
        <v>64</v>
      </c>
      <c r="R188" s="1">
        <v>57</v>
      </c>
      <c r="S188" s="1">
        <v>42</v>
      </c>
      <c r="T188" s="1">
        <v>40</v>
      </c>
      <c r="U188" s="1">
        <v>33</v>
      </c>
      <c r="V188" s="1">
        <v>53</v>
      </c>
      <c r="W188" s="1">
        <v>58</v>
      </c>
      <c r="X188" s="1">
        <v>54</v>
      </c>
      <c r="Y188" s="1">
        <v>36</v>
      </c>
      <c r="Z188" s="1">
        <v>17</v>
      </c>
      <c r="AA188" s="1">
        <v>48</v>
      </c>
      <c r="AB188" s="1">
        <v>72</v>
      </c>
      <c r="AC188" s="1">
        <v>86</v>
      </c>
      <c r="AD188" s="1">
        <v>53</v>
      </c>
      <c r="AE188" s="1">
        <v>43</v>
      </c>
      <c r="AF188" s="1">
        <v>38</v>
      </c>
      <c r="AG188" s="1">
        <v>62</v>
      </c>
      <c r="AH188" s="1">
        <v>60</v>
      </c>
      <c r="AI188" s="1">
        <v>49</v>
      </c>
      <c r="AJ188" s="22">
        <v>49</v>
      </c>
      <c r="AL188" s="41" t="str">
        <f t="shared" si="18"/>
        <v>Man City</v>
      </c>
      <c r="AM188" s="14"/>
    </row>
    <row r="189" spans="2:39" x14ac:dyDescent="0.35">
      <c r="B189" s="1" t="s">
        <v>6</v>
      </c>
      <c r="C189" s="1" t="s">
        <v>14</v>
      </c>
      <c r="E189" s="1">
        <f>SUM('Initial Model'!AC190)+SUM('Initial Model'!AI190:AJ190)+SUM('Initial Model'!AO190:AQ190)+SUM('Initial Model'!AU190:AX190)+SUM('Initial Model'!BA190:BE190)</f>
        <v>0.19009261123886984</v>
      </c>
      <c r="F189" s="1">
        <f>'Initial Model'!W190+'Initial Model'!AD190+'Initial Model'!AK190+'Initial Model'!AR190+'Initial Model'!AY190+'Initial Model'!BF190</f>
        <v>0.30571967744278694</v>
      </c>
      <c r="G189" s="1">
        <f t="shared" si="14"/>
        <v>0.50418771131834328</v>
      </c>
      <c r="I189" s="1">
        <f t="shared" ca="1" si="15"/>
        <v>0.10108047091343653</v>
      </c>
      <c r="J189" s="1">
        <f t="shared" ca="1" si="16"/>
        <v>0</v>
      </c>
      <c r="K189" s="1">
        <f t="shared" ca="1" si="17"/>
        <v>3</v>
      </c>
      <c r="P189" s="21">
        <v>181</v>
      </c>
      <c r="Q189" s="1">
        <v>68</v>
      </c>
      <c r="R189" s="1">
        <v>45</v>
      </c>
      <c r="S189" s="1">
        <v>38</v>
      </c>
      <c r="T189" s="1">
        <v>46</v>
      </c>
      <c r="U189" s="1">
        <v>37</v>
      </c>
      <c r="V189" s="1">
        <v>62</v>
      </c>
      <c r="W189" s="1">
        <v>42</v>
      </c>
      <c r="X189" s="1">
        <v>48</v>
      </c>
      <c r="Y189" s="1">
        <v>24</v>
      </c>
      <c r="Z189" s="1">
        <v>25</v>
      </c>
      <c r="AA189" s="1">
        <v>44</v>
      </c>
      <c r="AB189" s="1">
        <v>83</v>
      </c>
      <c r="AC189" s="1">
        <v>83</v>
      </c>
      <c r="AD189" s="1">
        <v>71</v>
      </c>
      <c r="AE189" s="1">
        <v>44</v>
      </c>
      <c r="AF189" s="1">
        <v>47</v>
      </c>
      <c r="AG189" s="1">
        <v>72</v>
      </c>
      <c r="AH189" s="1">
        <v>44</v>
      </c>
      <c r="AI189" s="1">
        <v>58</v>
      </c>
      <c r="AJ189" s="22">
        <v>59</v>
      </c>
      <c r="AL189" s="41" t="str">
        <f t="shared" si="18"/>
        <v>Liverpool</v>
      </c>
      <c r="AM189" s="14"/>
    </row>
    <row r="190" spans="2:39" x14ac:dyDescent="0.35">
      <c r="B190" s="1" t="s">
        <v>3</v>
      </c>
      <c r="C190" s="1" t="s">
        <v>17</v>
      </c>
      <c r="E190" s="1">
        <f>SUM('Initial Model'!AC191)+SUM('Initial Model'!AI191:AJ191)+SUM('Initial Model'!AO191:AQ191)+SUM('Initial Model'!AU191:AX191)+SUM('Initial Model'!BA191:BE191)</f>
        <v>8.08186514626546E-2</v>
      </c>
      <c r="F190" s="1">
        <f>'Initial Model'!W191+'Initial Model'!AD191+'Initial Model'!AK191+'Initial Model'!AR191+'Initial Model'!AY191+'Initial Model'!BF191</f>
        <v>0.27969920153973521</v>
      </c>
      <c r="G190" s="1">
        <f t="shared" si="14"/>
        <v>0.63948214699761019</v>
      </c>
      <c r="I190" s="1">
        <f t="shared" ca="1" si="15"/>
        <v>4.4267225413751943E-2</v>
      </c>
      <c r="J190" s="1">
        <f t="shared" ca="1" si="16"/>
        <v>0</v>
      </c>
      <c r="K190" s="1">
        <f t="shared" ca="1" si="17"/>
        <v>3</v>
      </c>
      <c r="P190" s="21">
        <v>182</v>
      </c>
      <c r="Q190" s="1">
        <v>54</v>
      </c>
      <c r="R190" s="1">
        <v>47</v>
      </c>
      <c r="S190" s="1">
        <v>41</v>
      </c>
      <c r="T190" s="1">
        <v>31</v>
      </c>
      <c r="U190" s="1">
        <v>50</v>
      </c>
      <c r="V190" s="1">
        <v>62</v>
      </c>
      <c r="W190" s="1">
        <v>51</v>
      </c>
      <c r="X190" s="1">
        <v>53</v>
      </c>
      <c r="Y190" s="1">
        <v>26</v>
      </c>
      <c r="Z190" s="1">
        <v>24</v>
      </c>
      <c r="AA190" s="1">
        <v>44</v>
      </c>
      <c r="AB190" s="1">
        <v>86</v>
      </c>
      <c r="AC190" s="1">
        <v>87</v>
      </c>
      <c r="AD190" s="1">
        <v>81</v>
      </c>
      <c r="AE190" s="1">
        <v>50</v>
      </c>
      <c r="AF190" s="1">
        <v>44</v>
      </c>
      <c r="AG190" s="1">
        <v>76</v>
      </c>
      <c r="AH190" s="1">
        <v>34</v>
      </c>
      <c r="AI190" s="1">
        <v>42</v>
      </c>
      <c r="AJ190" s="22">
        <v>51</v>
      </c>
      <c r="AL190" s="41" t="str">
        <f t="shared" si="18"/>
        <v>Man City</v>
      </c>
      <c r="AM190" s="14"/>
    </row>
    <row r="191" spans="2:39" x14ac:dyDescent="0.35">
      <c r="B191" s="1" t="s">
        <v>18</v>
      </c>
      <c r="C191" s="1" t="s">
        <v>10</v>
      </c>
      <c r="E191" s="1">
        <f>SUM('Initial Model'!AC192)+SUM('Initial Model'!AI192:AJ192)+SUM('Initial Model'!AO192:AQ192)+SUM('Initial Model'!AU192:AX192)+SUM('Initial Model'!BA192:BE192)</f>
        <v>0.65206703851183112</v>
      </c>
      <c r="F191" s="1">
        <f>'Initial Model'!W192+'Initial Model'!AD192+'Initial Model'!AK192+'Initial Model'!AR192+'Initial Model'!AY192+'Initial Model'!BF192</f>
        <v>0.26383198256965951</v>
      </c>
      <c r="G191" s="1">
        <f t="shared" si="14"/>
        <v>8.4100978918509428E-2</v>
      </c>
      <c r="I191" s="1">
        <f t="shared" ca="1" si="15"/>
        <v>0.50830819432774699</v>
      </c>
      <c r="J191" s="1">
        <f t="shared" ca="1" si="16"/>
        <v>3</v>
      </c>
      <c r="K191" s="1">
        <f t="shared" ca="1" si="17"/>
        <v>0</v>
      </c>
      <c r="P191" s="21">
        <v>183</v>
      </c>
      <c r="Q191" s="1">
        <v>65</v>
      </c>
      <c r="R191" s="1">
        <v>46</v>
      </c>
      <c r="S191" s="1">
        <v>47</v>
      </c>
      <c r="T191" s="1">
        <v>45</v>
      </c>
      <c r="U191" s="1">
        <v>32</v>
      </c>
      <c r="V191" s="1">
        <v>65</v>
      </c>
      <c r="W191" s="1">
        <v>45</v>
      </c>
      <c r="X191" s="1">
        <v>51</v>
      </c>
      <c r="Y191" s="1">
        <v>29</v>
      </c>
      <c r="Z191" s="1">
        <v>26</v>
      </c>
      <c r="AA191" s="1">
        <v>63</v>
      </c>
      <c r="AB191" s="1">
        <v>87</v>
      </c>
      <c r="AC191" s="1">
        <v>84</v>
      </c>
      <c r="AD191" s="1">
        <v>67</v>
      </c>
      <c r="AE191" s="1">
        <v>44</v>
      </c>
      <c r="AF191" s="1">
        <v>40</v>
      </c>
      <c r="AG191" s="1">
        <v>59</v>
      </c>
      <c r="AH191" s="1">
        <v>42</v>
      </c>
      <c r="AI191" s="1">
        <v>47</v>
      </c>
      <c r="AJ191" s="22">
        <v>54</v>
      </c>
      <c r="AL191" s="41" t="str">
        <f t="shared" si="18"/>
        <v>Liverpool</v>
      </c>
      <c r="AM191" s="14"/>
    </row>
    <row r="192" spans="2:39" x14ac:dyDescent="0.35">
      <c r="B192" s="1" t="s">
        <v>2</v>
      </c>
      <c r="C192" s="1" t="s">
        <v>8</v>
      </c>
      <c r="E192" s="1">
        <f>SUM('Initial Model'!AC193)+SUM('Initial Model'!AI193:AJ193)+SUM('Initial Model'!AO193:AQ193)+SUM('Initial Model'!AU193:AX193)+SUM('Initial Model'!BA193:BE193)</f>
        <v>0.64694114388645541</v>
      </c>
      <c r="F192" s="1">
        <f>'Initial Model'!W193+'Initial Model'!AD193+'Initial Model'!AK193+'Initial Model'!AR193+'Initial Model'!AY193+'Initial Model'!BF193</f>
        <v>0.2324947132590921</v>
      </c>
      <c r="G192" s="1">
        <f t="shared" si="14"/>
        <v>0.12056414285445249</v>
      </c>
      <c r="I192" s="1">
        <f t="shared" ca="1" si="15"/>
        <v>0.21516046139500555</v>
      </c>
      <c r="J192" s="1">
        <f t="shared" ca="1" si="16"/>
        <v>1</v>
      </c>
      <c r="K192" s="1">
        <f t="shared" ca="1" si="17"/>
        <v>1</v>
      </c>
      <c r="P192" s="21">
        <v>184</v>
      </c>
      <c r="Q192" s="1">
        <v>56</v>
      </c>
      <c r="R192" s="1">
        <v>56</v>
      </c>
      <c r="S192" s="1">
        <v>32</v>
      </c>
      <c r="T192" s="1">
        <v>36</v>
      </c>
      <c r="U192" s="1">
        <v>46</v>
      </c>
      <c r="V192" s="1">
        <v>73</v>
      </c>
      <c r="W192" s="1">
        <v>54</v>
      </c>
      <c r="X192" s="1">
        <v>61</v>
      </c>
      <c r="Y192" s="1">
        <v>23</v>
      </c>
      <c r="Z192" s="1">
        <v>24</v>
      </c>
      <c r="AA192" s="1">
        <v>42</v>
      </c>
      <c r="AB192" s="1">
        <v>85</v>
      </c>
      <c r="AC192" s="1">
        <v>91</v>
      </c>
      <c r="AD192" s="1">
        <v>61</v>
      </c>
      <c r="AE192" s="1">
        <v>38</v>
      </c>
      <c r="AF192" s="1">
        <v>53</v>
      </c>
      <c r="AG192" s="1">
        <v>69</v>
      </c>
      <c r="AH192" s="1">
        <v>31</v>
      </c>
      <c r="AI192" s="1">
        <v>55</v>
      </c>
      <c r="AJ192" s="22">
        <v>51</v>
      </c>
      <c r="AL192" s="41" t="str">
        <f t="shared" si="18"/>
        <v>Man City</v>
      </c>
      <c r="AM192" s="14"/>
    </row>
    <row r="193" spans="2:39" x14ac:dyDescent="0.35">
      <c r="B193" s="1" t="s">
        <v>11</v>
      </c>
      <c r="C193" s="1" t="s">
        <v>4</v>
      </c>
      <c r="E193" s="1">
        <f>SUM('Initial Model'!AC194)+SUM('Initial Model'!AI194:AJ194)+SUM('Initial Model'!AO194:AQ194)+SUM('Initial Model'!AU194:AX194)+SUM('Initial Model'!BA194:BE194)</f>
        <v>0.6021179525117144</v>
      </c>
      <c r="F193" s="1">
        <f>'Initial Model'!W194+'Initial Model'!AD194+'Initial Model'!AK194+'Initial Model'!AR194+'Initial Model'!AY194+'Initial Model'!BF194</f>
        <v>0.2335679876880942</v>
      </c>
      <c r="G193" s="1">
        <f t="shared" si="14"/>
        <v>0.16431405980019143</v>
      </c>
      <c r="I193" s="1">
        <f t="shared" ca="1" si="15"/>
        <v>0.49424589950341657</v>
      </c>
      <c r="J193" s="1">
        <f t="shared" ca="1" si="16"/>
        <v>3</v>
      </c>
      <c r="K193" s="1">
        <f t="shared" ca="1" si="17"/>
        <v>0</v>
      </c>
      <c r="P193" s="21">
        <v>185</v>
      </c>
      <c r="Q193" s="1">
        <v>67</v>
      </c>
      <c r="R193" s="1">
        <v>40</v>
      </c>
      <c r="S193" s="1">
        <v>29</v>
      </c>
      <c r="T193" s="1">
        <v>45</v>
      </c>
      <c r="U193" s="1">
        <v>46</v>
      </c>
      <c r="V193" s="1">
        <v>65</v>
      </c>
      <c r="W193" s="1">
        <v>52</v>
      </c>
      <c r="X193" s="1">
        <v>59</v>
      </c>
      <c r="Y193" s="1">
        <v>21</v>
      </c>
      <c r="Z193" s="1">
        <v>20</v>
      </c>
      <c r="AA193" s="1">
        <v>43</v>
      </c>
      <c r="AB193" s="1">
        <v>86</v>
      </c>
      <c r="AC193" s="1">
        <v>82</v>
      </c>
      <c r="AD193" s="1">
        <v>44</v>
      </c>
      <c r="AE193" s="1">
        <v>51</v>
      </c>
      <c r="AF193" s="1">
        <v>45</v>
      </c>
      <c r="AG193" s="1">
        <v>70</v>
      </c>
      <c r="AH193" s="1">
        <v>52</v>
      </c>
      <c r="AI193" s="1">
        <v>54</v>
      </c>
      <c r="AJ193" s="22">
        <v>52</v>
      </c>
      <c r="AL193" s="41" t="str">
        <f t="shared" si="18"/>
        <v>Liverpool</v>
      </c>
      <c r="AM193" s="14"/>
    </row>
    <row r="194" spans="2:39" x14ac:dyDescent="0.35">
      <c r="B194" s="1" t="s">
        <v>12</v>
      </c>
      <c r="C194" s="1" t="s">
        <v>9</v>
      </c>
      <c r="E194" s="1">
        <f>SUM('Initial Model'!AC195)+SUM('Initial Model'!AI195:AJ195)+SUM('Initial Model'!AO195:AQ195)+SUM('Initial Model'!AU195:AX195)+SUM('Initial Model'!BA195:BE195)</f>
        <v>0.24535660711979507</v>
      </c>
      <c r="F194" s="1">
        <f>'Initial Model'!W195+'Initial Model'!AD195+'Initial Model'!AK195+'Initial Model'!AR195+'Initial Model'!AY195+'Initial Model'!BF195</f>
        <v>0.3022144103879531</v>
      </c>
      <c r="G194" s="1">
        <f t="shared" si="14"/>
        <v>0.45242898249225183</v>
      </c>
      <c r="I194" s="1">
        <f t="shared" ca="1" si="15"/>
        <v>0.70943910116352105</v>
      </c>
      <c r="J194" s="1">
        <f t="shared" ca="1" si="16"/>
        <v>1</v>
      </c>
      <c r="K194" s="1">
        <f t="shared" ca="1" si="17"/>
        <v>1</v>
      </c>
      <c r="P194" s="21">
        <v>186</v>
      </c>
      <c r="Q194" s="1">
        <v>57</v>
      </c>
      <c r="R194" s="1">
        <v>49</v>
      </c>
      <c r="S194" s="1">
        <v>46</v>
      </c>
      <c r="T194" s="1">
        <v>38</v>
      </c>
      <c r="U194" s="1">
        <v>26</v>
      </c>
      <c r="V194" s="1">
        <v>74</v>
      </c>
      <c r="W194" s="1">
        <v>48</v>
      </c>
      <c r="X194" s="1">
        <v>66</v>
      </c>
      <c r="Y194" s="1">
        <v>22</v>
      </c>
      <c r="Z194" s="1">
        <v>23</v>
      </c>
      <c r="AA194" s="1">
        <v>71</v>
      </c>
      <c r="AB194" s="1">
        <v>95</v>
      </c>
      <c r="AC194" s="1">
        <v>73</v>
      </c>
      <c r="AD194" s="1">
        <v>53</v>
      </c>
      <c r="AE194" s="1">
        <v>46</v>
      </c>
      <c r="AF194" s="1">
        <v>39</v>
      </c>
      <c r="AG194" s="1">
        <v>69</v>
      </c>
      <c r="AH194" s="1">
        <v>49</v>
      </c>
      <c r="AI194" s="1">
        <v>49</v>
      </c>
      <c r="AJ194" s="22">
        <v>53</v>
      </c>
      <c r="AL194" s="41" t="str">
        <f t="shared" si="18"/>
        <v>Liverpool</v>
      </c>
      <c r="AM194" s="14"/>
    </row>
    <row r="195" spans="2:39" x14ac:dyDescent="0.35">
      <c r="B195" s="1" t="s">
        <v>20</v>
      </c>
      <c r="C195" s="1" t="s">
        <v>19</v>
      </c>
      <c r="E195" s="1">
        <f>SUM('Initial Model'!AC196)+SUM('Initial Model'!AI196:AJ196)+SUM('Initial Model'!AO196:AQ196)+SUM('Initial Model'!AU196:AX196)+SUM('Initial Model'!BA196:BE196)</f>
        <v>0.28701595839595956</v>
      </c>
      <c r="F195" s="1">
        <f>'Initial Model'!W196+'Initial Model'!AD196+'Initial Model'!AK196+'Initial Model'!AR196+'Initial Model'!AY196+'Initial Model'!BF196</f>
        <v>0.3147309943071675</v>
      </c>
      <c r="G195" s="1">
        <f t="shared" si="14"/>
        <v>0.39825304729687294</v>
      </c>
      <c r="I195" s="1">
        <f t="shared" ca="1" si="15"/>
        <v>0.28203908864737937</v>
      </c>
      <c r="J195" s="1">
        <f t="shared" ca="1" si="16"/>
        <v>0</v>
      </c>
      <c r="K195" s="1">
        <f t="shared" ca="1" si="17"/>
        <v>3</v>
      </c>
      <c r="P195" s="21">
        <v>187</v>
      </c>
      <c r="Q195" s="1">
        <v>80</v>
      </c>
      <c r="R195" s="1">
        <v>55</v>
      </c>
      <c r="S195" s="1">
        <v>35</v>
      </c>
      <c r="T195" s="1">
        <v>38</v>
      </c>
      <c r="U195" s="1">
        <v>31</v>
      </c>
      <c r="V195" s="1">
        <v>76</v>
      </c>
      <c r="W195" s="1">
        <v>52</v>
      </c>
      <c r="X195" s="1">
        <v>58</v>
      </c>
      <c r="Y195" s="1">
        <v>36</v>
      </c>
      <c r="Z195" s="1">
        <v>19</v>
      </c>
      <c r="AA195" s="1">
        <v>55</v>
      </c>
      <c r="AB195" s="1">
        <v>80</v>
      </c>
      <c r="AC195" s="1">
        <v>90</v>
      </c>
      <c r="AD195" s="1">
        <v>65</v>
      </c>
      <c r="AE195" s="1">
        <v>33</v>
      </c>
      <c r="AF195" s="1">
        <v>44</v>
      </c>
      <c r="AG195" s="1">
        <v>59</v>
      </c>
      <c r="AH195" s="1">
        <v>42</v>
      </c>
      <c r="AI195" s="1">
        <v>36</v>
      </c>
      <c r="AJ195" s="22">
        <v>58</v>
      </c>
      <c r="AL195" s="41" t="str">
        <f t="shared" si="18"/>
        <v>Man City</v>
      </c>
      <c r="AM195" s="14"/>
    </row>
    <row r="196" spans="2:39" x14ac:dyDescent="0.35">
      <c r="B196" s="1" t="s">
        <v>13</v>
      </c>
      <c r="C196" s="1" t="s">
        <v>15</v>
      </c>
      <c r="E196" s="1">
        <f>SUM('Initial Model'!AC197)+SUM('Initial Model'!AI197:AJ197)+SUM('Initial Model'!AO197:AQ197)+SUM('Initial Model'!AU197:AX197)+SUM('Initial Model'!BA197:BE197)</f>
        <v>0.16692418936598788</v>
      </c>
      <c r="F196" s="1">
        <f>'Initial Model'!W197+'Initial Model'!AD197+'Initial Model'!AK197+'Initial Model'!AR197+'Initial Model'!AY197+'Initial Model'!BF197</f>
        <v>0.31165676603883424</v>
      </c>
      <c r="G196" s="1">
        <f t="shared" si="14"/>
        <v>0.52141904459517785</v>
      </c>
      <c r="I196" s="1">
        <f t="shared" ca="1" si="15"/>
        <v>0.2993795673343389</v>
      </c>
      <c r="J196" s="1">
        <f t="shared" ca="1" si="16"/>
        <v>0</v>
      </c>
      <c r="K196" s="1">
        <f t="shared" ca="1" si="17"/>
        <v>3</v>
      </c>
      <c r="P196" s="21">
        <v>188</v>
      </c>
      <c r="Q196" s="1">
        <v>56</v>
      </c>
      <c r="R196" s="1">
        <v>50</v>
      </c>
      <c r="S196" s="1">
        <v>28</v>
      </c>
      <c r="T196" s="1">
        <v>27</v>
      </c>
      <c r="U196" s="1">
        <v>37</v>
      </c>
      <c r="V196" s="1">
        <v>64</v>
      </c>
      <c r="W196" s="1">
        <v>55</v>
      </c>
      <c r="X196" s="1">
        <v>63</v>
      </c>
      <c r="Y196" s="1">
        <v>27</v>
      </c>
      <c r="Z196" s="1">
        <v>39</v>
      </c>
      <c r="AA196" s="1">
        <v>48</v>
      </c>
      <c r="AB196" s="1">
        <v>74</v>
      </c>
      <c r="AC196" s="1">
        <v>88</v>
      </c>
      <c r="AD196" s="1">
        <v>56</v>
      </c>
      <c r="AE196" s="1">
        <v>48</v>
      </c>
      <c r="AF196" s="1">
        <v>44</v>
      </c>
      <c r="AG196" s="1">
        <v>66</v>
      </c>
      <c r="AH196" s="1">
        <v>46</v>
      </c>
      <c r="AI196" s="1">
        <v>49</v>
      </c>
      <c r="AJ196" s="22">
        <v>68</v>
      </c>
      <c r="AL196" s="41" t="str">
        <f t="shared" si="18"/>
        <v>Man City</v>
      </c>
      <c r="AM196" s="14"/>
    </row>
    <row r="197" spans="2:39" x14ac:dyDescent="0.35">
      <c r="B197" s="1" t="s">
        <v>6</v>
      </c>
      <c r="C197" s="1" t="s">
        <v>8</v>
      </c>
      <c r="E197" s="1">
        <f>SUM('Initial Model'!AC198)+SUM('Initial Model'!AI198:AJ198)+SUM('Initial Model'!AO198:AQ198)+SUM('Initial Model'!AU198:AX198)+SUM('Initial Model'!BA198:BE198)</f>
        <v>0.43628362551241123</v>
      </c>
      <c r="F197" s="1">
        <f>'Initial Model'!W198+'Initial Model'!AD198+'Initial Model'!AK198+'Initial Model'!AR198+'Initial Model'!AY198+'Initial Model'!BF198</f>
        <v>0.31344102080400393</v>
      </c>
      <c r="G197" s="1">
        <f t="shared" si="14"/>
        <v>0.25027535368358489</v>
      </c>
      <c r="I197" s="1">
        <f t="shared" ca="1" si="15"/>
        <v>0.10993483296776896</v>
      </c>
      <c r="J197" s="1">
        <f t="shared" ca="1" si="16"/>
        <v>0</v>
      </c>
      <c r="K197" s="1">
        <f t="shared" ca="1" si="17"/>
        <v>3</v>
      </c>
      <c r="P197" s="21">
        <v>189</v>
      </c>
      <c r="Q197" s="1">
        <v>61</v>
      </c>
      <c r="R197" s="1">
        <v>44</v>
      </c>
      <c r="S197" s="1">
        <v>35</v>
      </c>
      <c r="T197" s="1">
        <v>30</v>
      </c>
      <c r="U197" s="1">
        <v>43</v>
      </c>
      <c r="V197" s="1">
        <v>61</v>
      </c>
      <c r="W197" s="1">
        <v>54</v>
      </c>
      <c r="X197" s="1">
        <v>46</v>
      </c>
      <c r="Y197" s="1">
        <v>43</v>
      </c>
      <c r="Z197" s="1">
        <v>17</v>
      </c>
      <c r="AA197" s="1">
        <v>47</v>
      </c>
      <c r="AB197" s="1">
        <v>93</v>
      </c>
      <c r="AC197" s="1">
        <v>70</v>
      </c>
      <c r="AD197" s="1">
        <v>67</v>
      </c>
      <c r="AE197" s="1">
        <v>45</v>
      </c>
      <c r="AF197" s="1">
        <v>49</v>
      </c>
      <c r="AG197" s="1">
        <v>80</v>
      </c>
      <c r="AH197" s="1">
        <v>43</v>
      </c>
      <c r="AI197" s="1">
        <v>42</v>
      </c>
      <c r="AJ197" s="22">
        <v>47</v>
      </c>
      <c r="AL197" s="41" t="str">
        <f t="shared" si="18"/>
        <v>Liverpool</v>
      </c>
      <c r="AM197" s="14"/>
    </row>
    <row r="198" spans="2:39" x14ac:dyDescent="0.35">
      <c r="B198" s="1" t="s">
        <v>3</v>
      </c>
      <c r="C198" s="1" t="s">
        <v>5</v>
      </c>
      <c r="E198" s="1">
        <f>SUM('Initial Model'!AC199)+SUM('Initial Model'!AI199:AJ199)+SUM('Initial Model'!AO199:AQ199)+SUM('Initial Model'!AU199:AX199)+SUM('Initial Model'!BA199:BE199)</f>
        <v>0.42132925857073394</v>
      </c>
      <c r="F198" s="1">
        <f>'Initial Model'!W199+'Initial Model'!AD199+'Initial Model'!AK199+'Initial Model'!AR199+'Initial Model'!AY199+'Initial Model'!BF199</f>
        <v>0.38909265667990189</v>
      </c>
      <c r="G198" s="1">
        <f t="shared" si="14"/>
        <v>0.18957808474936422</v>
      </c>
      <c r="I198" s="1">
        <f t="shared" ca="1" si="15"/>
        <v>1.5928191151111548E-2</v>
      </c>
      <c r="J198" s="1">
        <f t="shared" ca="1" si="16"/>
        <v>0</v>
      </c>
      <c r="K198" s="1">
        <f t="shared" ca="1" si="17"/>
        <v>3</v>
      </c>
      <c r="P198" s="21">
        <v>190</v>
      </c>
      <c r="Q198" s="1">
        <v>71</v>
      </c>
      <c r="R198" s="1">
        <v>52</v>
      </c>
      <c r="S198" s="1">
        <v>33</v>
      </c>
      <c r="T198" s="1">
        <v>32</v>
      </c>
      <c r="U198" s="1">
        <v>39</v>
      </c>
      <c r="V198" s="1">
        <v>65</v>
      </c>
      <c r="W198" s="1">
        <v>58</v>
      </c>
      <c r="X198" s="1">
        <v>65</v>
      </c>
      <c r="Y198" s="1">
        <v>24</v>
      </c>
      <c r="Z198" s="1">
        <v>16</v>
      </c>
      <c r="AA198" s="1">
        <v>52</v>
      </c>
      <c r="AB198" s="1">
        <v>89</v>
      </c>
      <c r="AC198" s="1">
        <v>91</v>
      </c>
      <c r="AD198" s="1">
        <v>53</v>
      </c>
      <c r="AE198" s="1">
        <v>50</v>
      </c>
      <c r="AF198" s="1">
        <v>39</v>
      </c>
      <c r="AG198" s="1">
        <v>59</v>
      </c>
      <c r="AH198" s="1">
        <v>41</v>
      </c>
      <c r="AI198" s="1">
        <v>55</v>
      </c>
      <c r="AJ198" s="22">
        <v>51</v>
      </c>
      <c r="AL198" s="41" t="str">
        <f t="shared" si="18"/>
        <v>Man City</v>
      </c>
      <c r="AM198" s="14"/>
    </row>
    <row r="199" spans="2:39" x14ac:dyDescent="0.35">
      <c r="B199" s="1" t="s">
        <v>18</v>
      </c>
      <c r="C199" s="1" t="s">
        <v>16</v>
      </c>
      <c r="E199" s="1">
        <f>SUM('Initial Model'!AC200)+SUM('Initial Model'!AI200:AJ200)+SUM('Initial Model'!AO200:AQ200)+SUM('Initial Model'!AU200:AX200)+SUM('Initial Model'!BA200:BE200)</f>
        <v>0.72559411667401452</v>
      </c>
      <c r="F199" s="1">
        <f>'Initial Model'!W200+'Initial Model'!AD200+'Initial Model'!AK200+'Initial Model'!AR200+'Initial Model'!AY200+'Initial Model'!BF200</f>
        <v>0.17135346412378355</v>
      </c>
      <c r="G199" s="1">
        <f t="shared" ref="G199:G262" si="19">1-(E199+F199)</f>
        <v>0.10305241920220198</v>
      </c>
      <c r="I199" s="1">
        <f t="shared" ref="I199:I262" ca="1" si="20">RAND()</f>
        <v>0.80507629781267032</v>
      </c>
      <c r="J199" s="1">
        <f t="shared" ref="J199:J262" ca="1" si="21">IF(I199&lt;G199,0,IF(I199&lt;(G199+F199),1,3))</f>
        <v>3</v>
      </c>
      <c r="K199" s="1">
        <f t="shared" ref="K199:K262" ca="1" si="22">IF(J199=3,0,IF(J199=1,1,3))</f>
        <v>0</v>
      </c>
      <c r="P199" s="21">
        <v>191</v>
      </c>
      <c r="Q199" s="1">
        <v>68</v>
      </c>
      <c r="R199" s="1">
        <v>40</v>
      </c>
      <c r="S199" s="1">
        <v>40</v>
      </c>
      <c r="T199" s="1">
        <v>44</v>
      </c>
      <c r="U199" s="1">
        <v>23</v>
      </c>
      <c r="V199" s="1">
        <v>63</v>
      </c>
      <c r="W199" s="1">
        <v>56</v>
      </c>
      <c r="X199" s="1">
        <v>53</v>
      </c>
      <c r="Y199" s="1">
        <v>30</v>
      </c>
      <c r="Z199" s="1">
        <v>25</v>
      </c>
      <c r="AA199" s="1">
        <v>59</v>
      </c>
      <c r="AB199" s="1">
        <v>88</v>
      </c>
      <c r="AC199" s="1">
        <v>90</v>
      </c>
      <c r="AD199" s="1">
        <v>57</v>
      </c>
      <c r="AE199" s="1">
        <v>48</v>
      </c>
      <c r="AF199" s="1">
        <v>41</v>
      </c>
      <c r="AG199" s="1">
        <v>51</v>
      </c>
      <c r="AH199" s="1">
        <v>51</v>
      </c>
      <c r="AI199" s="1">
        <v>51</v>
      </c>
      <c r="AJ199" s="22">
        <v>49</v>
      </c>
      <c r="AL199" s="41" t="str">
        <f t="shared" si="18"/>
        <v>Man City</v>
      </c>
      <c r="AM199" s="14"/>
    </row>
    <row r="200" spans="2:39" x14ac:dyDescent="0.35">
      <c r="B200" s="1" t="s">
        <v>11</v>
      </c>
      <c r="C200" s="1" t="s">
        <v>14</v>
      </c>
      <c r="E200" s="1">
        <f>SUM('Initial Model'!AC201)+SUM('Initial Model'!AI201:AJ201)+SUM('Initial Model'!AO201:AQ201)+SUM('Initial Model'!AU201:AX201)+SUM('Initial Model'!BA201:BE201)</f>
        <v>0.44404279651472828</v>
      </c>
      <c r="F200" s="1">
        <f>'Initial Model'!W201+'Initial Model'!AD201+'Initial Model'!AK201+'Initial Model'!AR201+'Initial Model'!AY201+'Initial Model'!BF201</f>
        <v>0.35551896115388221</v>
      </c>
      <c r="G200" s="1">
        <f t="shared" si="19"/>
        <v>0.20043824233138952</v>
      </c>
      <c r="I200" s="1">
        <f t="shared" ca="1" si="20"/>
        <v>0.45425454998710935</v>
      </c>
      <c r="J200" s="1">
        <f t="shared" ca="1" si="21"/>
        <v>1</v>
      </c>
      <c r="K200" s="1">
        <f t="shared" ca="1" si="22"/>
        <v>1</v>
      </c>
      <c r="P200" s="21">
        <v>192</v>
      </c>
      <c r="Q200" s="1">
        <v>64</v>
      </c>
      <c r="R200" s="1">
        <v>26</v>
      </c>
      <c r="S200" s="1">
        <v>36</v>
      </c>
      <c r="T200" s="1">
        <v>51</v>
      </c>
      <c r="U200" s="1">
        <v>42</v>
      </c>
      <c r="V200" s="1">
        <v>55</v>
      </c>
      <c r="W200" s="1">
        <v>69</v>
      </c>
      <c r="X200" s="1">
        <v>58</v>
      </c>
      <c r="Y200" s="1">
        <v>39</v>
      </c>
      <c r="Z200" s="1">
        <v>20</v>
      </c>
      <c r="AA200" s="1">
        <v>54</v>
      </c>
      <c r="AB200" s="1">
        <v>77</v>
      </c>
      <c r="AC200" s="1">
        <v>88</v>
      </c>
      <c r="AD200" s="1">
        <v>57</v>
      </c>
      <c r="AE200" s="1">
        <v>46</v>
      </c>
      <c r="AF200" s="1">
        <v>51</v>
      </c>
      <c r="AG200" s="1">
        <v>73</v>
      </c>
      <c r="AH200" s="1">
        <v>44</v>
      </c>
      <c r="AI200" s="1">
        <v>37</v>
      </c>
      <c r="AJ200" s="22">
        <v>48</v>
      </c>
      <c r="AL200" s="41" t="str">
        <f t="shared" si="18"/>
        <v>Man City</v>
      </c>
      <c r="AM200" s="14"/>
    </row>
    <row r="201" spans="2:39" x14ac:dyDescent="0.35">
      <c r="B201" s="1" t="s">
        <v>12</v>
      </c>
      <c r="C201" s="1" t="s">
        <v>10</v>
      </c>
      <c r="E201" s="1">
        <f>SUM('Initial Model'!AC202)+SUM('Initial Model'!AI202:AJ202)+SUM('Initial Model'!AO202:AQ202)+SUM('Initial Model'!AU202:AX202)+SUM('Initial Model'!BA202:BE202)</f>
        <v>0.26007538084918436</v>
      </c>
      <c r="F201" s="1">
        <f>'Initial Model'!W202+'Initial Model'!AD202+'Initial Model'!AK202+'Initial Model'!AR202+'Initial Model'!AY202+'Initial Model'!BF202</f>
        <v>0.35508104970476062</v>
      </c>
      <c r="G201" s="1">
        <f t="shared" si="19"/>
        <v>0.38484356944605502</v>
      </c>
      <c r="I201" s="1">
        <f t="shared" ca="1" si="20"/>
        <v>0.76673552672626022</v>
      </c>
      <c r="J201" s="1">
        <f t="shared" ca="1" si="21"/>
        <v>3</v>
      </c>
      <c r="K201" s="1">
        <f t="shared" ca="1" si="22"/>
        <v>0</v>
      </c>
      <c r="P201" s="21">
        <v>193</v>
      </c>
      <c r="Q201" s="1">
        <v>69</v>
      </c>
      <c r="R201" s="1">
        <v>45</v>
      </c>
      <c r="S201" s="1">
        <v>48</v>
      </c>
      <c r="T201" s="1">
        <v>40</v>
      </c>
      <c r="U201" s="1">
        <v>19</v>
      </c>
      <c r="V201" s="1">
        <v>80</v>
      </c>
      <c r="W201" s="1">
        <v>58</v>
      </c>
      <c r="X201" s="1">
        <v>54</v>
      </c>
      <c r="Y201" s="1">
        <v>24</v>
      </c>
      <c r="Z201" s="1">
        <v>29</v>
      </c>
      <c r="AA201" s="1">
        <v>41</v>
      </c>
      <c r="AB201" s="1">
        <v>83</v>
      </c>
      <c r="AC201" s="1">
        <v>89</v>
      </c>
      <c r="AD201" s="1">
        <v>62</v>
      </c>
      <c r="AE201" s="1">
        <v>47</v>
      </c>
      <c r="AF201" s="1">
        <v>36</v>
      </c>
      <c r="AG201" s="1">
        <v>72</v>
      </c>
      <c r="AH201" s="1">
        <v>34</v>
      </c>
      <c r="AI201" s="1">
        <v>50</v>
      </c>
      <c r="AJ201" s="22">
        <v>53</v>
      </c>
      <c r="AL201" s="41" t="str">
        <f t="shared" ref="AL201:AL264" si="23">INDEX($Q$5:$AJ$5,MATCH(MAX(Q201:AJ201),Q201:AJ201,0))</f>
        <v>Man City</v>
      </c>
      <c r="AM201" s="14"/>
    </row>
    <row r="202" spans="2:39" x14ac:dyDescent="0.35">
      <c r="B202" s="1" t="s">
        <v>21</v>
      </c>
      <c r="C202" s="1" t="s">
        <v>19</v>
      </c>
      <c r="E202" s="1">
        <f>SUM('Initial Model'!AC203)+SUM('Initial Model'!AI203:AJ203)+SUM('Initial Model'!AO203:AQ203)+SUM('Initial Model'!AU203:AX203)+SUM('Initial Model'!BA203:BE203)</f>
        <v>0.24465112201074524</v>
      </c>
      <c r="F202" s="1">
        <f>'Initial Model'!W203+'Initial Model'!AD203+'Initial Model'!AK203+'Initial Model'!AR203+'Initial Model'!AY203+'Initial Model'!BF203</f>
        <v>0.31167602151574342</v>
      </c>
      <c r="G202" s="1">
        <f t="shared" si="19"/>
        <v>0.44367285647351129</v>
      </c>
      <c r="I202" s="1">
        <f t="shared" ca="1" si="20"/>
        <v>0.59612468271186481</v>
      </c>
      <c r="J202" s="1">
        <f t="shared" ca="1" si="21"/>
        <v>1</v>
      </c>
      <c r="K202" s="1">
        <f t="shared" ca="1" si="22"/>
        <v>1</v>
      </c>
      <c r="P202" s="21">
        <v>194</v>
      </c>
      <c r="Q202" s="1">
        <v>58</v>
      </c>
      <c r="R202" s="1">
        <v>53</v>
      </c>
      <c r="S202" s="1">
        <v>38</v>
      </c>
      <c r="T202" s="1">
        <v>39</v>
      </c>
      <c r="U202" s="1">
        <v>39</v>
      </c>
      <c r="V202" s="1">
        <v>71</v>
      </c>
      <c r="W202" s="1">
        <v>48</v>
      </c>
      <c r="X202" s="1">
        <v>50</v>
      </c>
      <c r="Y202" s="1">
        <v>25</v>
      </c>
      <c r="Z202" s="1">
        <v>24</v>
      </c>
      <c r="AA202" s="1">
        <v>50</v>
      </c>
      <c r="AB202" s="1">
        <v>88</v>
      </c>
      <c r="AC202" s="1">
        <v>85</v>
      </c>
      <c r="AD202" s="1">
        <v>68</v>
      </c>
      <c r="AE202" s="1">
        <v>31</v>
      </c>
      <c r="AF202" s="1">
        <v>53</v>
      </c>
      <c r="AG202" s="1">
        <v>50</v>
      </c>
      <c r="AH202" s="1">
        <v>55</v>
      </c>
      <c r="AI202" s="1">
        <v>52</v>
      </c>
      <c r="AJ202" s="22">
        <v>56</v>
      </c>
      <c r="AL202" s="41" t="str">
        <f t="shared" si="23"/>
        <v>Liverpool</v>
      </c>
      <c r="AM202" s="14"/>
    </row>
    <row r="203" spans="2:39" x14ac:dyDescent="0.35">
      <c r="B203" s="1" t="s">
        <v>7</v>
      </c>
      <c r="C203" s="1" t="s">
        <v>9</v>
      </c>
      <c r="E203" s="1">
        <f>SUM('Initial Model'!AC204)+SUM('Initial Model'!AI204:AJ204)+SUM('Initial Model'!AO204:AQ204)+SUM('Initial Model'!AU204:AX204)+SUM('Initial Model'!BA204:BE204)</f>
        <v>0.21164220630151839</v>
      </c>
      <c r="F203" s="1">
        <f>'Initial Model'!W204+'Initial Model'!AD204+'Initial Model'!AK204+'Initial Model'!AR204+'Initial Model'!AY204+'Initial Model'!BF204</f>
        <v>0.34887591448035915</v>
      </c>
      <c r="G203" s="1">
        <f t="shared" si="19"/>
        <v>0.43948187921812243</v>
      </c>
      <c r="I203" s="1">
        <f t="shared" ca="1" si="20"/>
        <v>0.50956635571412234</v>
      </c>
      <c r="J203" s="1">
        <f t="shared" ca="1" si="21"/>
        <v>1</v>
      </c>
      <c r="K203" s="1">
        <f t="shared" ca="1" si="22"/>
        <v>1</v>
      </c>
      <c r="P203" s="21">
        <v>195</v>
      </c>
      <c r="Q203" s="1">
        <v>68</v>
      </c>
      <c r="R203" s="1">
        <v>58</v>
      </c>
      <c r="S203" s="1">
        <v>44</v>
      </c>
      <c r="T203" s="1">
        <v>47</v>
      </c>
      <c r="U203" s="1">
        <v>27</v>
      </c>
      <c r="V203" s="1">
        <v>56</v>
      </c>
      <c r="W203" s="1">
        <v>49</v>
      </c>
      <c r="X203" s="1">
        <v>51</v>
      </c>
      <c r="Y203" s="1">
        <v>30</v>
      </c>
      <c r="Z203" s="1">
        <v>17</v>
      </c>
      <c r="AA203" s="1">
        <v>64</v>
      </c>
      <c r="AB203" s="1">
        <v>85</v>
      </c>
      <c r="AC203" s="1">
        <v>92</v>
      </c>
      <c r="AD203" s="1">
        <v>43</v>
      </c>
      <c r="AE203" s="1">
        <v>46</v>
      </c>
      <c r="AF203" s="1">
        <v>35</v>
      </c>
      <c r="AG203" s="1">
        <v>80</v>
      </c>
      <c r="AH203" s="1">
        <v>53</v>
      </c>
      <c r="AI203" s="1">
        <v>52</v>
      </c>
      <c r="AJ203" s="22">
        <v>41</v>
      </c>
      <c r="AL203" s="41" t="str">
        <f t="shared" si="23"/>
        <v>Man City</v>
      </c>
      <c r="AM203" s="14"/>
    </row>
    <row r="204" spans="2:39" x14ac:dyDescent="0.35">
      <c r="B204" s="1" t="s">
        <v>2</v>
      </c>
      <c r="C204" s="1" t="s">
        <v>4</v>
      </c>
      <c r="E204" s="1">
        <f>SUM('Initial Model'!AC205)+SUM('Initial Model'!AI205:AJ205)+SUM('Initial Model'!AO205:AQ205)+SUM('Initial Model'!AU205:AX205)+SUM('Initial Model'!BA205:BE205)</f>
        <v>0.48882994916047073</v>
      </c>
      <c r="F204" s="1">
        <f>'Initial Model'!W205+'Initial Model'!AD205+'Initial Model'!AK205+'Initial Model'!AR205+'Initial Model'!AY205+'Initial Model'!BF205</f>
        <v>0.24212694480400582</v>
      </c>
      <c r="G204" s="1">
        <f t="shared" si="19"/>
        <v>0.26904310603552339</v>
      </c>
      <c r="I204" s="1">
        <f t="shared" ca="1" si="20"/>
        <v>0.98513347243953231</v>
      </c>
      <c r="J204" s="1">
        <f t="shared" ca="1" si="21"/>
        <v>3</v>
      </c>
      <c r="K204" s="1">
        <f t="shared" ca="1" si="22"/>
        <v>0</v>
      </c>
      <c r="P204" s="21">
        <v>196</v>
      </c>
      <c r="Q204" s="1">
        <v>59</v>
      </c>
      <c r="R204" s="1">
        <v>53</v>
      </c>
      <c r="S204" s="1">
        <v>32</v>
      </c>
      <c r="T204" s="1">
        <v>40</v>
      </c>
      <c r="U204" s="1">
        <v>45</v>
      </c>
      <c r="V204" s="1">
        <v>64</v>
      </c>
      <c r="W204" s="1">
        <v>59</v>
      </c>
      <c r="X204" s="1">
        <v>51</v>
      </c>
      <c r="Y204" s="1">
        <v>44</v>
      </c>
      <c r="Z204" s="1">
        <v>18</v>
      </c>
      <c r="AA204" s="1">
        <v>54</v>
      </c>
      <c r="AB204" s="1">
        <v>89</v>
      </c>
      <c r="AC204" s="1">
        <v>90</v>
      </c>
      <c r="AD204" s="1">
        <v>59</v>
      </c>
      <c r="AE204" s="1">
        <v>53</v>
      </c>
      <c r="AF204" s="1">
        <v>43</v>
      </c>
      <c r="AG204" s="1">
        <v>58</v>
      </c>
      <c r="AH204" s="1">
        <v>35</v>
      </c>
      <c r="AI204" s="1">
        <v>33</v>
      </c>
      <c r="AJ204" s="22">
        <v>56</v>
      </c>
      <c r="AL204" s="41" t="str">
        <f t="shared" si="23"/>
        <v>Man City</v>
      </c>
      <c r="AM204" s="14"/>
    </row>
    <row r="205" spans="2:39" x14ac:dyDescent="0.35">
      <c r="B205" s="1" t="s">
        <v>20</v>
      </c>
      <c r="C205" s="1" t="s">
        <v>17</v>
      </c>
      <c r="E205" s="1">
        <f>SUM('Initial Model'!AC206)+SUM('Initial Model'!AI206:AJ206)+SUM('Initial Model'!AO206:AQ206)+SUM('Initial Model'!AU206:AX206)+SUM('Initial Model'!BA206:BE206)</f>
        <v>5.1454167928226026E-2</v>
      </c>
      <c r="F205" s="1">
        <f>'Initial Model'!W206+'Initial Model'!AD206+'Initial Model'!AK206+'Initial Model'!AR206+'Initial Model'!AY206+'Initial Model'!BF206</f>
        <v>0.17171799642704411</v>
      </c>
      <c r="G205" s="1">
        <f t="shared" si="19"/>
        <v>0.7768278356447299</v>
      </c>
      <c r="I205" s="1">
        <f t="shared" ca="1" si="20"/>
        <v>0.67914237331939153</v>
      </c>
      <c r="J205" s="1">
        <f t="shared" ca="1" si="21"/>
        <v>0</v>
      </c>
      <c r="K205" s="1">
        <f t="shared" ca="1" si="22"/>
        <v>3</v>
      </c>
      <c r="P205" s="21">
        <v>197</v>
      </c>
      <c r="Q205" s="1">
        <v>56</v>
      </c>
      <c r="R205" s="1">
        <v>55</v>
      </c>
      <c r="S205" s="1">
        <v>30</v>
      </c>
      <c r="T205" s="1">
        <v>42</v>
      </c>
      <c r="U205" s="1">
        <v>36</v>
      </c>
      <c r="V205" s="1">
        <v>55</v>
      </c>
      <c r="W205" s="1">
        <v>59</v>
      </c>
      <c r="X205" s="1">
        <v>65</v>
      </c>
      <c r="Y205" s="1">
        <v>22</v>
      </c>
      <c r="Z205" s="1">
        <v>19</v>
      </c>
      <c r="AA205" s="1">
        <v>53</v>
      </c>
      <c r="AB205" s="1">
        <v>94</v>
      </c>
      <c r="AC205" s="1">
        <v>95</v>
      </c>
      <c r="AD205" s="1">
        <v>58</v>
      </c>
      <c r="AE205" s="1">
        <v>51</v>
      </c>
      <c r="AF205" s="1">
        <v>36</v>
      </c>
      <c r="AG205" s="1">
        <v>71</v>
      </c>
      <c r="AH205" s="1">
        <v>54</v>
      </c>
      <c r="AI205" s="1">
        <v>51</v>
      </c>
      <c r="AJ205" s="22">
        <v>47</v>
      </c>
      <c r="AL205" s="41" t="str">
        <f t="shared" si="23"/>
        <v>Man City</v>
      </c>
      <c r="AM205" s="14"/>
    </row>
    <row r="206" spans="2:39" x14ac:dyDescent="0.35">
      <c r="B206" s="1" t="s">
        <v>16</v>
      </c>
      <c r="C206" s="1" t="s">
        <v>6</v>
      </c>
      <c r="E206" s="1">
        <f>SUM('Initial Model'!AC207)+SUM('Initial Model'!AI207:AJ207)+SUM('Initial Model'!AO207:AQ207)+SUM('Initial Model'!AU207:AX207)+SUM('Initial Model'!BA207:BE207)</f>
        <v>0.77306689375548876</v>
      </c>
      <c r="F206" s="1">
        <f>'Initial Model'!W207+'Initial Model'!AD207+'Initial Model'!AK207+'Initial Model'!AR207+'Initial Model'!AY207+'Initial Model'!BF207</f>
        <v>0.15796749006652494</v>
      </c>
      <c r="G206" s="1">
        <f t="shared" si="19"/>
        <v>6.8965616177986355E-2</v>
      </c>
      <c r="I206" s="1">
        <f t="shared" ca="1" si="20"/>
        <v>0.21468636887516912</v>
      </c>
      <c r="J206" s="1">
        <f t="shared" ca="1" si="21"/>
        <v>1</v>
      </c>
      <c r="K206" s="1">
        <f t="shared" ca="1" si="22"/>
        <v>1</v>
      </c>
      <c r="P206" s="21">
        <v>198</v>
      </c>
      <c r="Q206" s="1">
        <v>69</v>
      </c>
      <c r="R206" s="1">
        <v>43</v>
      </c>
      <c r="S206" s="1">
        <v>42</v>
      </c>
      <c r="T206" s="1">
        <v>48</v>
      </c>
      <c r="U206" s="1">
        <v>33</v>
      </c>
      <c r="V206" s="1">
        <v>66</v>
      </c>
      <c r="W206" s="1">
        <v>58</v>
      </c>
      <c r="X206" s="1">
        <v>46</v>
      </c>
      <c r="Y206" s="1">
        <v>30</v>
      </c>
      <c r="Z206" s="1">
        <v>15</v>
      </c>
      <c r="AA206" s="1">
        <v>49</v>
      </c>
      <c r="AB206" s="1">
        <v>72</v>
      </c>
      <c r="AC206" s="1">
        <v>82</v>
      </c>
      <c r="AD206" s="1">
        <v>57</v>
      </c>
      <c r="AE206" s="1">
        <v>47</v>
      </c>
      <c r="AF206" s="1">
        <v>47</v>
      </c>
      <c r="AG206" s="1">
        <v>64</v>
      </c>
      <c r="AH206" s="1">
        <v>59</v>
      </c>
      <c r="AI206" s="1">
        <v>49</v>
      </c>
      <c r="AJ206" s="22">
        <v>51</v>
      </c>
      <c r="AL206" s="41" t="str">
        <f t="shared" si="23"/>
        <v>Man City</v>
      </c>
      <c r="AM206" s="14"/>
    </row>
    <row r="207" spans="2:39" x14ac:dyDescent="0.35">
      <c r="B207" s="1" t="s">
        <v>5</v>
      </c>
      <c r="C207" s="1" t="s">
        <v>11</v>
      </c>
      <c r="E207" s="1">
        <f>SUM('Initial Model'!AC208)+SUM('Initial Model'!AI208:AJ208)+SUM('Initial Model'!AO208:AQ208)+SUM('Initial Model'!AU208:AX208)+SUM('Initial Model'!BA208:BE208)</f>
        <v>7.6234795594094407E-2</v>
      </c>
      <c r="F207" s="1">
        <f>'Initial Model'!W208+'Initial Model'!AD208+'Initial Model'!AK208+'Initial Model'!AR208+'Initial Model'!AY208+'Initial Model'!BF208</f>
        <v>0.16613058347707646</v>
      </c>
      <c r="G207" s="1">
        <f t="shared" si="19"/>
        <v>0.75763462092882916</v>
      </c>
      <c r="I207" s="1">
        <f t="shared" ca="1" si="20"/>
        <v>0.3770506623686174</v>
      </c>
      <c r="J207" s="1">
        <f t="shared" ca="1" si="21"/>
        <v>0</v>
      </c>
      <c r="K207" s="1">
        <f t="shared" ca="1" si="22"/>
        <v>3</v>
      </c>
      <c r="P207" s="21">
        <v>199</v>
      </c>
      <c r="Q207" s="1">
        <v>72</v>
      </c>
      <c r="R207" s="1">
        <v>60</v>
      </c>
      <c r="S207" s="1">
        <v>43</v>
      </c>
      <c r="T207" s="1">
        <v>34</v>
      </c>
      <c r="U207" s="1">
        <v>28</v>
      </c>
      <c r="V207" s="1">
        <v>64</v>
      </c>
      <c r="W207" s="1">
        <v>55</v>
      </c>
      <c r="X207" s="1">
        <v>48</v>
      </c>
      <c r="Y207" s="1">
        <v>32</v>
      </c>
      <c r="Z207" s="1">
        <v>31</v>
      </c>
      <c r="AA207" s="1">
        <v>55</v>
      </c>
      <c r="AB207" s="1">
        <v>83</v>
      </c>
      <c r="AC207" s="1">
        <v>75</v>
      </c>
      <c r="AD207" s="1">
        <v>49</v>
      </c>
      <c r="AE207" s="1">
        <v>48</v>
      </c>
      <c r="AF207" s="1">
        <v>37</v>
      </c>
      <c r="AG207" s="1">
        <v>59</v>
      </c>
      <c r="AH207" s="1">
        <v>45</v>
      </c>
      <c r="AI207" s="1">
        <v>54</v>
      </c>
      <c r="AJ207" s="22">
        <v>51</v>
      </c>
      <c r="AL207" s="41" t="str">
        <f t="shared" si="23"/>
        <v>Liverpool</v>
      </c>
      <c r="AM207" s="14"/>
    </row>
    <row r="208" spans="2:39" x14ac:dyDescent="0.35">
      <c r="B208" s="1" t="s">
        <v>15</v>
      </c>
      <c r="C208" s="1" t="s">
        <v>3</v>
      </c>
      <c r="E208" s="1">
        <f>SUM('Initial Model'!AC209)+SUM('Initial Model'!AI209:AJ209)+SUM('Initial Model'!AO209:AQ209)+SUM('Initial Model'!AU209:AX209)+SUM('Initial Model'!BA209:BE209)</f>
        <v>0.32826825197383203</v>
      </c>
      <c r="F208" s="1">
        <f>'Initial Model'!W209+'Initial Model'!AD209+'Initial Model'!AK209+'Initial Model'!AR209+'Initial Model'!AY209+'Initial Model'!BF209</f>
        <v>0.3134052055046927</v>
      </c>
      <c r="G208" s="1">
        <f t="shared" si="19"/>
        <v>0.35832654252147522</v>
      </c>
      <c r="I208" s="1">
        <f t="shared" ca="1" si="20"/>
        <v>7.4087682391705045E-2</v>
      </c>
      <c r="J208" s="1">
        <f t="shared" ca="1" si="21"/>
        <v>0</v>
      </c>
      <c r="K208" s="1">
        <f t="shared" ca="1" si="22"/>
        <v>3</v>
      </c>
      <c r="P208" s="21">
        <v>200</v>
      </c>
      <c r="Q208" s="1">
        <v>74</v>
      </c>
      <c r="R208" s="1">
        <v>41</v>
      </c>
      <c r="S208" s="1">
        <v>49</v>
      </c>
      <c r="T208" s="1">
        <v>32</v>
      </c>
      <c r="U208" s="1">
        <v>42</v>
      </c>
      <c r="V208" s="1">
        <v>58</v>
      </c>
      <c r="W208" s="1">
        <v>54</v>
      </c>
      <c r="X208" s="1">
        <v>60</v>
      </c>
      <c r="Y208" s="1">
        <v>27</v>
      </c>
      <c r="Z208" s="1">
        <v>22</v>
      </c>
      <c r="AA208" s="1">
        <v>55</v>
      </c>
      <c r="AB208" s="1">
        <v>80</v>
      </c>
      <c r="AC208" s="1">
        <v>78</v>
      </c>
      <c r="AD208" s="1">
        <v>74</v>
      </c>
      <c r="AE208" s="1">
        <v>50</v>
      </c>
      <c r="AF208" s="1">
        <v>50</v>
      </c>
      <c r="AG208" s="1">
        <v>54</v>
      </c>
      <c r="AH208" s="1">
        <v>45</v>
      </c>
      <c r="AI208" s="1">
        <v>35</v>
      </c>
      <c r="AJ208" s="22">
        <v>51</v>
      </c>
      <c r="AL208" s="41" t="str">
        <f t="shared" si="23"/>
        <v>Liverpool</v>
      </c>
      <c r="AM208" s="14"/>
    </row>
    <row r="209" spans="2:39" x14ac:dyDescent="0.35">
      <c r="B209" s="1" t="s">
        <v>4</v>
      </c>
      <c r="C209" s="1" t="s">
        <v>12</v>
      </c>
      <c r="E209" s="1">
        <f>SUM('Initial Model'!AC210)+SUM('Initial Model'!AI210:AJ210)+SUM('Initial Model'!AO210:AQ210)+SUM('Initial Model'!AU210:AX210)+SUM('Initial Model'!BA210:BE210)</f>
        <v>0.32837288030182626</v>
      </c>
      <c r="F209" s="1">
        <f>'Initial Model'!W210+'Initial Model'!AD210+'Initial Model'!AK210+'Initial Model'!AR210+'Initial Model'!AY210+'Initial Model'!BF210</f>
        <v>0.29124634916272168</v>
      </c>
      <c r="G209" s="1">
        <f t="shared" si="19"/>
        <v>0.38038077053545205</v>
      </c>
      <c r="I209" s="1">
        <f t="shared" ca="1" si="20"/>
        <v>0.81871606873372915</v>
      </c>
      <c r="J209" s="1">
        <f t="shared" ca="1" si="21"/>
        <v>3</v>
      </c>
      <c r="K209" s="1">
        <f t="shared" ca="1" si="22"/>
        <v>0</v>
      </c>
      <c r="P209" s="21">
        <v>201</v>
      </c>
      <c r="Q209" s="1">
        <v>67</v>
      </c>
      <c r="R209" s="1">
        <v>50</v>
      </c>
      <c r="S209" s="1">
        <v>30</v>
      </c>
      <c r="T209" s="1">
        <v>37</v>
      </c>
      <c r="U209" s="1">
        <v>33</v>
      </c>
      <c r="V209" s="1">
        <v>48</v>
      </c>
      <c r="W209" s="1">
        <v>60</v>
      </c>
      <c r="X209" s="1">
        <v>58</v>
      </c>
      <c r="Y209" s="1">
        <v>30</v>
      </c>
      <c r="Z209" s="1">
        <v>31</v>
      </c>
      <c r="AA209" s="1">
        <v>51</v>
      </c>
      <c r="AB209" s="1">
        <v>88</v>
      </c>
      <c r="AC209" s="1">
        <v>88</v>
      </c>
      <c r="AD209" s="1">
        <v>70</v>
      </c>
      <c r="AE209" s="1">
        <v>38</v>
      </c>
      <c r="AF209" s="1">
        <v>31</v>
      </c>
      <c r="AG209" s="1">
        <v>65</v>
      </c>
      <c r="AH209" s="1">
        <v>44</v>
      </c>
      <c r="AI209" s="1">
        <v>55</v>
      </c>
      <c r="AJ209" s="22">
        <v>51</v>
      </c>
      <c r="AL209" s="41" t="str">
        <f t="shared" si="23"/>
        <v>Liverpool</v>
      </c>
      <c r="AM209" s="14"/>
    </row>
    <row r="210" spans="2:39" x14ac:dyDescent="0.35">
      <c r="B210" s="1" t="s">
        <v>9</v>
      </c>
      <c r="C210" s="1" t="s">
        <v>20</v>
      </c>
      <c r="E210" s="1">
        <f>SUM('Initial Model'!AC211)+SUM('Initial Model'!AI211:AJ211)+SUM('Initial Model'!AO211:AQ211)+SUM('Initial Model'!AU211:AX211)+SUM('Initial Model'!BA211:BE211)</f>
        <v>0.65989381654612367</v>
      </c>
      <c r="F210" s="1">
        <f>'Initial Model'!W211+'Initial Model'!AD211+'Initial Model'!AK211+'Initial Model'!AR211+'Initial Model'!AY211+'Initial Model'!BF211</f>
        <v>0.24637018676342748</v>
      </c>
      <c r="G210" s="1">
        <f t="shared" si="19"/>
        <v>9.3735996690448853E-2</v>
      </c>
      <c r="I210" s="1">
        <f t="shared" ca="1" si="20"/>
        <v>0.5229413476238618</v>
      </c>
      <c r="J210" s="1">
        <f t="shared" ca="1" si="21"/>
        <v>3</v>
      </c>
      <c r="K210" s="1">
        <f t="shared" ca="1" si="22"/>
        <v>0</v>
      </c>
      <c r="P210" s="21">
        <v>202</v>
      </c>
      <c r="Q210" s="1">
        <v>61</v>
      </c>
      <c r="R210" s="1">
        <v>37</v>
      </c>
      <c r="S210" s="1">
        <v>49</v>
      </c>
      <c r="T210" s="1">
        <v>43</v>
      </c>
      <c r="U210" s="1">
        <v>35</v>
      </c>
      <c r="V210" s="1">
        <v>55</v>
      </c>
      <c r="W210" s="1">
        <v>38</v>
      </c>
      <c r="X210" s="1">
        <v>56</v>
      </c>
      <c r="Y210" s="1">
        <v>36</v>
      </c>
      <c r="Z210" s="1">
        <v>21</v>
      </c>
      <c r="AA210" s="1">
        <v>57</v>
      </c>
      <c r="AB210" s="1">
        <v>66</v>
      </c>
      <c r="AC210" s="1">
        <v>83</v>
      </c>
      <c r="AD210" s="1">
        <v>64</v>
      </c>
      <c r="AE210" s="1">
        <v>46</v>
      </c>
      <c r="AF210" s="1">
        <v>43</v>
      </c>
      <c r="AG210" s="1">
        <v>78</v>
      </c>
      <c r="AH210" s="1">
        <v>53</v>
      </c>
      <c r="AI210" s="1">
        <v>56</v>
      </c>
      <c r="AJ210" s="22">
        <v>47</v>
      </c>
      <c r="AL210" s="41" t="str">
        <f t="shared" si="23"/>
        <v>Man City</v>
      </c>
      <c r="AM210" s="14"/>
    </row>
    <row r="211" spans="2:39" x14ac:dyDescent="0.35">
      <c r="B211" s="1" t="s">
        <v>8</v>
      </c>
      <c r="C211" s="1" t="s">
        <v>21</v>
      </c>
      <c r="E211" s="1">
        <f>SUM('Initial Model'!AC212)+SUM('Initial Model'!AI212:AJ212)+SUM('Initial Model'!AO212:AQ212)+SUM('Initial Model'!AU212:AX212)+SUM('Initial Model'!BA212:BE212)</f>
        <v>0.13033042259270067</v>
      </c>
      <c r="F211" s="1">
        <f>'Initial Model'!W212+'Initial Model'!AD212+'Initial Model'!AK212+'Initial Model'!AR212+'Initial Model'!AY212+'Initial Model'!BF212</f>
        <v>0.32176098571324624</v>
      </c>
      <c r="G211" s="1">
        <f t="shared" si="19"/>
        <v>0.54790859169405315</v>
      </c>
      <c r="I211" s="1">
        <f t="shared" ca="1" si="20"/>
        <v>0.68086871588184705</v>
      </c>
      <c r="J211" s="1">
        <f t="shared" ca="1" si="21"/>
        <v>1</v>
      </c>
      <c r="K211" s="1">
        <f t="shared" ca="1" si="22"/>
        <v>1</v>
      </c>
      <c r="P211" s="21">
        <v>203</v>
      </c>
      <c r="Q211" s="1">
        <v>69</v>
      </c>
      <c r="R211" s="1">
        <v>55</v>
      </c>
      <c r="S211" s="1">
        <v>33</v>
      </c>
      <c r="T211" s="1">
        <v>43</v>
      </c>
      <c r="U211" s="1">
        <v>42</v>
      </c>
      <c r="V211" s="1">
        <v>55</v>
      </c>
      <c r="W211" s="1">
        <v>54</v>
      </c>
      <c r="X211" s="1">
        <v>49</v>
      </c>
      <c r="Y211" s="1">
        <v>29</v>
      </c>
      <c r="Z211" s="1">
        <v>22</v>
      </c>
      <c r="AA211" s="1">
        <v>57</v>
      </c>
      <c r="AB211" s="1">
        <v>80</v>
      </c>
      <c r="AC211" s="1">
        <v>87</v>
      </c>
      <c r="AD211" s="1">
        <v>61</v>
      </c>
      <c r="AE211" s="1">
        <v>43</v>
      </c>
      <c r="AF211" s="1">
        <v>33</v>
      </c>
      <c r="AG211" s="1">
        <v>67</v>
      </c>
      <c r="AH211" s="1">
        <v>55</v>
      </c>
      <c r="AI211" s="1">
        <v>51</v>
      </c>
      <c r="AJ211" s="22">
        <v>50</v>
      </c>
      <c r="AL211" s="41" t="str">
        <f t="shared" si="23"/>
        <v>Man City</v>
      </c>
      <c r="AM211" s="14"/>
    </row>
    <row r="212" spans="2:39" x14ac:dyDescent="0.35">
      <c r="B212" s="1" t="s">
        <v>10</v>
      </c>
      <c r="C212" s="1" t="s">
        <v>2</v>
      </c>
      <c r="E212" s="1">
        <f>SUM('Initial Model'!AC213)+SUM('Initial Model'!AI213:AJ213)+SUM('Initial Model'!AO213:AQ213)+SUM('Initial Model'!AU213:AX213)+SUM('Initial Model'!BA213:BE213)</f>
        <v>0.20792585931892754</v>
      </c>
      <c r="F212" s="1">
        <f>'Initial Model'!W213+'Initial Model'!AD213+'Initial Model'!AK213+'Initial Model'!AR213+'Initial Model'!AY213+'Initial Model'!BF213</f>
        <v>0.2729371238625129</v>
      </c>
      <c r="G212" s="1">
        <f t="shared" si="19"/>
        <v>0.51913701681855962</v>
      </c>
      <c r="I212" s="1">
        <f t="shared" ca="1" si="20"/>
        <v>8.7416531415034027E-2</v>
      </c>
      <c r="J212" s="1">
        <f t="shared" ca="1" si="21"/>
        <v>0</v>
      </c>
      <c r="K212" s="1">
        <f t="shared" ca="1" si="22"/>
        <v>3</v>
      </c>
      <c r="P212" s="21">
        <v>204</v>
      </c>
      <c r="Q212" s="1">
        <v>57</v>
      </c>
      <c r="R212" s="1">
        <v>52</v>
      </c>
      <c r="S212" s="1">
        <v>43</v>
      </c>
      <c r="T212" s="1">
        <v>40</v>
      </c>
      <c r="U212" s="1">
        <v>29</v>
      </c>
      <c r="V212" s="1">
        <v>73</v>
      </c>
      <c r="W212" s="1">
        <v>53</v>
      </c>
      <c r="X212" s="1">
        <v>67</v>
      </c>
      <c r="Y212" s="1">
        <v>30</v>
      </c>
      <c r="Z212" s="1">
        <v>24</v>
      </c>
      <c r="AA212" s="1">
        <v>53</v>
      </c>
      <c r="AB212" s="1">
        <v>74</v>
      </c>
      <c r="AC212" s="1">
        <v>89</v>
      </c>
      <c r="AD212" s="1">
        <v>53</v>
      </c>
      <c r="AE212" s="1">
        <v>38</v>
      </c>
      <c r="AF212" s="1">
        <v>56</v>
      </c>
      <c r="AG212" s="1">
        <v>67</v>
      </c>
      <c r="AH212" s="1">
        <v>48</v>
      </c>
      <c r="AI212" s="1">
        <v>36</v>
      </c>
      <c r="AJ212" s="22">
        <v>49</v>
      </c>
      <c r="AL212" s="41" t="str">
        <f t="shared" si="23"/>
        <v>Man City</v>
      </c>
      <c r="AM212" s="14"/>
    </row>
    <row r="213" spans="2:39" x14ac:dyDescent="0.35">
      <c r="B213" s="1" t="s">
        <v>19</v>
      </c>
      <c r="C213" s="1" t="s">
        <v>13</v>
      </c>
      <c r="E213" s="1">
        <f>SUM('Initial Model'!AC214)+SUM('Initial Model'!AI214:AJ214)+SUM('Initial Model'!AO214:AQ214)+SUM('Initial Model'!AU214:AX214)+SUM('Initial Model'!BA214:BE214)</f>
        <v>0.44798955891238884</v>
      </c>
      <c r="F213" s="1">
        <f>'Initial Model'!W214+'Initial Model'!AD214+'Initial Model'!AK214+'Initial Model'!AR214+'Initial Model'!AY214+'Initial Model'!BF214</f>
        <v>0.30811339666651544</v>
      </c>
      <c r="G213" s="1">
        <f t="shared" si="19"/>
        <v>0.24389704442109572</v>
      </c>
      <c r="I213" s="1">
        <f t="shared" ca="1" si="20"/>
        <v>0.98603077211587653</v>
      </c>
      <c r="J213" s="1">
        <f t="shared" ca="1" si="21"/>
        <v>3</v>
      </c>
      <c r="K213" s="1">
        <f t="shared" ca="1" si="22"/>
        <v>0</v>
      </c>
      <c r="P213" s="21">
        <v>205</v>
      </c>
      <c r="Q213" s="1">
        <v>47</v>
      </c>
      <c r="R213" s="1">
        <v>52</v>
      </c>
      <c r="S213" s="1">
        <v>45</v>
      </c>
      <c r="T213" s="1">
        <v>37</v>
      </c>
      <c r="U213" s="1">
        <v>36</v>
      </c>
      <c r="V213" s="1">
        <v>61</v>
      </c>
      <c r="W213" s="1">
        <v>54</v>
      </c>
      <c r="X213" s="1">
        <v>65</v>
      </c>
      <c r="Y213" s="1">
        <v>29</v>
      </c>
      <c r="Z213" s="1">
        <v>32</v>
      </c>
      <c r="AA213" s="1">
        <v>67</v>
      </c>
      <c r="AB213" s="1">
        <v>90</v>
      </c>
      <c r="AC213" s="1">
        <v>98</v>
      </c>
      <c r="AD213" s="1">
        <v>55</v>
      </c>
      <c r="AE213" s="1">
        <v>37</v>
      </c>
      <c r="AF213" s="1">
        <v>35</v>
      </c>
      <c r="AG213" s="1">
        <v>65</v>
      </c>
      <c r="AH213" s="1">
        <v>31</v>
      </c>
      <c r="AI213" s="1">
        <v>41</v>
      </c>
      <c r="AJ213" s="22">
        <v>45</v>
      </c>
      <c r="AL213" s="41" t="str">
        <f t="shared" si="23"/>
        <v>Man City</v>
      </c>
      <c r="AM213" s="14"/>
    </row>
    <row r="214" spans="2:39" x14ac:dyDescent="0.35">
      <c r="B214" s="1" t="s">
        <v>14</v>
      </c>
      <c r="C214" s="1" t="s">
        <v>7</v>
      </c>
      <c r="E214" s="1">
        <f>SUM('Initial Model'!AC215)+SUM('Initial Model'!AI215:AJ215)+SUM('Initial Model'!AO215:AQ215)+SUM('Initial Model'!AU215:AX215)+SUM('Initial Model'!BA215:BE215)</f>
        <v>0.29142665577657639</v>
      </c>
      <c r="F214" s="1">
        <f>'Initial Model'!W215+'Initial Model'!AD215+'Initial Model'!AK215+'Initial Model'!AR215+'Initial Model'!AY215+'Initial Model'!BF215</f>
        <v>0.29394808169149611</v>
      </c>
      <c r="G214" s="1">
        <f t="shared" si="19"/>
        <v>0.41462526253192755</v>
      </c>
      <c r="I214" s="1">
        <f t="shared" ca="1" si="20"/>
        <v>0.39021877424455476</v>
      </c>
      <c r="J214" s="1">
        <f t="shared" ca="1" si="21"/>
        <v>0</v>
      </c>
      <c r="K214" s="1">
        <f t="shared" ca="1" si="22"/>
        <v>3</v>
      </c>
      <c r="P214" s="21">
        <v>206</v>
      </c>
      <c r="Q214" s="1">
        <v>65</v>
      </c>
      <c r="R214" s="1">
        <v>46</v>
      </c>
      <c r="S214" s="1">
        <v>31</v>
      </c>
      <c r="T214" s="1">
        <v>47</v>
      </c>
      <c r="U214" s="1">
        <v>32</v>
      </c>
      <c r="V214" s="1">
        <v>73</v>
      </c>
      <c r="W214" s="1">
        <v>44</v>
      </c>
      <c r="X214" s="1">
        <v>46</v>
      </c>
      <c r="Y214" s="1">
        <v>26</v>
      </c>
      <c r="Z214" s="1">
        <v>15</v>
      </c>
      <c r="AA214" s="1">
        <v>66</v>
      </c>
      <c r="AB214" s="1">
        <v>90</v>
      </c>
      <c r="AC214" s="1">
        <v>89</v>
      </c>
      <c r="AD214" s="1">
        <v>61</v>
      </c>
      <c r="AE214" s="1">
        <v>38</v>
      </c>
      <c r="AF214" s="1">
        <v>43</v>
      </c>
      <c r="AG214" s="1">
        <v>65</v>
      </c>
      <c r="AH214" s="1">
        <v>49</v>
      </c>
      <c r="AI214" s="1">
        <v>49</v>
      </c>
      <c r="AJ214" s="22">
        <v>53</v>
      </c>
      <c r="AL214" s="41" t="str">
        <f t="shared" si="23"/>
        <v>Liverpool</v>
      </c>
      <c r="AM214" s="14"/>
    </row>
    <row r="215" spans="2:39" x14ac:dyDescent="0.35">
      <c r="B215" s="1" t="s">
        <v>17</v>
      </c>
      <c r="C215" s="1" t="s">
        <v>18</v>
      </c>
      <c r="E215" s="1">
        <f>SUM('Initial Model'!AC216)+SUM('Initial Model'!AI216:AJ216)+SUM('Initial Model'!AO216:AQ216)+SUM('Initial Model'!AU216:AX216)+SUM('Initial Model'!BA216:BE216)</f>
        <v>0.33019679116154549</v>
      </c>
      <c r="F215" s="1">
        <f>'Initial Model'!W216+'Initial Model'!AD216+'Initial Model'!AK216+'Initial Model'!AR216+'Initial Model'!AY216+'Initial Model'!BF216</f>
        <v>0.36866336404490407</v>
      </c>
      <c r="G215" s="1">
        <f t="shared" si="19"/>
        <v>0.30113984479355049</v>
      </c>
      <c r="I215" s="1">
        <f t="shared" ca="1" si="20"/>
        <v>0.22136265469579131</v>
      </c>
      <c r="J215" s="1">
        <f t="shared" ca="1" si="21"/>
        <v>0</v>
      </c>
      <c r="K215" s="1">
        <f t="shared" ca="1" si="22"/>
        <v>3</v>
      </c>
      <c r="P215" s="21">
        <v>207</v>
      </c>
      <c r="Q215" s="1">
        <v>77</v>
      </c>
      <c r="R215" s="1">
        <v>50</v>
      </c>
      <c r="S215" s="1">
        <v>41</v>
      </c>
      <c r="T215" s="1">
        <v>33</v>
      </c>
      <c r="U215" s="1">
        <v>34</v>
      </c>
      <c r="V215" s="1">
        <v>66</v>
      </c>
      <c r="W215" s="1">
        <v>38</v>
      </c>
      <c r="X215" s="1">
        <v>63</v>
      </c>
      <c r="Y215" s="1">
        <v>31</v>
      </c>
      <c r="Z215" s="1">
        <v>24</v>
      </c>
      <c r="AA215" s="1">
        <v>48</v>
      </c>
      <c r="AB215" s="1">
        <v>74</v>
      </c>
      <c r="AC215" s="1">
        <v>94</v>
      </c>
      <c r="AD215" s="1">
        <v>64</v>
      </c>
      <c r="AE215" s="1">
        <v>29</v>
      </c>
      <c r="AF215" s="1">
        <v>49</v>
      </c>
      <c r="AG215" s="1">
        <v>77</v>
      </c>
      <c r="AH215" s="1">
        <v>52</v>
      </c>
      <c r="AI215" s="1">
        <v>41</v>
      </c>
      <c r="AJ215" s="22">
        <v>60</v>
      </c>
      <c r="AL215" s="41" t="str">
        <f t="shared" si="23"/>
        <v>Man City</v>
      </c>
      <c r="AM215" s="14"/>
    </row>
    <row r="216" spans="2:39" x14ac:dyDescent="0.35">
      <c r="B216" s="1" t="s">
        <v>13</v>
      </c>
      <c r="C216" s="1" t="s">
        <v>18</v>
      </c>
      <c r="E216" s="1">
        <f>SUM('Initial Model'!AC217)+SUM('Initial Model'!AI217:AJ217)+SUM('Initial Model'!AO217:AQ217)+SUM('Initial Model'!AU217:AX217)+SUM('Initial Model'!BA217:BE217)</f>
        <v>5.1517883923460017E-2</v>
      </c>
      <c r="F216" s="1">
        <f>'Initial Model'!W217+'Initial Model'!AD217+'Initial Model'!AK217+'Initial Model'!AR217+'Initial Model'!AY217+'Initial Model'!BF217</f>
        <v>0.21328174871555305</v>
      </c>
      <c r="G216" s="1">
        <f t="shared" si="19"/>
        <v>0.73520036736098693</v>
      </c>
      <c r="I216" s="1">
        <f t="shared" ca="1" si="20"/>
        <v>0.83848156869783463</v>
      </c>
      <c r="J216" s="1">
        <f t="shared" ca="1" si="21"/>
        <v>1</v>
      </c>
      <c r="K216" s="1">
        <f t="shared" ca="1" si="22"/>
        <v>1</v>
      </c>
      <c r="P216" s="21">
        <v>208</v>
      </c>
      <c r="Q216" s="1">
        <v>58</v>
      </c>
      <c r="R216" s="1">
        <v>45</v>
      </c>
      <c r="S216" s="1">
        <v>38</v>
      </c>
      <c r="T216" s="1">
        <v>46</v>
      </c>
      <c r="U216" s="1">
        <v>30</v>
      </c>
      <c r="V216" s="1">
        <v>51</v>
      </c>
      <c r="W216" s="1">
        <v>49</v>
      </c>
      <c r="X216" s="1">
        <v>53</v>
      </c>
      <c r="Y216" s="1">
        <v>29</v>
      </c>
      <c r="Z216" s="1">
        <v>32</v>
      </c>
      <c r="AA216" s="1">
        <v>67</v>
      </c>
      <c r="AB216" s="1">
        <v>82</v>
      </c>
      <c r="AC216" s="1">
        <v>98</v>
      </c>
      <c r="AD216" s="1">
        <v>52</v>
      </c>
      <c r="AE216" s="1">
        <v>26</v>
      </c>
      <c r="AF216" s="1">
        <v>40</v>
      </c>
      <c r="AG216" s="1">
        <v>67</v>
      </c>
      <c r="AH216" s="1">
        <v>53</v>
      </c>
      <c r="AI216" s="1">
        <v>59</v>
      </c>
      <c r="AJ216" s="22">
        <v>52</v>
      </c>
      <c r="AL216" s="41" t="str">
        <f t="shared" si="23"/>
        <v>Man City</v>
      </c>
      <c r="AM216" s="14"/>
    </row>
    <row r="217" spans="2:39" x14ac:dyDescent="0.35">
      <c r="B217" s="1" t="s">
        <v>21</v>
      </c>
      <c r="C217" s="1" t="s">
        <v>6</v>
      </c>
      <c r="E217" s="1">
        <f>SUM('Initial Model'!AC218)+SUM('Initial Model'!AI218:AJ218)+SUM('Initial Model'!AO218:AQ218)+SUM('Initial Model'!AU218:AX218)+SUM('Initial Model'!BA218:BE218)</f>
        <v>0.4891650584823008</v>
      </c>
      <c r="F217" s="1">
        <f>'Initial Model'!W218+'Initial Model'!AD218+'Initial Model'!AK218+'Initial Model'!AR218+'Initial Model'!AY218+'Initial Model'!BF218</f>
        <v>0.30253635425542769</v>
      </c>
      <c r="G217" s="1">
        <f t="shared" si="19"/>
        <v>0.20829858726227157</v>
      </c>
      <c r="I217" s="1">
        <f t="shared" ca="1" si="20"/>
        <v>0.99066401658524639</v>
      </c>
      <c r="J217" s="1">
        <f t="shared" ca="1" si="21"/>
        <v>3</v>
      </c>
      <c r="K217" s="1">
        <f t="shared" ca="1" si="22"/>
        <v>0</v>
      </c>
      <c r="P217" s="21">
        <v>209</v>
      </c>
      <c r="Q217" s="1">
        <v>61</v>
      </c>
      <c r="R217" s="1">
        <v>45</v>
      </c>
      <c r="S217" s="1">
        <v>40</v>
      </c>
      <c r="T217" s="1">
        <v>48</v>
      </c>
      <c r="U217" s="1">
        <v>28</v>
      </c>
      <c r="V217" s="1">
        <v>71</v>
      </c>
      <c r="W217" s="1">
        <v>48</v>
      </c>
      <c r="X217" s="1">
        <v>60</v>
      </c>
      <c r="Y217" s="1">
        <v>28</v>
      </c>
      <c r="Z217" s="1">
        <v>16</v>
      </c>
      <c r="AA217" s="1">
        <v>49</v>
      </c>
      <c r="AB217" s="1">
        <v>87</v>
      </c>
      <c r="AC217" s="1">
        <v>80</v>
      </c>
      <c r="AD217" s="1">
        <v>57</v>
      </c>
      <c r="AE217" s="1">
        <v>45</v>
      </c>
      <c r="AF217" s="1">
        <v>45</v>
      </c>
      <c r="AG217" s="1">
        <v>69</v>
      </c>
      <c r="AH217" s="1">
        <v>46</v>
      </c>
      <c r="AI217" s="1">
        <v>54</v>
      </c>
      <c r="AJ217" s="22">
        <v>51</v>
      </c>
      <c r="AL217" s="41" t="str">
        <f t="shared" si="23"/>
        <v>Liverpool</v>
      </c>
      <c r="AM217" s="14"/>
    </row>
    <row r="218" spans="2:39" x14ac:dyDescent="0.35">
      <c r="B218" s="1" t="s">
        <v>5</v>
      </c>
      <c r="C218" s="1" t="s">
        <v>8</v>
      </c>
      <c r="E218" s="1">
        <f>SUM('Initial Model'!AC219)+SUM('Initial Model'!AI219:AJ219)+SUM('Initial Model'!AO219:AQ219)+SUM('Initial Model'!AU219:AX219)+SUM('Initial Model'!BA219:BE219)</f>
        <v>0.40993064021416198</v>
      </c>
      <c r="F218" s="1">
        <f>'Initial Model'!W219+'Initial Model'!AD219+'Initial Model'!AK219+'Initial Model'!AR219+'Initial Model'!AY219+'Initial Model'!BF219</f>
        <v>0.3175368086424491</v>
      </c>
      <c r="G218" s="1">
        <f t="shared" si="19"/>
        <v>0.27253255114338892</v>
      </c>
      <c r="I218" s="1">
        <f t="shared" ca="1" si="20"/>
        <v>0.15535242202382693</v>
      </c>
      <c r="J218" s="1">
        <f t="shared" ca="1" si="21"/>
        <v>0</v>
      </c>
      <c r="K218" s="1">
        <f t="shared" ca="1" si="22"/>
        <v>3</v>
      </c>
      <c r="P218" s="21">
        <v>210</v>
      </c>
      <c r="Q218" s="1">
        <v>67</v>
      </c>
      <c r="R218" s="1">
        <v>52</v>
      </c>
      <c r="S218" s="1">
        <v>52</v>
      </c>
      <c r="T218" s="1">
        <v>44</v>
      </c>
      <c r="U218" s="1">
        <v>41</v>
      </c>
      <c r="V218" s="1">
        <v>68</v>
      </c>
      <c r="W218" s="1">
        <v>36</v>
      </c>
      <c r="X218" s="1">
        <v>48</v>
      </c>
      <c r="Y218" s="1">
        <v>36</v>
      </c>
      <c r="Z218" s="1">
        <v>18</v>
      </c>
      <c r="AA218" s="1">
        <v>61</v>
      </c>
      <c r="AB218" s="1">
        <v>85</v>
      </c>
      <c r="AC218" s="1">
        <v>75</v>
      </c>
      <c r="AD218" s="1">
        <v>41</v>
      </c>
      <c r="AE218" s="1">
        <v>45</v>
      </c>
      <c r="AF218" s="1">
        <v>41</v>
      </c>
      <c r="AG218" s="1">
        <v>65</v>
      </c>
      <c r="AH218" s="1">
        <v>39</v>
      </c>
      <c r="AI218" s="1">
        <v>54</v>
      </c>
      <c r="AJ218" s="22">
        <v>42</v>
      </c>
      <c r="AL218" s="41" t="str">
        <f t="shared" si="23"/>
        <v>Liverpool</v>
      </c>
      <c r="AM218" s="14"/>
    </row>
    <row r="219" spans="2:39" x14ac:dyDescent="0.35">
      <c r="B219" s="1" t="s">
        <v>9</v>
      </c>
      <c r="C219" s="1" t="s">
        <v>10</v>
      </c>
      <c r="E219" s="1">
        <f>SUM('Initial Model'!AC220)+SUM('Initial Model'!AI220:AJ220)+SUM('Initial Model'!AO220:AQ220)+SUM('Initial Model'!AU220:AX220)+SUM('Initial Model'!BA220:BE220)</f>
        <v>0.50759419644319947</v>
      </c>
      <c r="F219" s="1">
        <f>'Initial Model'!W220+'Initial Model'!AD220+'Initial Model'!AK220+'Initial Model'!AR220+'Initial Model'!AY220+'Initial Model'!BF220</f>
        <v>0.35415377757088062</v>
      </c>
      <c r="G219" s="1">
        <f t="shared" si="19"/>
        <v>0.1382520259859199</v>
      </c>
      <c r="I219" s="1">
        <f t="shared" ca="1" si="20"/>
        <v>0.25286913455105586</v>
      </c>
      <c r="J219" s="1">
        <f t="shared" ca="1" si="21"/>
        <v>1</v>
      </c>
      <c r="K219" s="1">
        <f t="shared" ca="1" si="22"/>
        <v>1</v>
      </c>
      <c r="P219" s="21">
        <v>211</v>
      </c>
      <c r="Q219" s="1">
        <v>67</v>
      </c>
      <c r="R219" s="1">
        <v>41</v>
      </c>
      <c r="S219" s="1">
        <v>40</v>
      </c>
      <c r="T219" s="1">
        <v>33</v>
      </c>
      <c r="U219" s="1">
        <v>34</v>
      </c>
      <c r="V219" s="1">
        <v>53</v>
      </c>
      <c r="W219" s="1">
        <v>57</v>
      </c>
      <c r="X219" s="1">
        <v>54</v>
      </c>
      <c r="Y219" s="1">
        <v>30</v>
      </c>
      <c r="Z219" s="1">
        <v>28</v>
      </c>
      <c r="AA219" s="1">
        <v>54</v>
      </c>
      <c r="AB219" s="1">
        <v>74</v>
      </c>
      <c r="AC219" s="1">
        <v>88</v>
      </c>
      <c r="AD219" s="1">
        <v>63</v>
      </c>
      <c r="AE219" s="1">
        <v>44</v>
      </c>
      <c r="AF219" s="1">
        <v>43</v>
      </c>
      <c r="AG219" s="1">
        <v>71</v>
      </c>
      <c r="AH219" s="1">
        <v>58</v>
      </c>
      <c r="AI219" s="1">
        <v>38</v>
      </c>
      <c r="AJ219" s="22">
        <v>56</v>
      </c>
      <c r="AL219" s="41" t="str">
        <f t="shared" si="23"/>
        <v>Man City</v>
      </c>
      <c r="AM219" s="14"/>
    </row>
    <row r="220" spans="2:39" x14ac:dyDescent="0.35">
      <c r="B220" s="1" t="s">
        <v>7</v>
      </c>
      <c r="C220" s="1" t="s">
        <v>12</v>
      </c>
      <c r="E220" s="1">
        <f>SUM('Initial Model'!AC221)+SUM('Initial Model'!AI221:AJ221)+SUM('Initial Model'!AO221:AQ221)+SUM('Initial Model'!AU221:AX221)+SUM('Initial Model'!BA221:BE221)</f>
        <v>0.22732526045194473</v>
      </c>
      <c r="F220" s="1">
        <f>'Initial Model'!W221+'Initial Model'!AD221+'Initial Model'!AK221+'Initial Model'!AR221+'Initial Model'!AY221+'Initial Model'!BF221</f>
        <v>0.32852060144747974</v>
      </c>
      <c r="G220" s="1">
        <f t="shared" si="19"/>
        <v>0.44415413810057558</v>
      </c>
      <c r="I220" s="1">
        <f t="shared" ca="1" si="20"/>
        <v>0.67148532201848965</v>
      </c>
      <c r="J220" s="1">
        <f t="shared" ca="1" si="21"/>
        <v>1</v>
      </c>
      <c r="K220" s="1">
        <f t="shared" ca="1" si="22"/>
        <v>1</v>
      </c>
      <c r="P220" s="21">
        <v>212</v>
      </c>
      <c r="Q220" s="1">
        <v>77</v>
      </c>
      <c r="R220" s="1">
        <v>49</v>
      </c>
      <c r="S220" s="1">
        <v>39</v>
      </c>
      <c r="T220" s="1">
        <v>48</v>
      </c>
      <c r="U220" s="1">
        <v>29</v>
      </c>
      <c r="V220" s="1">
        <v>68</v>
      </c>
      <c r="W220" s="1">
        <v>52</v>
      </c>
      <c r="X220" s="1">
        <v>57</v>
      </c>
      <c r="Y220" s="1">
        <v>25</v>
      </c>
      <c r="Z220" s="1">
        <v>21</v>
      </c>
      <c r="AA220" s="1">
        <v>36</v>
      </c>
      <c r="AB220" s="1">
        <v>78</v>
      </c>
      <c r="AC220" s="1">
        <v>83</v>
      </c>
      <c r="AD220" s="1">
        <v>67</v>
      </c>
      <c r="AE220" s="1">
        <v>45</v>
      </c>
      <c r="AF220" s="1">
        <v>30</v>
      </c>
      <c r="AG220" s="1">
        <v>68</v>
      </c>
      <c r="AH220" s="1">
        <v>46</v>
      </c>
      <c r="AI220" s="1">
        <v>49</v>
      </c>
      <c r="AJ220" s="22">
        <v>49</v>
      </c>
      <c r="AL220" s="41" t="str">
        <f t="shared" si="23"/>
        <v>Man City</v>
      </c>
      <c r="AM220" s="14"/>
    </row>
    <row r="221" spans="2:39" x14ac:dyDescent="0.35">
      <c r="B221" s="1" t="s">
        <v>3</v>
      </c>
      <c r="C221" s="1" t="s">
        <v>20</v>
      </c>
      <c r="E221" s="1">
        <f>SUM('Initial Model'!AC222)+SUM('Initial Model'!AI222:AJ222)+SUM('Initial Model'!AO222:AQ222)+SUM('Initial Model'!AU222:AX222)+SUM('Initial Model'!BA222:BE222)</f>
        <v>0.41369952497117241</v>
      </c>
      <c r="F221" s="1">
        <f>'Initial Model'!W222+'Initial Model'!AD222+'Initial Model'!AK222+'Initial Model'!AR222+'Initial Model'!AY222+'Initial Model'!BF222</f>
        <v>0.34919417187310392</v>
      </c>
      <c r="G221" s="1">
        <f t="shared" si="19"/>
        <v>0.23710630315572367</v>
      </c>
      <c r="I221" s="1">
        <f t="shared" ca="1" si="20"/>
        <v>0.80490487750302586</v>
      </c>
      <c r="J221" s="1">
        <f t="shared" ca="1" si="21"/>
        <v>3</v>
      </c>
      <c r="K221" s="1">
        <f t="shared" ca="1" si="22"/>
        <v>0</v>
      </c>
      <c r="P221" s="21">
        <v>213</v>
      </c>
      <c r="Q221" s="1">
        <v>57</v>
      </c>
      <c r="R221" s="1">
        <v>51</v>
      </c>
      <c r="S221" s="1">
        <v>49</v>
      </c>
      <c r="T221" s="1">
        <v>47</v>
      </c>
      <c r="U221" s="1">
        <v>20</v>
      </c>
      <c r="V221" s="1">
        <v>73</v>
      </c>
      <c r="W221" s="1">
        <v>58</v>
      </c>
      <c r="X221" s="1">
        <v>48</v>
      </c>
      <c r="Y221" s="1">
        <v>30</v>
      </c>
      <c r="Z221" s="1">
        <v>23</v>
      </c>
      <c r="AA221" s="1">
        <v>53</v>
      </c>
      <c r="AB221" s="1">
        <v>72</v>
      </c>
      <c r="AC221" s="1">
        <v>95</v>
      </c>
      <c r="AD221" s="1">
        <v>68</v>
      </c>
      <c r="AE221" s="1">
        <v>42</v>
      </c>
      <c r="AF221" s="1">
        <v>27</v>
      </c>
      <c r="AG221" s="1">
        <v>60</v>
      </c>
      <c r="AH221" s="1">
        <v>51</v>
      </c>
      <c r="AI221" s="1">
        <v>56</v>
      </c>
      <c r="AJ221" s="22">
        <v>53</v>
      </c>
      <c r="AL221" s="41" t="str">
        <f t="shared" si="23"/>
        <v>Man City</v>
      </c>
      <c r="AM221" s="14"/>
    </row>
    <row r="222" spans="2:39" x14ac:dyDescent="0.35">
      <c r="B222" s="1" t="s">
        <v>19</v>
      </c>
      <c r="C222" s="1" t="s">
        <v>16</v>
      </c>
      <c r="E222" s="1">
        <f>SUM('Initial Model'!AC223)+SUM('Initial Model'!AI223:AJ223)+SUM('Initial Model'!AO223:AQ223)+SUM('Initial Model'!AU223:AX223)+SUM('Initial Model'!BA223:BE223)</f>
        <v>0.32145261519990759</v>
      </c>
      <c r="F222" s="1">
        <f>'Initial Model'!W223+'Initial Model'!AD223+'Initial Model'!AK223+'Initial Model'!AR223+'Initial Model'!AY223+'Initial Model'!BF223</f>
        <v>0.25432262965834884</v>
      </c>
      <c r="G222" s="1">
        <f t="shared" si="19"/>
        <v>0.42422475514174351</v>
      </c>
      <c r="I222" s="1">
        <f t="shared" ca="1" si="20"/>
        <v>0.13525203182562218</v>
      </c>
      <c r="J222" s="1">
        <f t="shared" ca="1" si="21"/>
        <v>0</v>
      </c>
      <c r="K222" s="1">
        <f t="shared" ca="1" si="22"/>
        <v>3</v>
      </c>
      <c r="P222" s="21">
        <v>214</v>
      </c>
      <c r="Q222" s="1">
        <v>58</v>
      </c>
      <c r="R222" s="1">
        <v>60</v>
      </c>
      <c r="S222" s="1">
        <v>31</v>
      </c>
      <c r="T222" s="1">
        <v>60</v>
      </c>
      <c r="U222" s="1">
        <v>41</v>
      </c>
      <c r="V222" s="1">
        <v>60</v>
      </c>
      <c r="W222" s="1">
        <v>51</v>
      </c>
      <c r="X222" s="1">
        <v>63</v>
      </c>
      <c r="Y222" s="1">
        <v>26</v>
      </c>
      <c r="Z222" s="1">
        <v>19</v>
      </c>
      <c r="AA222" s="1">
        <v>50</v>
      </c>
      <c r="AB222" s="1">
        <v>75</v>
      </c>
      <c r="AC222" s="1">
        <v>80</v>
      </c>
      <c r="AD222" s="1">
        <v>54</v>
      </c>
      <c r="AE222" s="1">
        <v>45</v>
      </c>
      <c r="AF222" s="1">
        <v>45</v>
      </c>
      <c r="AG222" s="1">
        <v>74</v>
      </c>
      <c r="AH222" s="1">
        <v>46</v>
      </c>
      <c r="AI222" s="1">
        <v>38</v>
      </c>
      <c r="AJ222" s="22">
        <v>51</v>
      </c>
      <c r="AL222" s="41" t="str">
        <f t="shared" si="23"/>
        <v>Man City</v>
      </c>
      <c r="AM222" s="14"/>
    </row>
    <row r="223" spans="2:39" x14ac:dyDescent="0.35">
      <c r="B223" s="1" t="s">
        <v>15</v>
      </c>
      <c r="C223" s="1" t="s">
        <v>4</v>
      </c>
      <c r="E223" s="1">
        <f>SUM('Initial Model'!AC224)+SUM('Initial Model'!AI224:AJ224)+SUM('Initial Model'!AO224:AQ224)+SUM('Initial Model'!AU224:AX224)+SUM('Initial Model'!BA224:BE224)</f>
        <v>0.49722197813061847</v>
      </c>
      <c r="F223" s="1">
        <f>'Initial Model'!W224+'Initial Model'!AD224+'Initial Model'!AK224+'Initial Model'!AR224+'Initial Model'!AY224+'Initial Model'!BF224</f>
        <v>0.2583731205935007</v>
      </c>
      <c r="G223" s="1">
        <f t="shared" si="19"/>
        <v>0.24440490127588088</v>
      </c>
      <c r="I223" s="1">
        <f t="shared" ca="1" si="20"/>
        <v>0.76412904555431349</v>
      </c>
      <c r="J223" s="1">
        <f t="shared" ca="1" si="21"/>
        <v>3</v>
      </c>
      <c r="K223" s="1">
        <f t="shared" ca="1" si="22"/>
        <v>0</v>
      </c>
      <c r="P223" s="21">
        <v>215</v>
      </c>
      <c r="Q223" s="1">
        <v>85</v>
      </c>
      <c r="R223" s="1">
        <v>47</v>
      </c>
      <c r="S223" s="1">
        <v>36</v>
      </c>
      <c r="T223" s="1">
        <v>35</v>
      </c>
      <c r="U223" s="1">
        <v>25</v>
      </c>
      <c r="V223" s="1">
        <v>59</v>
      </c>
      <c r="W223" s="1">
        <v>52</v>
      </c>
      <c r="X223" s="1">
        <v>58</v>
      </c>
      <c r="Y223" s="1">
        <v>24</v>
      </c>
      <c r="Z223" s="1">
        <v>25</v>
      </c>
      <c r="AA223" s="1">
        <v>52</v>
      </c>
      <c r="AB223" s="1">
        <v>93</v>
      </c>
      <c r="AC223" s="1">
        <v>82</v>
      </c>
      <c r="AD223" s="1">
        <v>54</v>
      </c>
      <c r="AE223" s="1">
        <v>47</v>
      </c>
      <c r="AF223" s="1">
        <v>41</v>
      </c>
      <c r="AG223" s="1">
        <v>78</v>
      </c>
      <c r="AH223" s="1">
        <v>49</v>
      </c>
      <c r="AI223" s="1">
        <v>52</v>
      </c>
      <c r="AJ223" s="22">
        <v>59</v>
      </c>
      <c r="AL223" s="41" t="str">
        <f t="shared" si="23"/>
        <v>Liverpool</v>
      </c>
      <c r="AM223" s="14"/>
    </row>
    <row r="224" spans="2:39" x14ac:dyDescent="0.35">
      <c r="B224" s="1" t="s">
        <v>11</v>
      </c>
      <c r="C224" s="1" t="s">
        <v>2</v>
      </c>
      <c r="E224" s="1">
        <f>SUM('Initial Model'!AC225)+SUM('Initial Model'!AI225:AJ225)+SUM('Initial Model'!AO225:AQ225)+SUM('Initial Model'!AU225:AX225)+SUM('Initial Model'!BA225:BE225)</f>
        <v>0.40031384545329513</v>
      </c>
      <c r="F224" s="1">
        <f>'Initial Model'!W225+'Initial Model'!AD225+'Initial Model'!AK225+'Initial Model'!AR225+'Initial Model'!AY225+'Initial Model'!BF225</f>
        <v>0.30492232314393336</v>
      </c>
      <c r="G224" s="1">
        <f t="shared" si="19"/>
        <v>0.29476383140277151</v>
      </c>
      <c r="I224" s="1">
        <f t="shared" ca="1" si="20"/>
        <v>6.008422132411595E-2</v>
      </c>
      <c r="J224" s="1">
        <f t="shared" ca="1" si="21"/>
        <v>0</v>
      </c>
      <c r="K224" s="1">
        <f t="shared" ca="1" si="22"/>
        <v>3</v>
      </c>
      <c r="P224" s="21">
        <v>216</v>
      </c>
      <c r="Q224" s="1">
        <v>65</v>
      </c>
      <c r="R224" s="1">
        <v>47</v>
      </c>
      <c r="S224" s="1">
        <v>40</v>
      </c>
      <c r="T224" s="1">
        <v>45</v>
      </c>
      <c r="U224" s="1">
        <v>30</v>
      </c>
      <c r="V224" s="1">
        <v>58</v>
      </c>
      <c r="W224" s="1">
        <v>40</v>
      </c>
      <c r="X224" s="1">
        <v>66</v>
      </c>
      <c r="Y224" s="1">
        <v>29</v>
      </c>
      <c r="Z224" s="1">
        <v>20</v>
      </c>
      <c r="AA224" s="1">
        <v>57</v>
      </c>
      <c r="AB224" s="1">
        <v>81</v>
      </c>
      <c r="AC224" s="1">
        <v>94</v>
      </c>
      <c r="AD224" s="1">
        <v>68</v>
      </c>
      <c r="AE224" s="1">
        <v>40</v>
      </c>
      <c r="AF224" s="1">
        <v>51</v>
      </c>
      <c r="AG224" s="1">
        <v>67</v>
      </c>
      <c r="AH224" s="1">
        <v>58</v>
      </c>
      <c r="AI224" s="1">
        <v>41</v>
      </c>
      <c r="AJ224" s="22">
        <v>48</v>
      </c>
      <c r="AL224" s="41" t="str">
        <f t="shared" si="23"/>
        <v>Man City</v>
      </c>
      <c r="AM224" s="14"/>
    </row>
    <row r="225" spans="2:39" x14ac:dyDescent="0.35">
      <c r="B225" s="1" t="s">
        <v>17</v>
      </c>
      <c r="C225" s="1" t="s">
        <v>14</v>
      </c>
      <c r="E225" s="1">
        <f>SUM('Initial Model'!AC226)+SUM('Initial Model'!AI226:AJ226)+SUM('Initial Model'!AO226:AQ226)+SUM('Initial Model'!AU226:AX226)+SUM('Initial Model'!BA226:BE226)</f>
        <v>0.66880361070848071</v>
      </c>
      <c r="F225" s="1">
        <f>'Initial Model'!W226+'Initial Model'!AD226+'Initial Model'!AK226+'Initial Model'!AR226+'Initial Model'!AY226+'Initial Model'!BF226</f>
        <v>0.23621765391542929</v>
      </c>
      <c r="G225" s="1">
        <f t="shared" si="19"/>
        <v>9.4978735376090029E-2</v>
      </c>
      <c r="I225" s="1">
        <f t="shared" ca="1" si="20"/>
        <v>2.3974323719330393E-2</v>
      </c>
      <c r="J225" s="1">
        <f t="shared" ca="1" si="21"/>
        <v>0</v>
      </c>
      <c r="K225" s="1">
        <f t="shared" ca="1" si="22"/>
        <v>3</v>
      </c>
      <c r="P225" s="21">
        <v>217</v>
      </c>
      <c r="Q225" s="1">
        <v>66</v>
      </c>
      <c r="R225" s="1">
        <v>40</v>
      </c>
      <c r="S225" s="1">
        <v>42</v>
      </c>
      <c r="T225" s="1">
        <v>39</v>
      </c>
      <c r="U225" s="1">
        <v>35</v>
      </c>
      <c r="V225" s="1">
        <v>59</v>
      </c>
      <c r="W225" s="1">
        <v>39</v>
      </c>
      <c r="X225" s="1">
        <v>52</v>
      </c>
      <c r="Y225" s="1">
        <v>29</v>
      </c>
      <c r="Z225" s="1">
        <v>20</v>
      </c>
      <c r="AA225" s="1">
        <v>66</v>
      </c>
      <c r="AB225" s="1">
        <v>89</v>
      </c>
      <c r="AC225" s="1">
        <v>84</v>
      </c>
      <c r="AD225" s="1">
        <v>54</v>
      </c>
      <c r="AE225" s="1">
        <v>52</v>
      </c>
      <c r="AF225" s="1">
        <v>58</v>
      </c>
      <c r="AG225" s="1">
        <v>73</v>
      </c>
      <c r="AH225" s="1">
        <v>44</v>
      </c>
      <c r="AI225" s="1">
        <v>49</v>
      </c>
      <c r="AJ225" s="22">
        <v>42</v>
      </c>
      <c r="AL225" s="41" t="str">
        <f t="shared" si="23"/>
        <v>Liverpool</v>
      </c>
      <c r="AM225" s="14"/>
    </row>
    <row r="226" spans="2:39" x14ac:dyDescent="0.35">
      <c r="B226" s="1" t="s">
        <v>16</v>
      </c>
      <c r="C226" s="1" t="s">
        <v>9</v>
      </c>
      <c r="E226" s="1">
        <f>SUM('Initial Model'!AC227)+SUM('Initial Model'!AI227:AJ227)+SUM('Initial Model'!AO227:AQ227)+SUM('Initial Model'!AU227:AX227)+SUM('Initial Model'!BA227:BE227)</f>
        <v>0.50684304235753563</v>
      </c>
      <c r="F226" s="1">
        <f>'Initial Model'!W227+'Initial Model'!AD227+'Initial Model'!AK227+'Initial Model'!AR227+'Initial Model'!AY227+'Initial Model'!BF227</f>
        <v>0.29336319331883526</v>
      </c>
      <c r="G226" s="1">
        <f t="shared" si="19"/>
        <v>0.19979376432362916</v>
      </c>
      <c r="I226" s="1">
        <f t="shared" ca="1" si="20"/>
        <v>0.69816314823038139</v>
      </c>
      <c r="J226" s="1">
        <f t="shared" ca="1" si="21"/>
        <v>3</v>
      </c>
      <c r="K226" s="1">
        <f t="shared" ca="1" si="22"/>
        <v>0</v>
      </c>
      <c r="P226" s="21">
        <v>218</v>
      </c>
      <c r="Q226" s="1">
        <v>66</v>
      </c>
      <c r="R226" s="1">
        <v>32</v>
      </c>
      <c r="S226" s="1">
        <v>28</v>
      </c>
      <c r="T226" s="1">
        <v>40</v>
      </c>
      <c r="U226" s="1">
        <v>29</v>
      </c>
      <c r="V226" s="1">
        <v>73</v>
      </c>
      <c r="W226" s="1">
        <v>63</v>
      </c>
      <c r="X226" s="1">
        <v>63</v>
      </c>
      <c r="Y226" s="1">
        <v>34</v>
      </c>
      <c r="Z226" s="1">
        <v>30</v>
      </c>
      <c r="AA226" s="1">
        <v>54</v>
      </c>
      <c r="AB226" s="1">
        <v>86</v>
      </c>
      <c r="AC226" s="1">
        <v>75</v>
      </c>
      <c r="AD226" s="1">
        <v>47</v>
      </c>
      <c r="AE226" s="1">
        <v>52</v>
      </c>
      <c r="AF226" s="1">
        <v>35</v>
      </c>
      <c r="AG226" s="1">
        <v>69</v>
      </c>
      <c r="AH226" s="1">
        <v>48</v>
      </c>
      <c r="AI226" s="1">
        <v>53</v>
      </c>
      <c r="AJ226" s="22">
        <v>54</v>
      </c>
      <c r="AL226" s="41" t="str">
        <f t="shared" si="23"/>
        <v>Liverpool</v>
      </c>
      <c r="AM226" s="14"/>
    </row>
    <row r="227" spans="2:39" x14ac:dyDescent="0.35">
      <c r="B227" s="1" t="s">
        <v>4</v>
      </c>
      <c r="C227" s="1" t="s">
        <v>19</v>
      </c>
      <c r="E227" s="1">
        <f>SUM('Initial Model'!AC228)+SUM('Initial Model'!AI228:AJ228)+SUM('Initial Model'!AO228:AQ228)+SUM('Initial Model'!AU228:AX228)+SUM('Initial Model'!BA228:BE228)</f>
        <v>0.35396669464391695</v>
      </c>
      <c r="F227" s="1">
        <f>'Initial Model'!W228+'Initial Model'!AD228+'Initial Model'!AK228+'Initial Model'!AR228+'Initial Model'!AY228+'Initial Model'!BF228</f>
        <v>0.32549560575697134</v>
      </c>
      <c r="G227" s="1">
        <f t="shared" si="19"/>
        <v>0.32053769959911171</v>
      </c>
      <c r="I227" s="1">
        <f t="shared" ca="1" si="20"/>
        <v>0.6687885453799659</v>
      </c>
      <c r="J227" s="1">
        <f t="shared" ca="1" si="21"/>
        <v>3</v>
      </c>
      <c r="K227" s="1">
        <f t="shared" ca="1" si="22"/>
        <v>0</v>
      </c>
      <c r="P227" s="21">
        <v>219</v>
      </c>
      <c r="Q227" s="1">
        <v>68</v>
      </c>
      <c r="R227" s="1">
        <v>43</v>
      </c>
      <c r="S227" s="1">
        <v>37</v>
      </c>
      <c r="T227" s="1">
        <v>38</v>
      </c>
      <c r="U227" s="1">
        <v>35</v>
      </c>
      <c r="V227" s="1">
        <v>76</v>
      </c>
      <c r="W227" s="1">
        <v>41</v>
      </c>
      <c r="X227" s="1">
        <v>54</v>
      </c>
      <c r="Y227" s="1">
        <v>40</v>
      </c>
      <c r="Z227" s="1">
        <v>17</v>
      </c>
      <c r="AA227" s="1">
        <v>53</v>
      </c>
      <c r="AB227" s="1">
        <v>90</v>
      </c>
      <c r="AC227" s="1">
        <v>71</v>
      </c>
      <c r="AD227" s="1">
        <v>50</v>
      </c>
      <c r="AE227" s="1">
        <v>62</v>
      </c>
      <c r="AF227" s="1">
        <v>44</v>
      </c>
      <c r="AG227" s="1">
        <v>63</v>
      </c>
      <c r="AH227" s="1">
        <v>53</v>
      </c>
      <c r="AI227" s="1">
        <v>55</v>
      </c>
      <c r="AJ227" s="22">
        <v>49</v>
      </c>
      <c r="AL227" s="41" t="str">
        <f t="shared" si="23"/>
        <v>Liverpool</v>
      </c>
      <c r="AM227" s="14"/>
    </row>
    <row r="228" spans="2:39" x14ac:dyDescent="0.35">
      <c r="B228" s="1" t="s">
        <v>18</v>
      </c>
      <c r="C228" s="1" t="s">
        <v>7</v>
      </c>
      <c r="E228" s="1">
        <f>SUM('Initial Model'!AC229)+SUM('Initial Model'!AI229:AJ229)+SUM('Initial Model'!AO229:AQ229)+SUM('Initial Model'!AU229:AX229)+SUM('Initial Model'!BA229:BE229)</f>
        <v>0.67369816995750764</v>
      </c>
      <c r="F228" s="1">
        <f>'Initial Model'!W229+'Initial Model'!AD229+'Initial Model'!AK229+'Initial Model'!AR229+'Initial Model'!AY229+'Initial Model'!BF229</f>
        <v>0.20918438708904122</v>
      </c>
      <c r="G228" s="1">
        <f t="shared" si="19"/>
        <v>0.11711744295345117</v>
      </c>
      <c r="I228" s="1">
        <f t="shared" ca="1" si="20"/>
        <v>9.8941279894994794E-2</v>
      </c>
      <c r="J228" s="1">
        <f t="shared" ca="1" si="21"/>
        <v>0</v>
      </c>
      <c r="K228" s="1">
        <f t="shared" ca="1" si="22"/>
        <v>3</v>
      </c>
      <c r="P228" s="21">
        <v>220</v>
      </c>
      <c r="Q228" s="1">
        <v>65</v>
      </c>
      <c r="R228" s="1">
        <v>43</v>
      </c>
      <c r="S228" s="1">
        <v>40</v>
      </c>
      <c r="T228" s="1">
        <v>42</v>
      </c>
      <c r="U228" s="1">
        <v>37</v>
      </c>
      <c r="V228" s="1">
        <v>63</v>
      </c>
      <c r="W228" s="1">
        <v>35</v>
      </c>
      <c r="X228" s="1">
        <v>54</v>
      </c>
      <c r="Y228" s="1">
        <v>27</v>
      </c>
      <c r="Z228" s="1">
        <v>16</v>
      </c>
      <c r="AA228" s="1">
        <v>53</v>
      </c>
      <c r="AB228" s="1">
        <v>87</v>
      </c>
      <c r="AC228" s="1">
        <v>96</v>
      </c>
      <c r="AD228" s="1">
        <v>53</v>
      </c>
      <c r="AE228" s="1">
        <v>46</v>
      </c>
      <c r="AF228" s="1">
        <v>49</v>
      </c>
      <c r="AG228" s="1">
        <v>61</v>
      </c>
      <c r="AH228" s="1">
        <v>56</v>
      </c>
      <c r="AI228" s="1">
        <v>49</v>
      </c>
      <c r="AJ228" s="22">
        <v>53</v>
      </c>
      <c r="AL228" s="41" t="str">
        <f t="shared" si="23"/>
        <v>Man City</v>
      </c>
      <c r="AM228" s="14"/>
    </row>
    <row r="229" spans="2:39" x14ac:dyDescent="0.35">
      <c r="B229" s="1" t="s">
        <v>2</v>
      </c>
      <c r="C229" s="1" t="s">
        <v>13</v>
      </c>
      <c r="E229" s="1">
        <f>SUM('Initial Model'!AC230)+SUM('Initial Model'!AI230:AJ230)+SUM('Initial Model'!AO230:AQ230)+SUM('Initial Model'!AU230:AX230)+SUM('Initial Model'!BA230:BE230)</f>
        <v>0.47356790520273501</v>
      </c>
      <c r="F229" s="1">
        <f>'Initial Model'!W230+'Initial Model'!AD230+'Initial Model'!AK230+'Initial Model'!AR230+'Initial Model'!AY230+'Initial Model'!BF230</f>
        <v>0.30555807201212787</v>
      </c>
      <c r="G229" s="1">
        <f t="shared" si="19"/>
        <v>0.22087402278513713</v>
      </c>
      <c r="I229" s="1">
        <f t="shared" ca="1" si="20"/>
        <v>0.83018596004826972</v>
      </c>
      <c r="J229" s="1">
        <f t="shared" ca="1" si="21"/>
        <v>3</v>
      </c>
      <c r="K229" s="1">
        <f t="shared" ca="1" si="22"/>
        <v>0</v>
      </c>
      <c r="P229" s="21">
        <v>221</v>
      </c>
      <c r="Q229" s="1">
        <v>60</v>
      </c>
      <c r="R229" s="1">
        <v>52</v>
      </c>
      <c r="S229" s="1">
        <v>35</v>
      </c>
      <c r="T229" s="1">
        <v>30</v>
      </c>
      <c r="U229" s="1">
        <v>41</v>
      </c>
      <c r="V229" s="1">
        <v>63</v>
      </c>
      <c r="W229" s="1">
        <v>37</v>
      </c>
      <c r="X229" s="1">
        <v>55</v>
      </c>
      <c r="Y229" s="1">
        <v>27</v>
      </c>
      <c r="Z229" s="1">
        <v>28</v>
      </c>
      <c r="AA229" s="1">
        <v>67</v>
      </c>
      <c r="AB229" s="1">
        <v>82</v>
      </c>
      <c r="AC229" s="1">
        <v>81</v>
      </c>
      <c r="AD229" s="1">
        <v>82</v>
      </c>
      <c r="AE229" s="1">
        <v>53</v>
      </c>
      <c r="AF229" s="1">
        <v>30</v>
      </c>
      <c r="AG229" s="1">
        <v>77</v>
      </c>
      <c r="AH229" s="1">
        <v>53</v>
      </c>
      <c r="AI229" s="1">
        <v>35</v>
      </c>
      <c r="AJ229" s="22">
        <v>44</v>
      </c>
      <c r="AL229" s="41" t="str">
        <f t="shared" si="23"/>
        <v>Liverpool</v>
      </c>
      <c r="AM229" s="14"/>
    </row>
    <row r="230" spans="2:39" x14ac:dyDescent="0.35">
      <c r="B230" s="1" t="s">
        <v>10</v>
      </c>
      <c r="C230" s="1" t="s">
        <v>5</v>
      </c>
      <c r="E230" s="1">
        <f>SUM('Initial Model'!AC231)+SUM('Initial Model'!AI231:AJ231)+SUM('Initial Model'!AO231:AQ231)+SUM('Initial Model'!AU231:AX231)+SUM('Initial Model'!BA231:BE231)</f>
        <v>0.39073472441337548</v>
      </c>
      <c r="F230" s="1">
        <f>'Initial Model'!W231+'Initial Model'!AD231+'Initial Model'!AK231+'Initial Model'!AR231+'Initial Model'!AY231+'Initial Model'!BF231</f>
        <v>0.37579523889759819</v>
      </c>
      <c r="G230" s="1">
        <f t="shared" si="19"/>
        <v>0.23347003668902633</v>
      </c>
      <c r="I230" s="1">
        <f t="shared" ca="1" si="20"/>
        <v>0.68915647476622</v>
      </c>
      <c r="J230" s="1">
        <f t="shared" ca="1" si="21"/>
        <v>3</v>
      </c>
      <c r="K230" s="1">
        <f t="shared" ca="1" si="22"/>
        <v>0</v>
      </c>
      <c r="P230" s="21">
        <v>222</v>
      </c>
      <c r="Q230" s="1">
        <v>78</v>
      </c>
      <c r="R230" s="1">
        <v>61</v>
      </c>
      <c r="S230" s="1">
        <v>30</v>
      </c>
      <c r="T230" s="1">
        <v>29</v>
      </c>
      <c r="U230" s="1">
        <v>31</v>
      </c>
      <c r="V230" s="1">
        <v>63</v>
      </c>
      <c r="W230" s="1">
        <v>43</v>
      </c>
      <c r="X230" s="1">
        <v>45</v>
      </c>
      <c r="Y230" s="1">
        <v>26</v>
      </c>
      <c r="Z230" s="1">
        <v>27</v>
      </c>
      <c r="AA230" s="1">
        <v>51</v>
      </c>
      <c r="AB230" s="1">
        <v>97</v>
      </c>
      <c r="AC230" s="1">
        <v>88</v>
      </c>
      <c r="AD230" s="1">
        <v>62</v>
      </c>
      <c r="AE230" s="1">
        <v>51</v>
      </c>
      <c r="AF230" s="1">
        <v>53</v>
      </c>
      <c r="AG230" s="1">
        <v>66</v>
      </c>
      <c r="AH230" s="1">
        <v>38</v>
      </c>
      <c r="AI230" s="1">
        <v>40</v>
      </c>
      <c r="AJ230" s="22">
        <v>49</v>
      </c>
      <c r="AL230" s="41" t="str">
        <f t="shared" si="23"/>
        <v>Liverpool</v>
      </c>
      <c r="AM230" s="14"/>
    </row>
    <row r="231" spans="2:39" x14ac:dyDescent="0.35">
      <c r="B231" s="1" t="s">
        <v>20</v>
      </c>
      <c r="C231" s="1" t="s">
        <v>15</v>
      </c>
      <c r="E231" s="1">
        <f>SUM('Initial Model'!AC232)+SUM('Initial Model'!AI232:AJ232)+SUM('Initial Model'!AO232:AQ232)+SUM('Initial Model'!AU232:AX232)+SUM('Initial Model'!BA232:BE232)</f>
        <v>0.22255295051540852</v>
      </c>
      <c r="F231" s="1">
        <f>'Initial Model'!W232+'Initial Model'!AD232+'Initial Model'!AK232+'Initial Model'!AR232+'Initial Model'!AY232+'Initial Model'!BF232</f>
        <v>0.29202295160882835</v>
      </c>
      <c r="G231" s="1">
        <f t="shared" si="19"/>
        <v>0.48542409787576313</v>
      </c>
      <c r="I231" s="1">
        <f t="shared" ca="1" si="20"/>
        <v>1.6586195065797393E-2</v>
      </c>
      <c r="J231" s="1">
        <f t="shared" ca="1" si="21"/>
        <v>0</v>
      </c>
      <c r="K231" s="1">
        <f t="shared" ca="1" si="22"/>
        <v>3</v>
      </c>
      <c r="P231" s="21">
        <v>223</v>
      </c>
      <c r="Q231" s="1">
        <v>64</v>
      </c>
      <c r="R231" s="1">
        <v>42</v>
      </c>
      <c r="S231" s="1">
        <v>33</v>
      </c>
      <c r="T231" s="1">
        <v>29</v>
      </c>
      <c r="U231" s="1">
        <v>34</v>
      </c>
      <c r="V231" s="1">
        <v>73</v>
      </c>
      <c r="W231" s="1">
        <v>62</v>
      </c>
      <c r="X231" s="1">
        <v>43</v>
      </c>
      <c r="Y231" s="1">
        <v>28</v>
      </c>
      <c r="Z231" s="1">
        <v>28</v>
      </c>
      <c r="AA231" s="1">
        <v>51</v>
      </c>
      <c r="AB231" s="1">
        <v>83</v>
      </c>
      <c r="AC231" s="1">
        <v>83</v>
      </c>
      <c r="AD231" s="1">
        <v>78</v>
      </c>
      <c r="AE231" s="1">
        <v>52</v>
      </c>
      <c r="AF231" s="1">
        <v>43</v>
      </c>
      <c r="AG231" s="1">
        <v>58</v>
      </c>
      <c r="AH231" s="1">
        <v>44</v>
      </c>
      <c r="AI231" s="1">
        <v>49</v>
      </c>
      <c r="AJ231" s="22">
        <v>57</v>
      </c>
      <c r="AL231" s="41" t="str">
        <f t="shared" si="23"/>
        <v>Liverpool</v>
      </c>
      <c r="AM231" s="14"/>
    </row>
    <row r="232" spans="2:39" x14ac:dyDescent="0.35">
      <c r="B232" s="1" t="s">
        <v>12</v>
      </c>
      <c r="C232" s="1" t="s">
        <v>21</v>
      </c>
      <c r="E232" s="1">
        <f>SUM('Initial Model'!AC233)+SUM('Initial Model'!AI233:AJ233)+SUM('Initial Model'!AO233:AQ233)+SUM('Initial Model'!AU233:AX233)+SUM('Initial Model'!BA233:BE233)</f>
        <v>0.35320408348411225</v>
      </c>
      <c r="F232" s="1">
        <f>'Initial Model'!W233+'Initial Model'!AD233+'Initial Model'!AK233+'Initial Model'!AR233+'Initial Model'!AY233+'Initial Model'!BF233</f>
        <v>0.3002325002402505</v>
      </c>
      <c r="G232" s="1">
        <f t="shared" si="19"/>
        <v>0.34656341627563725</v>
      </c>
      <c r="I232" s="1">
        <f t="shared" ca="1" si="20"/>
        <v>0.90243623262718453</v>
      </c>
      <c r="J232" s="1">
        <f t="shared" ca="1" si="21"/>
        <v>3</v>
      </c>
      <c r="K232" s="1">
        <f t="shared" ca="1" si="22"/>
        <v>0</v>
      </c>
      <c r="P232" s="21">
        <v>224</v>
      </c>
      <c r="Q232" s="1">
        <v>67</v>
      </c>
      <c r="R232" s="1">
        <v>46</v>
      </c>
      <c r="S232" s="1">
        <v>41</v>
      </c>
      <c r="T232" s="1">
        <v>40</v>
      </c>
      <c r="U232" s="1">
        <v>22</v>
      </c>
      <c r="V232" s="1">
        <v>61</v>
      </c>
      <c r="W232" s="1">
        <v>49</v>
      </c>
      <c r="X232" s="1">
        <v>61</v>
      </c>
      <c r="Y232" s="1">
        <v>24</v>
      </c>
      <c r="Z232" s="1">
        <v>29</v>
      </c>
      <c r="AA232" s="1">
        <v>51</v>
      </c>
      <c r="AB232" s="1">
        <v>82</v>
      </c>
      <c r="AC232" s="1">
        <v>89</v>
      </c>
      <c r="AD232" s="1">
        <v>60</v>
      </c>
      <c r="AE232" s="1">
        <v>50</v>
      </c>
      <c r="AF232" s="1">
        <v>41</v>
      </c>
      <c r="AG232" s="1">
        <v>76</v>
      </c>
      <c r="AH232" s="1">
        <v>45</v>
      </c>
      <c r="AI232" s="1">
        <v>48</v>
      </c>
      <c r="AJ232" s="22">
        <v>62</v>
      </c>
      <c r="AL232" s="41" t="str">
        <f t="shared" si="23"/>
        <v>Man City</v>
      </c>
      <c r="AM232" s="14"/>
    </row>
    <row r="233" spans="2:39" x14ac:dyDescent="0.35">
      <c r="B233" s="1" t="s">
        <v>14</v>
      </c>
      <c r="C233" s="1" t="s">
        <v>3</v>
      </c>
      <c r="E233" s="1">
        <f>SUM('Initial Model'!AC234)+SUM('Initial Model'!AI234:AJ234)+SUM('Initial Model'!AO234:AQ234)+SUM('Initial Model'!AU234:AX234)+SUM('Initial Model'!BA234:BE234)</f>
        <v>0.30845951469420568</v>
      </c>
      <c r="F233" s="1">
        <f>'Initial Model'!W234+'Initial Model'!AD234+'Initial Model'!AK234+'Initial Model'!AR234+'Initial Model'!AY234+'Initial Model'!BF234</f>
        <v>0.31909535228435504</v>
      </c>
      <c r="G233" s="1">
        <f t="shared" si="19"/>
        <v>0.37244513302143933</v>
      </c>
      <c r="I233" s="1">
        <f t="shared" ca="1" si="20"/>
        <v>9.0251736655170833E-2</v>
      </c>
      <c r="J233" s="1">
        <f t="shared" ca="1" si="21"/>
        <v>0</v>
      </c>
      <c r="K233" s="1">
        <f t="shared" ca="1" si="22"/>
        <v>3</v>
      </c>
      <c r="P233" s="21">
        <v>225</v>
      </c>
      <c r="Q233" s="1">
        <v>71</v>
      </c>
      <c r="R233" s="1">
        <v>38</v>
      </c>
      <c r="S233" s="1">
        <v>34</v>
      </c>
      <c r="T233" s="1">
        <v>38</v>
      </c>
      <c r="U233" s="1">
        <v>39</v>
      </c>
      <c r="V233" s="1">
        <v>61</v>
      </c>
      <c r="W233" s="1">
        <v>60</v>
      </c>
      <c r="X233" s="1">
        <v>53</v>
      </c>
      <c r="Y233" s="1">
        <v>26</v>
      </c>
      <c r="Z233" s="1">
        <v>30</v>
      </c>
      <c r="AA233" s="1">
        <v>48</v>
      </c>
      <c r="AB233" s="1">
        <v>90</v>
      </c>
      <c r="AC233" s="1">
        <v>87</v>
      </c>
      <c r="AD233" s="1">
        <v>58</v>
      </c>
      <c r="AE233" s="1">
        <v>45</v>
      </c>
      <c r="AF233" s="1">
        <v>25</v>
      </c>
      <c r="AG233" s="1">
        <v>61</v>
      </c>
      <c r="AH233" s="1">
        <v>59</v>
      </c>
      <c r="AI233" s="1">
        <v>52</v>
      </c>
      <c r="AJ233" s="22">
        <v>49</v>
      </c>
      <c r="AL233" s="41" t="str">
        <f t="shared" si="23"/>
        <v>Liverpool</v>
      </c>
      <c r="AM233" s="14"/>
    </row>
    <row r="234" spans="2:39" x14ac:dyDescent="0.35">
      <c r="B234" s="1" t="s">
        <v>6</v>
      </c>
      <c r="C234" s="1" t="s">
        <v>11</v>
      </c>
      <c r="E234" s="1">
        <f>SUM('Initial Model'!AC235)+SUM('Initial Model'!AI235:AJ235)+SUM('Initial Model'!AO235:AQ235)+SUM('Initial Model'!AU235:AX235)+SUM('Initial Model'!BA235:BE235)</f>
        <v>8.8187077539489331E-2</v>
      </c>
      <c r="F234" s="1">
        <f>'Initial Model'!W235+'Initial Model'!AD235+'Initial Model'!AK235+'Initial Model'!AR235+'Initial Model'!AY235+'Initial Model'!BF235</f>
        <v>0.18079878947711783</v>
      </c>
      <c r="G234" s="1">
        <f t="shared" si="19"/>
        <v>0.73101413298339279</v>
      </c>
      <c r="I234" s="1">
        <f t="shared" ca="1" si="20"/>
        <v>0.34740783984391477</v>
      </c>
      <c r="J234" s="1">
        <f t="shared" ca="1" si="21"/>
        <v>0</v>
      </c>
      <c r="K234" s="1">
        <f t="shared" ca="1" si="22"/>
        <v>3</v>
      </c>
      <c r="P234" s="21">
        <v>226</v>
      </c>
      <c r="Q234" s="1">
        <v>72</v>
      </c>
      <c r="R234" s="1">
        <v>39</v>
      </c>
      <c r="S234" s="1">
        <v>36</v>
      </c>
      <c r="T234" s="1">
        <v>51</v>
      </c>
      <c r="U234" s="1">
        <v>35</v>
      </c>
      <c r="V234" s="1">
        <v>56</v>
      </c>
      <c r="W234" s="1">
        <v>51</v>
      </c>
      <c r="X234" s="1">
        <v>41</v>
      </c>
      <c r="Y234" s="1">
        <v>27</v>
      </c>
      <c r="Z234" s="1">
        <v>20</v>
      </c>
      <c r="AA234" s="1">
        <v>66</v>
      </c>
      <c r="AB234" s="1">
        <v>84</v>
      </c>
      <c r="AC234" s="1">
        <v>87</v>
      </c>
      <c r="AD234" s="1">
        <v>51</v>
      </c>
      <c r="AE234" s="1">
        <v>55</v>
      </c>
      <c r="AF234" s="1">
        <v>36</v>
      </c>
      <c r="AG234" s="1">
        <v>73</v>
      </c>
      <c r="AH234" s="1">
        <v>52</v>
      </c>
      <c r="AI234" s="1">
        <v>53</v>
      </c>
      <c r="AJ234" s="22">
        <v>55</v>
      </c>
      <c r="AL234" s="41" t="str">
        <f t="shared" si="23"/>
        <v>Man City</v>
      </c>
      <c r="AM234" s="14"/>
    </row>
    <row r="235" spans="2:39" x14ac:dyDescent="0.35">
      <c r="B235" s="1" t="s">
        <v>8</v>
      </c>
      <c r="C235" s="1" t="s">
        <v>17</v>
      </c>
      <c r="E235" s="1">
        <f>SUM('Initial Model'!AC236)+SUM('Initial Model'!AI236:AJ236)+SUM('Initial Model'!AO236:AQ236)+SUM('Initial Model'!AU236:AX236)+SUM('Initial Model'!BA236:BE236)</f>
        <v>1.6476205313201448E-2</v>
      </c>
      <c r="F235" s="1">
        <f>'Initial Model'!W236+'Initial Model'!AD236+'Initial Model'!AK236+'Initial Model'!AR236+'Initial Model'!AY236+'Initial Model'!BF236</f>
        <v>0.14074130257740164</v>
      </c>
      <c r="G235" s="1">
        <f t="shared" si="19"/>
        <v>0.84278249210939693</v>
      </c>
      <c r="I235" s="1">
        <f t="shared" ca="1" si="20"/>
        <v>0.12772347810829254</v>
      </c>
      <c r="J235" s="1">
        <f t="shared" ca="1" si="21"/>
        <v>0</v>
      </c>
      <c r="K235" s="1">
        <f t="shared" ca="1" si="22"/>
        <v>3</v>
      </c>
      <c r="P235" s="21">
        <v>227</v>
      </c>
      <c r="Q235" s="1">
        <v>66</v>
      </c>
      <c r="R235" s="1">
        <v>42</v>
      </c>
      <c r="S235" s="1">
        <v>30</v>
      </c>
      <c r="T235" s="1">
        <v>40</v>
      </c>
      <c r="U235" s="1">
        <v>23</v>
      </c>
      <c r="V235" s="1">
        <v>71</v>
      </c>
      <c r="W235" s="1">
        <v>63</v>
      </c>
      <c r="X235" s="1">
        <v>63</v>
      </c>
      <c r="Y235" s="1">
        <v>22</v>
      </c>
      <c r="Z235" s="1">
        <v>25</v>
      </c>
      <c r="AA235" s="1">
        <v>54</v>
      </c>
      <c r="AB235" s="1">
        <v>89</v>
      </c>
      <c r="AC235" s="1">
        <v>83</v>
      </c>
      <c r="AD235" s="1">
        <v>54</v>
      </c>
      <c r="AE235" s="1">
        <v>53</v>
      </c>
      <c r="AF235" s="1">
        <v>50</v>
      </c>
      <c r="AG235" s="1">
        <v>65</v>
      </c>
      <c r="AH235" s="1">
        <v>41</v>
      </c>
      <c r="AI235" s="1">
        <v>50</v>
      </c>
      <c r="AJ235" s="22">
        <v>53</v>
      </c>
      <c r="AL235" s="41" t="str">
        <f t="shared" si="23"/>
        <v>Liverpool</v>
      </c>
      <c r="AM235" s="14"/>
    </row>
    <row r="236" spans="2:39" x14ac:dyDescent="0.35">
      <c r="B236" s="1" t="s">
        <v>16</v>
      </c>
      <c r="C236" s="1" t="s">
        <v>5</v>
      </c>
      <c r="E236" s="1">
        <f>SUM('Initial Model'!AC237)+SUM('Initial Model'!AI237:AJ237)+SUM('Initial Model'!AO237:AQ237)+SUM('Initial Model'!AU237:AX237)+SUM('Initial Model'!BA237:BE237)</f>
        <v>0.64725710357227551</v>
      </c>
      <c r="F236" s="1">
        <f>'Initial Model'!W237+'Initial Model'!AD237+'Initial Model'!AK237+'Initial Model'!AR237+'Initial Model'!AY237+'Initial Model'!BF237</f>
        <v>0.25825198218485296</v>
      </c>
      <c r="G236" s="1">
        <f t="shared" si="19"/>
        <v>9.4490914242871593E-2</v>
      </c>
      <c r="I236" s="1">
        <f t="shared" ca="1" si="20"/>
        <v>0.57671851357330806</v>
      </c>
      <c r="J236" s="1">
        <f t="shared" ca="1" si="21"/>
        <v>3</v>
      </c>
      <c r="K236" s="1">
        <f t="shared" ca="1" si="22"/>
        <v>0</v>
      </c>
      <c r="P236" s="21">
        <v>228</v>
      </c>
      <c r="Q236" s="1">
        <v>69</v>
      </c>
      <c r="R236" s="1">
        <v>57</v>
      </c>
      <c r="S236" s="1">
        <v>35</v>
      </c>
      <c r="T236" s="1">
        <v>32</v>
      </c>
      <c r="U236" s="1">
        <v>34</v>
      </c>
      <c r="V236" s="1">
        <v>59</v>
      </c>
      <c r="W236" s="1">
        <v>61</v>
      </c>
      <c r="X236" s="1">
        <v>62</v>
      </c>
      <c r="Y236" s="1">
        <v>21</v>
      </c>
      <c r="Z236" s="1">
        <v>18</v>
      </c>
      <c r="AA236" s="1">
        <v>48</v>
      </c>
      <c r="AB236" s="1">
        <v>80</v>
      </c>
      <c r="AC236" s="1">
        <v>92</v>
      </c>
      <c r="AD236" s="1">
        <v>49</v>
      </c>
      <c r="AE236" s="1">
        <v>39</v>
      </c>
      <c r="AF236" s="1">
        <v>40</v>
      </c>
      <c r="AG236" s="1">
        <v>65</v>
      </c>
      <c r="AH236" s="1">
        <v>63</v>
      </c>
      <c r="AI236" s="1">
        <v>53</v>
      </c>
      <c r="AJ236" s="22">
        <v>58</v>
      </c>
      <c r="AL236" s="41" t="str">
        <f t="shared" si="23"/>
        <v>Man City</v>
      </c>
      <c r="AM236" s="14"/>
    </row>
    <row r="237" spans="2:39" x14ac:dyDescent="0.35">
      <c r="B237" s="1" t="s">
        <v>6</v>
      </c>
      <c r="C237" s="1" t="s">
        <v>13</v>
      </c>
      <c r="E237" s="1">
        <f>SUM('Initial Model'!AC238)+SUM('Initial Model'!AI238:AJ238)+SUM('Initial Model'!AO238:AQ238)+SUM('Initial Model'!AU238:AX238)+SUM('Initial Model'!BA238:BE238)</f>
        <v>0.27646374001724844</v>
      </c>
      <c r="F237" s="1">
        <f>'Initial Model'!W238+'Initial Model'!AD238+'Initial Model'!AK238+'Initial Model'!AR238+'Initial Model'!AY238+'Initial Model'!BF238</f>
        <v>0.32479373999507455</v>
      </c>
      <c r="G237" s="1">
        <f t="shared" si="19"/>
        <v>0.39874251998767707</v>
      </c>
      <c r="I237" s="1">
        <f t="shared" ca="1" si="20"/>
        <v>1.7473483743374318E-3</v>
      </c>
      <c r="J237" s="1">
        <f t="shared" ca="1" si="21"/>
        <v>0</v>
      </c>
      <c r="K237" s="1">
        <f t="shared" ca="1" si="22"/>
        <v>3</v>
      </c>
      <c r="P237" s="21">
        <v>229</v>
      </c>
      <c r="Q237" s="1">
        <v>78</v>
      </c>
      <c r="R237" s="1">
        <v>51</v>
      </c>
      <c r="S237" s="1">
        <v>37</v>
      </c>
      <c r="T237" s="1">
        <v>34</v>
      </c>
      <c r="U237" s="1">
        <v>36</v>
      </c>
      <c r="V237" s="1">
        <v>51</v>
      </c>
      <c r="W237" s="1">
        <v>49</v>
      </c>
      <c r="X237" s="1">
        <v>56</v>
      </c>
      <c r="Y237" s="1">
        <v>27</v>
      </c>
      <c r="Z237" s="1">
        <v>29</v>
      </c>
      <c r="AA237" s="1">
        <v>47</v>
      </c>
      <c r="AB237" s="1">
        <v>89</v>
      </c>
      <c r="AC237" s="1">
        <v>81</v>
      </c>
      <c r="AD237" s="1">
        <v>50</v>
      </c>
      <c r="AE237" s="1">
        <v>50</v>
      </c>
      <c r="AF237" s="1">
        <v>39</v>
      </c>
      <c r="AG237" s="1">
        <v>66</v>
      </c>
      <c r="AH237" s="1">
        <v>65</v>
      </c>
      <c r="AI237" s="1">
        <v>58</v>
      </c>
      <c r="AJ237" s="22">
        <v>42</v>
      </c>
      <c r="AL237" s="41" t="str">
        <f t="shared" si="23"/>
        <v>Liverpool</v>
      </c>
      <c r="AM237" s="14"/>
    </row>
    <row r="238" spans="2:39" x14ac:dyDescent="0.35">
      <c r="B238" s="1" t="s">
        <v>8</v>
      </c>
      <c r="C238" s="1" t="s">
        <v>15</v>
      </c>
      <c r="E238" s="1">
        <f>SUM('Initial Model'!AC239)+SUM('Initial Model'!AI239:AJ239)+SUM('Initial Model'!AO239:AQ239)+SUM('Initial Model'!AU239:AX239)+SUM('Initial Model'!BA239:BE239)</f>
        <v>7.8321358050750189E-2</v>
      </c>
      <c r="F238" s="1">
        <f>'Initial Model'!W239+'Initial Model'!AD239+'Initial Model'!AK239+'Initial Model'!AR239+'Initial Model'!AY239+'Initial Model'!BF239</f>
        <v>0.28516866787624995</v>
      </c>
      <c r="G238" s="1">
        <f t="shared" si="19"/>
        <v>0.63650997407299981</v>
      </c>
      <c r="I238" s="1">
        <f t="shared" ca="1" si="20"/>
        <v>0.64178735349933702</v>
      </c>
      <c r="J238" s="1">
        <f t="shared" ca="1" si="21"/>
        <v>1</v>
      </c>
      <c r="K238" s="1">
        <f t="shared" ca="1" si="22"/>
        <v>1</v>
      </c>
      <c r="P238" s="21">
        <v>230</v>
      </c>
      <c r="Q238" s="1">
        <v>65</v>
      </c>
      <c r="R238" s="1">
        <v>46</v>
      </c>
      <c r="S238" s="1">
        <v>34</v>
      </c>
      <c r="T238" s="1">
        <v>40</v>
      </c>
      <c r="U238" s="1">
        <v>32</v>
      </c>
      <c r="V238" s="1">
        <v>62</v>
      </c>
      <c r="W238" s="1">
        <v>49</v>
      </c>
      <c r="X238" s="1">
        <v>60</v>
      </c>
      <c r="Y238" s="1">
        <v>17</v>
      </c>
      <c r="Z238" s="1">
        <v>27</v>
      </c>
      <c r="AA238" s="1">
        <v>51</v>
      </c>
      <c r="AB238" s="1">
        <v>95</v>
      </c>
      <c r="AC238" s="1">
        <v>82</v>
      </c>
      <c r="AD238" s="1">
        <v>62</v>
      </c>
      <c r="AE238" s="1">
        <v>48</v>
      </c>
      <c r="AF238" s="1">
        <v>25</v>
      </c>
      <c r="AG238" s="1">
        <v>74</v>
      </c>
      <c r="AH238" s="1">
        <v>58</v>
      </c>
      <c r="AI238" s="1">
        <v>45</v>
      </c>
      <c r="AJ238" s="22">
        <v>55</v>
      </c>
      <c r="AL238" s="41" t="str">
        <f t="shared" si="23"/>
        <v>Liverpool</v>
      </c>
      <c r="AM238" s="14"/>
    </row>
    <row r="239" spans="2:39" x14ac:dyDescent="0.35">
      <c r="B239" s="1" t="s">
        <v>2</v>
      </c>
      <c r="C239" s="1" t="s">
        <v>21</v>
      </c>
      <c r="E239" s="1">
        <f>SUM('Initial Model'!AC240)+SUM('Initial Model'!AI240:AJ240)+SUM('Initial Model'!AO240:AQ240)+SUM('Initial Model'!AU240:AX240)+SUM('Initial Model'!BA240:BE240)</f>
        <v>0.459555491800551</v>
      </c>
      <c r="F239" s="1">
        <f>'Initial Model'!W240+'Initial Model'!AD240+'Initial Model'!AK240+'Initial Model'!AR240+'Initial Model'!AY240+'Initial Model'!BF240</f>
        <v>0.27852708765571671</v>
      </c>
      <c r="G239" s="1">
        <f t="shared" si="19"/>
        <v>0.26191742054373224</v>
      </c>
      <c r="I239" s="1">
        <f t="shared" ca="1" si="20"/>
        <v>0.23286114954468229</v>
      </c>
      <c r="J239" s="1">
        <f t="shared" ca="1" si="21"/>
        <v>0</v>
      </c>
      <c r="K239" s="1">
        <f t="shared" ca="1" si="22"/>
        <v>3</v>
      </c>
      <c r="P239" s="21">
        <v>231</v>
      </c>
      <c r="Q239" s="1">
        <v>64</v>
      </c>
      <c r="R239" s="1">
        <v>29</v>
      </c>
      <c r="S239" s="1">
        <v>36</v>
      </c>
      <c r="T239" s="1">
        <v>46</v>
      </c>
      <c r="U239" s="1">
        <v>48</v>
      </c>
      <c r="V239" s="1">
        <v>60</v>
      </c>
      <c r="W239" s="1">
        <v>59</v>
      </c>
      <c r="X239" s="1">
        <v>56</v>
      </c>
      <c r="Y239" s="1">
        <v>33</v>
      </c>
      <c r="Z239" s="1">
        <v>13</v>
      </c>
      <c r="AA239" s="1">
        <v>46</v>
      </c>
      <c r="AB239" s="1">
        <v>91</v>
      </c>
      <c r="AC239" s="1">
        <v>86</v>
      </c>
      <c r="AD239" s="1">
        <v>57</v>
      </c>
      <c r="AE239" s="1">
        <v>53</v>
      </c>
      <c r="AF239" s="1">
        <v>44</v>
      </c>
      <c r="AG239" s="1">
        <v>59</v>
      </c>
      <c r="AH239" s="1">
        <v>48</v>
      </c>
      <c r="AI239" s="1">
        <v>59</v>
      </c>
      <c r="AJ239" s="22">
        <v>47</v>
      </c>
      <c r="AL239" s="41" t="str">
        <f t="shared" si="23"/>
        <v>Liverpool</v>
      </c>
      <c r="AM239" s="14"/>
    </row>
    <row r="240" spans="2:39" x14ac:dyDescent="0.35">
      <c r="B240" s="1" t="s">
        <v>10</v>
      </c>
      <c r="C240" s="1" t="s">
        <v>17</v>
      </c>
      <c r="E240" s="1">
        <f>SUM('Initial Model'!AC241)+SUM('Initial Model'!AI241:AJ241)+SUM('Initial Model'!AO241:AQ241)+SUM('Initial Model'!AU241:AX241)+SUM('Initial Model'!BA241:BE241)</f>
        <v>6.0416765867234414E-2</v>
      </c>
      <c r="F240" s="1">
        <f>'Initial Model'!W241+'Initial Model'!AD241+'Initial Model'!AK241+'Initial Model'!AR241+'Initial Model'!AY241+'Initial Model'!BF241</f>
        <v>0.2171872521046129</v>
      </c>
      <c r="G240" s="1">
        <f t="shared" si="19"/>
        <v>0.72239598202815269</v>
      </c>
      <c r="I240" s="1">
        <f t="shared" ca="1" si="20"/>
        <v>0.7211096898861431</v>
      </c>
      <c r="J240" s="1">
        <f t="shared" ca="1" si="21"/>
        <v>0</v>
      </c>
      <c r="K240" s="1">
        <f t="shared" ca="1" si="22"/>
        <v>3</v>
      </c>
      <c r="P240" s="21">
        <v>232</v>
      </c>
      <c r="Q240" s="1">
        <v>57</v>
      </c>
      <c r="R240" s="1">
        <v>51</v>
      </c>
      <c r="S240" s="1">
        <v>42</v>
      </c>
      <c r="T240" s="1">
        <v>42</v>
      </c>
      <c r="U240" s="1">
        <v>43</v>
      </c>
      <c r="V240" s="1">
        <v>60</v>
      </c>
      <c r="W240" s="1">
        <v>45</v>
      </c>
      <c r="X240" s="1">
        <v>56</v>
      </c>
      <c r="Y240" s="1">
        <v>22</v>
      </c>
      <c r="Z240" s="1">
        <v>40</v>
      </c>
      <c r="AA240" s="1">
        <v>51</v>
      </c>
      <c r="AB240" s="1">
        <v>82</v>
      </c>
      <c r="AC240" s="1">
        <v>84</v>
      </c>
      <c r="AD240" s="1">
        <v>60</v>
      </c>
      <c r="AE240" s="1">
        <v>54</v>
      </c>
      <c r="AF240" s="1">
        <v>36</v>
      </c>
      <c r="AG240" s="1">
        <v>68</v>
      </c>
      <c r="AH240" s="1">
        <v>45</v>
      </c>
      <c r="AI240" s="1">
        <v>37</v>
      </c>
      <c r="AJ240" s="22">
        <v>54</v>
      </c>
      <c r="AL240" s="41" t="str">
        <f t="shared" si="23"/>
        <v>Man City</v>
      </c>
      <c r="AM240" s="14"/>
    </row>
    <row r="241" spans="2:39" x14ac:dyDescent="0.35">
      <c r="B241" s="1" t="s">
        <v>14</v>
      </c>
      <c r="C241" s="1" t="s">
        <v>19</v>
      </c>
      <c r="E241" s="1">
        <f>SUM('Initial Model'!AC242)+SUM('Initial Model'!AI242:AJ242)+SUM('Initial Model'!AO242:AQ242)+SUM('Initial Model'!AU242:AX242)+SUM('Initial Model'!BA242:BE242)</f>
        <v>0.36549689940011548</v>
      </c>
      <c r="F241" s="1">
        <f>'Initial Model'!W242+'Initial Model'!AD242+'Initial Model'!AK242+'Initial Model'!AR242+'Initial Model'!AY242+'Initial Model'!BF242</f>
        <v>0.34874252098807673</v>
      </c>
      <c r="G241" s="1">
        <f t="shared" si="19"/>
        <v>0.28576057961180779</v>
      </c>
      <c r="I241" s="1">
        <f t="shared" ca="1" si="20"/>
        <v>0.66866153724249322</v>
      </c>
      <c r="J241" s="1">
        <f t="shared" ca="1" si="21"/>
        <v>3</v>
      </c>
      <c r="K241" s="1">
        <f t="shared" ca="1" si="22"/>
        <v>0</v>
      </c>
      <c r="P241" s="21">
        <v>233</v>
      </c>
      <c r="Q241" s="1">
        <v>69</v>
      </c>
      <c r="R241" s="1">
        <v>57</v>
      </c>
      <c r="S241" s="1">
        <v>43</v>
      </c>
      <c r="T241" s="1">
        <v>42</v>
      </c>
      <c r="U241" s="1">
        <v>20</v>
      </c>
      <c r="V241" s="1">
        <v>56</v>
      </c>
      <c r="W241" s="1">
        <v>55</v>
      </c>
      <c r="X241" s="1">
        <v>60</v>
      </c>
      <c r="Y241" s="1">
        <v>27</v>
      </c>
      <c r="Z241" s="1">
        <v>17</v>
      </c>
      <c r="AA241" s="1">
        <v>73</v>
      </c>
      <c r="AB241" s="1">
        <v>96</v>
      </c>
      <c r="AC241" s="1">
        <v>74</v>
      </c>
      <c r="AD241" s="1">
        <v>48</v>
      </c>
      <c r="AE241" s="1">
        <v>49</v>
      </c>
      <c r="AF241" s="1">
        <v>33</v>
      </c>
      <c r="AG241" s="1">
        <v>66</v>
      </c>
      <c r="AH241" s="1">
        <v>49</v>
      </c>
      <c r="AI241" s="1">
        <v>40</v>
      </c>
      <c r="AJ241" s="22">
        <v>56</v>
      </c>
      <c r="AL241" s="41" t="str">
        <f t="shared" si="23"/>
        <v>Liverpool</v>
      </c>
      <c r="AM241" s="14"/>
    </row>
    <row r="242" spans="2:39" x14ac:dyDescent="0.35">
      <c r="B242" s="1" t="s">
        <v>4</v>
      </c>
      <c r="C242" s="1" t="s">
        <v>9</v>
      </c>
      <c r="E242" s="1">
        <f>SUM('Initial Model'!AC243)+SUM('Initial Model'!AI243:AJ243)+SUM('Initial Model'!AO243:AQ243)+SUM('Initial Model'!AU243:AX243)+SUM('Initial Model'!BA243:BE243)</f>
        <v>0.30590007091938426</v>
      </c>
      <c r="F242" s="1">
        <f>'Initial Model'!W243+'Initial Model'!AD243+'Initial Model'!AK243+'Initial Model'!AR243+'Initial Model'!AY243+'Initial Model'!BF243</f>
        <v>0.3100277057798056</v>
      </c>
      <c r="G242" s="1">
        <f t="shared" si="19"/>
        <v>0.38407222330081014</v>
      </c>
      <c r="I242" s="1">
        <f t="shared" ca="1" si="20"/>
        <v>9.1694413356714355E-2</v>
      </c>
      <c r="J242" s="1">
        <f t="shared" ca="1" si="21"/>
        <v>0</v>
      </c>
      <c r="K242" s="1">
        <f t="shared" ca="1" si="22"/>
        <v>3</v>
      </c>
      <c r="P242" s="21">
        <v>234</v>
      </c>
      <c r="Q242" s="1">
        <v>79</v>
      </c>
      <c r="R242" s="1">
        <v>37</v>
      </c>
      <c r="S242" s="1">
        <v>44</v>
      </c>
      <c r="T242" s="1">
        <v>36</v>
      </c>
      <c r="U242" s="1">
        <v>28</v>
      </c>
      <c r="V242" s="1">
        <v>67</v>
      </c>
      <c r="W242" s="1">
        <v>50</v>
      </c>
      <c r="X242" s="1">
        <v>63</v>
      </c>
      <c r="Y242" s="1">
        <v>34</v>
      </c>
      <c r="Z242" s="1">
        <v>20</v>
      </c>
      <c r="AA242" s="1">
        <v>50</v>
      </c>
      <c r="AB242" s="1">
        <v>79</v>
      </c>
      <c r="AC242" s="1">
        <v>80</v>
      </c>
      <c r="AD242" s="1">
        <v>53</v>
      </c>
      <c r="AE242" s="1">
        <v>46</v>
      </c>
      <c r="AF242" s="1">
        <v>48</v>
      </c>
      <c r="AG242" s="1">
        <v>70</v>
      </c>
      <c r="AH242" s="1">
        <v>46</v>
      </c>
      <c r="AI242" s="1">
        <v>44</v>
      </c>
      <c r="AJ242" s="22">
        <v>57</v>
      </c>
      <c r="AL242" s="41" t="str">
        <f t="shared" si="23"/>
        <v>Man City</v>
      </c>
      <c r="AM242" s="14"/>
    </row>
    <row r="243" spans="2:39" x14ac:dyDescent="0.35">
      <c r="B243" s="1" t="s">
        <v>18</v>
      </c>
      <c r="C243" s="1" t="s">
        <v>3</v>
      </c>
      <c r="E243" s="1">
        <f>SUM('Initial Model'!AC244)+SUM('Initial Model'!AI244:AJ244)+SUM('Initial Model'!AO244:AQ244)+SUM('Initial Model'!AU244:AX244)+SUM('Initial Model'!BA244:BE244)</f>
        <v>0.67447046202513117</v>
      </c>
      <c r="F243" s="1">
        <f>'Initial Model'!W244+'Initial Model'!AD244+'Initial Model'!AK244+'Initial Model'!AR244+'Initial Model'!AY244+'Initial Model'!BF244</f>
        <v>0.22075113302163177</v>
      </c>
      <c r="G243" s="1">
        <f t="shared" si="19"/>
        <v>0.10477840495323709</v>
      </c>
      <c r="I243" s="1">
        <f t="shared" ca="1" si="20"/>
        <v>0.2609626546791598</v>
      </c>
      <c r="J243" s="1">
        <f t="shared" ca="1" si="21"/>
        <v>1</v>
      </c>
      <c r="K243" s="1">
        <f t="shared" ca="1" si="22"/>
        <v>1</v>
      </c>
      <c r="P243" s="21">
        <v>235</v>
      </c>
      <c r="Q243" s="1">
        <v>81</v>
      </c>
      <c r="R243" s="1">
        <v>48</v>
      </c>
      <c r="S243" s="1">
        <v>26</v>
      </c>
      <c r="T243" s="1">
        <v>40</v>
      </c>
      <c r="U243" s="1">
        <v>24</v>
      </c>
      <c r="V243" s="1">
        <v>76</v>
      </c>
      <c r="W243" s="1">
        <v>60</v>
      </c>
      <c r="X243" s="1">
        <v>61</v>
      </c>
      <c r="Y243" s="1">
        <v>23</v>
      </c>
      <c r="Z243" s="1">
        <v>29</v>
      </c>
      <c r="AA243" s="1">
        <v>55</v>
      </c>
      <c r="AB243" s="1">
        <v>77</v>
      </c>
      <c r="AC243" s="1">
        <v>87</v>
      </c>
      <c r="AD243" s="1">
        <v>58</v>
      </c>
      <c r="AE243" s="1">
        <v>41</v>
      </c>
      <c r="AF243" s="1">
        <v>34</v>
      </c>
      <c r="AG243" s="1">
        <v>76</v>
      </c>
      <c r="AH243" s="1">
        <v>41</v>
      </c>
      <c r="AI243" s="1">
        <v>52</v>
      </c>
      <c r="AJ243" s="22">
        <v>52</v>
      </c>
      <c r="AL243" s="41" t="str">
        <f t="shared" si="23"/>
        <v>Man City</v>
      </c>
      <c r="AM243" s="14"/>
    </row>
    <row r="244" spans="2:39" x14ac:dyDescent="0.35">
      <c r="B244" s="1" t="s">
        <v>20</v>
      </c>
      <c r="C244" s="1" t="s">
        <v>7</v>
      </c>
      <c r="E244" s="1">
        <f>SUM('Initial Model'!AC245)+SUM('Initial Model'!AI245:AJ245)+SUM('Initial Model'!AO245:AQ245)+SUM('Initial Model'!AU245:AX245)+SUM('Initial Model'!BA245:BE245)</f>
        <v>0.2010684177619779</v>
      </c>
      <c r="F244" s="1">
        <f>'Initial Model'!W245+'Initial Model'!AD245+'Initial Model'!AK245+'Initial Model'!AR245+'Initial Model'!AY245+'Initial Model'!BF245</f>
        <v>0.24019882769226875</v>
      </c>
      <c r="G244" s="1">
        <f t="shared" si="19"/>
        <v>0.55873275454575333</v>
      </c>
      <c r="I244" s="1">
        <f t="shared" ca="1" si="20"/>
        <v>0.33293304630297293</v>
      </c>
      <c r="J244" s="1">
        <f t="shared" ca="1" si="21"/>
        <v>0</v>
      </c>
      <c r="K244" s="1">
        <f t="shared" ca="1" si="22"/>
        <v>3</v>
      </c>
      <c r="P244" s="21">
        <v>236</v>
      </c>
      <c r="Q244" s="1">
        <v>65</v>
      </c>
      <c r="R244" s="1">
        <v>47</v>
      </c>
      <c r="S244" s="1">
        <v>38</v>
      </c>
      <c r="T244" s="1">
        <v>36</v>
      </c>
      <c r="U244" s="1">
        <v>22</v>
      </c>
      <c r="V244" s="1">
        <v>64</v>
      </c>
      <c r="W244" s="1">
        <v>51</v>
      </c>
      <c r="X244" s="1">
        <v>69</v>
      </c>
      <c r="Y244" s="1">
        <v>25</v>
      </c>
      <c r="Z244" s="1">
        <v>14</v>
      </c>
      <c r="AA244" s="1">
        <v>56</v>
      </c>
      <c r="AB244" s="1">
        <v>84</v>
      </c>
      <c r="AC244" s="1">
        <v>95</v>
      </c>
      <c r="AD244" s="1">
        <v>63</v>
      </c>
      <c r="AE244" s="1">
        <v>42</v>
      </c>
      <c r="AF244" s="1">
        <v>50</v>
      </c>
      <c r="AG244" s="1">
        <v>64</v>
      </c>
      <c r="AH244" s="1">
        <v>51</v>
      </c>
      <c r="AI244" s="1">
        <v>57</v>
      </c>
      <c r="AJ244" s="22">
        <v>41</v>
      </c>
      <c r="AL244" s="41" t="str">
        <f t="shared" si="23"/>
        <v>Man City</v>
      </c>
      <c r="AM244" s="14"/>
    </row>
    <row r="245" spans="2:39" x14ac:dyDescent="0.35">
      <c r="B245" s="1" t="s">
        <v>11</v>
      </c>
      <c r="C245" s="1" t="s">
        <v>12</v>
      </c>
      <c r="E245" s="1">
        <f>SUM('Initial Model'!AC246)+SUM('Initial Model'!AI246:AJ246)+SUM('Initial Model'!AO246:AQ246)+SUM('Initial Model'!AU246:AX246)+SUM('Initial Model'!BA246:BE246)</f>
        <v>0.4654605497579879</v>
      </c>
      <c r="F245" s="1">
        <f>'Initial Model'!W246+'Initial Model'!AD246+'Initial Model'!AK246+'Initial Model'!AR246+'Initial Model'!AY246+'Initial Model'!BF246</f>
        <v>0.30470055046663608</v>
      </c>
      <c r="G245" s="1">
        <f t="shared" si="19"/>
        <v>0.22983889977537597</v>
      </c>
      <c r="I245" s="1">
        <f t="shared" ca="1" si="20"/>
        <v>0.86032774169581427</v>
      </c>
      <c r="J245" s="1">
        <f t="shared" ca="1" si="21"/>
        <v>3</v>
      </c>
      <c r="K245" s="1">
        <f t="shared" ca="1" si="22"/>
        <v>0</v>
      </c>
      <c r="P245" s="21">
        <v>237</v>
      </c>
      <c r="Q245" s="1">
        <v>60</v>
      </c>
      <c r="R245" s="1">
        <v>58</v>
      </c>
      <c r="S245" s="1">
        <v>36</v>
      </c>
      <c r="T245" s="1">
        <v>36</v>
      </c>
      <c r="U245" s="1">
        <v>20</v>
      </c>
      <c r="V245" s="1">
        <v>75</v>
      </c>
      <c r="W245" s="1">
        <v>55</v>
      </c>
      <c r="X245" s="1">
        <v>47</v>
      </c>
      <c r="Y245" s="1">
        <v>34</v>
      </c>
      <c r="Z245" s="1">
        <v>25</v>
      </c>
      <c r="AA245" s="1">
        <v>52</v>
      </c>
      <c r="AB245" s="1">
        <v>78</v>
      </c>
      <c r="AC245" s="1">
        <v>89</v>
      </c>
      <c r="AD245" s="1">
        <v>47</v>
      </c>
      <c r="AE245" s="1">
        <v>42</v>
      </c>
      <c r="AF245" s="1">
        <v>49</v>
      </c>
      <c r="AG245" s="1">
        <v>74</v>
      </c>
      <c r="AH245" s="1">
        <v>66</v>
      </c>
      <c r="AI245" s="1">
        <v>57</v>
      </c>
      <c r="AJ245" s="22">
        <v>47</v>
      </c>
      <c r="AL245" s="41" t="str">
        <f t="shared" si="23"/>
        <v>Man City</v>
      </c>
      <c r="AM245" s="14"/>
    </row>
    <row r="246" spans="2:39" x14ac:dyDescent="0.35">
      <c r="B246" s="1" t="s">
        <v>13</v>
      </c>
      <c r="C246" s="1" t="s">
        <v>12</v>
      </c>
      <c r="E246" s="1">
        <f>SUM('Initial Model'!AC247)+SUM('Initial Model'!AI247:AJ247)+SUM('Initial Model'!AO247:AQ247)+SUM('Initial Model'!AU247:AX247)+SUM('Initial Model'!BA247:BE247)</f>
        <v>0.19221485502187929</v>
      </c>
      <c r="F246" s="1">
        <f>'Initial Model'!W247+'Initial Model'!AD247+'Initial Model'!AK247+'Initial Model'!AR247+'Initial Model'!AY247+'Initial Model'!BF247</f>
        <v>0.29242620357670451</v>
      </c>
      <c r="G246" s="1">
        <f t="shared" si="19"/>
        <v>0.51535894140141614</v>
      </c>
      <c r="I246" s="1">
        <f t="shared" ca="1" si="20"/>
        <v>0.59698158214275943</v>
      </c>
      <c r="J246" s="1">
        <f t="shared" ca="1" si="21"/>
        <v>1</v>
      </c>
      <c r="K246" s="1">
        <f t="shared" ca="1" si="22"/>
        <v>1</v>
      </c>
      <c r="P246" s="21">
        <v>238</v>
      </c>
      <c r="Q246" s="1">
        <v>76</v>
      </c>
      <c r="R246" s="1">
        <v>51</v>
      </c>
      <c r="S246" s="1">
        <v>29</v>
      </c>
      <c r="T246" s="1">
        <v>40</v>
      </c>
      <c r="U246" s="1">
        <v>33</v>
      </c>
      <c r="V246" s="1">
        <v>68</v>
      </c>
      <c r="W246" s="1">
        <v>54</v>
      </c>
      <c r="X246" s="1">
        <v>55</v>
      </c>
      <c r="Y246" s="1">
        <v>24</v>
      </c>
      <c r="Z246" s="1">
        <v>27</v>
      </c>
      <c r="AA246" s="1">
        <v>48</v>
      </c>
      <c r="AB246" s="1">
        <v>89</v>
      </c>
      <c r="AC246" s="1">
        <v>95</v>
      </c>
      <c r="AD246" s="1">
        <v>46</v>
      </c>
      <c r="AE246" s="1">
        <v>56</v>
      </c>
      <c r="AF246" s="1">
        <v>45</v>
      </c>
      <c r="AG246" s="1">
        <v>71</v>
      </c>
      <c r="AH246" s="1">
        <v>41</v>
      </c>
      <c r="AI246" s="1">
        <v>44</v>
      </c>
      <c r="AJ246" s="22">
        <v>39</v>
      </c>
      <c r="AL246" s="41" t="str">
        <f t="shared" si="23"/>
        <v>Man City</v>
      </c>
      <c r="AM246" s="14"/>
    </row>
    <row r="247" spans="2:39" x14ac:dyDescent="0.35">
      <c r="B247" s="1" t="s">
        <v>21</v>
      </c>
      <c r="C247" s="1" t="s">
        <v>20</v>
      </c>
      <c r="E247" s="1">
        <f>SUM('Initial Model'!AC248)+SUM('Initial Model'!AI248:AJ248)+SUM('Initial Model'!AO248:AQ248)+SUM('Initial Model'!AU248:AX248)+SUM('Initial Model'!BA248:BE248)</f>
        <v>0.32494992182456023</v>
      </c>
      <c r="F247" s="1">
        <f>'Initial Model'!W248+'Initial Model'!AD248+'Initial Model'!AK248+'Initial Model'!AR248+'Initial Model'!AY248+'Initial Model'!BF248</f>
        <v>0.31175701912837889</v>
      </c>
      <c r="G247" s="1">
        <f t="shared" si="19"/>
        <v>0.36329305904706088</v>
      </c>
      <c r="I247" s="1">
        <f t="shared" ca="1" si="20"/>
        <v>0.12804255331971592</v>
      </c>
      <c r="J247" s="1">
        <f t="shared" ca="1" si="21"/>
        <v>0</v>
      </c>
      <c r="K247" s="1">
        <f t="shared" ca="1" si="22"/>
        <v>3</v>
      </c>
      <c r="P247" s="21">
        <v>239</v>
      </c>
      <c r="Q247" s="1">
        <v>61</v>
      </c>
      <c r="R247" s="1">
        <v>44</v>
      </c>
      <c r="S247" s="1">
        <v>45</v>
      </c>
      <c r="T247" s="1">
        <v>40</v>
      </c>
      <c r="U247" s="1">
        <v>46</v>
      </c>
      <c r="V247" s="1">
        <v>61</v>
      </c>
      <c r="W247" s="1">
        <v>55</v>
      </c>
      <c r="X247" s="1">
        <v>58</v>
      </c>
      <c r="Y247" s="1">
        <v>19</v>
      </c>
      <c r="Z247" s="1">
        <v>19</v>
      </c>
      <c r="AA247" s="1">
        <v>37</v>
      </c>
      <c r="AB247" s="1">
        <v>86</v>
      </c>
      <c r="AC247" s="1">
        <v>83</v>
      </c>
      <c r="AD247" s="1">
        <v>60</v>
      </c>
      <c r="AE247" s="1">
        <v>42</v>
      </c>
      <c r="AF247" s="1">
        <v>44</v>
      </c>
      <c r="AG247" s="1">
        <v>74</v>
      </c>
      <c r="AH247" s="1">
        <v>55</v>
      </c>
      <c r="AI247" s="1">
        <v>50</v>
      </c>
      <c r="AJ247" s="22">
        <v>50</v>
      </c>
      <c r="AL247" s="41" t="str">
        <f t="shared" si="23"/>
        <v>Liverpool</v>
      </c>
      <c r="AM247" s="14"/>
    </row>
    <row r="248" spans="2:39" x14ac:dyDescent="0.35">
      <c r="B248" s="1" t="s">
        <v>5</v>
      </c>
      <c r="C248" s="1" t="s">
        <v>4</v>
      </c>
      <c r="E248" s="1">
        <f>SUM('Initial Model'!AC249)+SUM('Initial Model'!AI249:AJ249)+SUM('Initial Model'!AO249:AQ249)+SUM('Initial Model'!AU249:AX249)+SUM('Initial Model'!BA249:BE249)</f>
        <v>0.22991678349861788</v>
      </c>
      <c r="F248" s="1">
        <f>'Initial Model'!W249+'Initial Model'!AD249+'Initial Model'!AK249+'Initial Model'!AR249+'Initial Model'!AY249+'Initial Model'!BF249</f>
        <v>0.23621680468478043</v>
      </c>
      <c r="G248" s="1">
        <f t="shared" si="19"/>
        <v>0.53386641181660166</v>
      </c>
      <c r="I248" s="1">
        <f t="shared" ca="1" si="20"/>
        <v>9.8765909637741234E-2</v>
      </c>
      <c r="J248" s="1">
        <f t="shared" ca="1" si="21"/>
        <v>0</v>
      </c>
      <c r="K248" s="1">
        <f t="shared" ca="1" si="22"/>
        <v>3</v>
      </c>
      <c r="P248" s="21">
        <v>240</v>
      </c>
      <c r="Q248" s="1">
        <v>65</v>
      </c>
      <c r="R248" s="1">
        <v>55</v>
      </c>
      <c r="S248" s="1">
        <v>34</v>
      </c>
      <c r="T248" s="1">
        <v>30</v>
      </c>
      <c r="U248" s="1">
        <v>39</v>
      </c>
      <c r="V248" s="1">
        <v>65</v>
      </c>
      <c r="W248" s="1">
        <v>51</v>
      </c>
      <c r="X248" s="1">
        <v>50</v>
      </c>
      <c r="Y248" s="1">
        <v>40</v>
      </c>
      <c r="Z248" s="1">
        <v>16</v>
      </c>
      <c r="AA248" s="1">
        <v>61</v>
      </c>
      <c r="AB248" s="1">
        <v>79</v>
      </c>
      <c r="AC248" s="1">
        <v>85</v>
      </c>
      <c r="AD248" s="1">
        <v>49</v>
      </c>
      <c r="AE248" s="1">
        <v>57</v>
      </c>
      <c r="AF248" s="1">
        <v>42</v>
      </c>
      <c r="AG248" s="1">
        <v>62</v>
      </c>
      <c r="AH248" s="1">
        <v>47</v>
      </c>
      <c r="AI248" s="1">
        <v>56</v>
      </c>
      <c r="AJ248" s="22">
        <v>53</v>
      </c>
      <c r="AL248" s="41" t="str">
        <f t="shared" si="23"/>
        <v>Man City</v>
      </c>
      <c r="AM248" s="14"/>
    </row>
    <row r="249" spans="2:39" x14ac:dyDescent="0.35">
      <c r="B249" s="1" t="s">
        <v>9</v>
      </c>
      <c r="C249" s="1" t="s">
        <v>8</v>
      </c>
      <c r="E249" s="1">
        <f>SUM('Initial Model'!AC250)+SUM('Initial Model'!AI250:AJ250)+SUM('Initial Model'!AO250:AQ250)+SUM('Initial Model'!AU250:AX250)+SUM('Initial Model'!BA250:BE250)</f>
        <v>0.77639897491952004</v>
      </c>
      <c r="F249" s="1">
        <f>'Initial Model'!W250+'Initial Model'!AD250+'Initial Model'!AK250+'Initial Model'!AR250+'Initial Model'!AY250+'Initial Model'!BF250</f>
        <v>0.16864611936807988</v>
      </c>
      <c r="G249" s="1">
        <f t="shared" si="19"/>
        <v>5.4954905712400137E-2</v>
      </c>
      <c r="I249" s="1">
        <f t="shared" ca="1" si="20"/>
        <v>0.61008132548880234</v>
      </c>
      <c r="J249" s="1">
        <f t="shared" ca="1" si="21"/>
        <v>3</v>
      </c>
      <c r="K249" s="1">
        <f t="shared" ca="1" si="22"/>
        <v>0</v>
      </c>
      <c r="P249" s="21">
        <v>241</v>
      </c>
      <c r="Q249" s="1">
        <v>56</v>
      </c>
      <c r="R249" s="1">
        <v>50</v>
      </c>
      <c r="S249" s="1">
        <v>31</v>
      </c>
      <c r="T249" s="1">
        <v>44</v>
      </c>
      <c r="U249" s="1">
        <v>33</v>
      </c>
      <c r="V249" s="1">
        <v>56</v>
      </c>
      <c r="W249" s="1">
        <v>43</v>
      </c>
      <c r="X249" s="1">
        <v>50</v>
      </c>
      <c r="Y249" s="1">
        <v>35</v>
      </c>
      <c r="Z249" s="1">
        <v>40</v>
      </c>
      <c r="AA249" s="1">
        <v>42</v>
      </c>
      <c r="AB249" s="1">
        <v>82</v>
      </c>
      <c r="AC249" s="1">
        <v>85</v>
      </c>
      <c r="AD249" s="1">
        <v>55</v>
      </c>
      <c r="AE249" s="1">
        <v>43</v>
      </c>
      <c r="AF249" s="1">
        <v>39</v>
      </c>
      <c r="AG249" s="1">
        <v>61</v>
      </c>
      <c r="AH249" s="1">
        <v>66</v>
      </c>
      <c r="AI249" s="1">
        <v>50</v>
      </c>
      <c r="AJ249" s="22">
        <v>70</v>
      </c>
      <c r="AL249" s="41" t="str">
        <f t="shared" si="23"/>
        <v>Man City</v>
      </c>
      <c r="AM249" s="14"/>
    </row>
    <row r="250" spans="2:39" x14ac:dyDescent="0.35">
      <c r="B250" s="1" t="s">
        <v>7</v>
      </c>
      <c r="C250" s="1" t="s">
        <v>6</v>
      </c>
      <c r="E250" s="1">
        <f>SUM('Initial Model'!AC251)+SUM('Initial Model'!AI251:AJ251)+SUM('Initial Model'!AO251:AQ251)+SUM('Initial Model'!AU251:AX251)+SUM('Initial Model'!BA251:BE251)</f>
        <v>0.45983163493144819</v>
      </c>
      <c r="F250" s="1">
        <f>'Initial Model'!W251+'Initial Model'!AD251+'Initial Model'!AK251+'Initial Model'!AR251+'Initial Model'!AY251+'Initial Model'!BF251</f>
        <v>0.35819464065067086</v>
      </c>
      <c r="G250" s="1">
        <f t="shared" si="19"/>
        <v>0.18197372441788096</v>
      </c>
      <c r="I250" s="1">
        <f t="shared" ca="1" si="20"/>
        <v>9.1735016445726236E-2</v>
      </c>
      <c r="J250" s="1">
        <f t="shared" ca="1" si="21"/>
        <v>0</v>
      </c>
      <c r="K250" s="1">
        <f t="shared" ca="1" si="22"/>
        <v>3</v>
      </c>
      <c r="P250" s="21">
        <v>242</v>
      </c>
      <c r="Q250" s="1">
        <v>56</v>
      </c>
      <c r="R250" s="1">
        <v>43</v>
      </c>
      <c r="S250" s="1">
        <v>44</v>
      </c>
      <c r="T250" s="1">
        <v>42</v>
      </c>
      <c r="U250" s="1">
        <v>29</v>
      </c>
      <c r="V250" s="1">
        <v>47</v>
      </c>
      <c r="W250" s="1">
        <v>51</v>
      </c>
      <c r="X250" s="1">
        <v>60</v>
      </c>
      <c r="Y250" s="1">
        <v>26</v>
      </c>
      <c r="Z250" s="1">
        <v>35</v>
      </c>
      <c r="AA250" s="1">
        <v>56</v>
      </c>
      <c r="AB250" s="1">
        <v>98</v>
      </c>
      <c r="AC250" s="1">
        <v>85</v>
      </c>
      <c r="AD250" s="1">
        <v>64</v>
      </c>
      <c r="AE250" s="1">
        <v>44</v>
      </c>
      <c r="AF250" s="1">
        <v>24</v>
      </c>
      <c r="AG250" s="1">
        <v>66</v>
      </c>
      <c r="AH250" s="1">
        <v>58</v>
      </c>
      <c r="AI250" s="1">
        <v>42</v>
      </c>
      <c r="AJ250" s="22">
        <v>55</v>
      </c>
      <c r="AL250" s="41" t="str">
        <f t="shared" si="23"/>
        <v>Liverpool</v>
      </c>
      <c r="AM250" s="14"/>
    </row>
    <row r="251" spans="2:39" x14ac:dyDescent="0.35">
      <c r="B251" s="1" t="s">
        <v>15</v>
      </c>
      <c r="C251" s="1" t="s">
        <v>14</v>
      </c>
      <c r="E251" s="1">
        <f>SUM('Initial Model'!AC252)+SUM('Initial Model'!AI252:AJ252)+SUM('Initial Model'!AO252:AQ252)+SUM('Initial Model'!AU252:AX252)+SUM('Initial Model'!BA252:BE252)</f>
        <v>0.36083756395926359</v>
      </c>
      <c r="F251" s="1">
        <f>'Initial Model'!W252+'Initial Model'!AD252+'Initial Model'!AK252+'Initial Model'!AR252+'Initial Model'!AY252+'Initial Model'!BF252</f>
        <v>0.35895781082909578</v>
      </c>
      <c r="G251" s="1">
        <f t="shared" si="19"/>
        <v>0.28020462521164058</v>
      </c>
      <c r="I251" s="1">
        <f t="shared" ca="1" si="20"/>
        <v>0.96809960011125251</v>
      </c>
      <c r="J251" s="1">
        <f t="shared" ca="1" si="21"/>
        <v>3</v>
      </c>
      <c r="K251" s="1">
        <f t="shared" ca="1" si="22"/>
        <v>0</v>
      </c>
      <c r="P251" s="21">
        <v>243</v>
      </c>
      <c r="Q251" s="1">
        <v>57</v>
      </c>
      <c r="R251" s="1">
        <v>62</v>
      </c>
      <c r="S251" s="1">
        <v>49</v>
      </c>
      <c r="T251" s="1">
        <v>45</v>
      </c>
      <c r="U251" s="1">
        <v>37</v>
      </c>
      <c r="V251" s="1">
        <v>58</v>
      </c>
      <c r="W251" s="1">
        <v>45</v>
      </c>
      <c r="X251" s="1">
        <v>66</v>
      </c>
      <c r="Y251" s="1">
        <v>20</v>
      </c>
      <c r="Z251" s="1">
        <v>15</v>
      </c>
      <c r="AA251" s="1">
        <v>56</v>
      </c>
      <c r="AB251" s="1">
        <v>83</v>
      </c>
      <c r="AC251" s="1">
        <v>74</v>
      </c>
      <c r="AD251" s="1">
        <v>55</v>
      </c>
      <c r="AE251" s="1">
        <v>40</v>
      </c>
      <c r="AF251" s="1">
        <v>35</v>
      </c>
      <c r="AG251" s="1">
        <v>70</v>
      </c>
      <c r="AH251" s="1">
        <v>53</v>
      </c>
      <c r="AI251" s="1">
        <v>58</v>
      </c>
      <c r="AJ251" s="22">
        <v>54</v>
      </c>
      <c r="AL251" s="41" t="str">
        <f t="shared" si="23"/>
        <v>Liverpool</v>
      </c>
      <c r="AM251" s="14"/>
    </row>
    <row r="252" spans="2:39" x14ac:dyDescent="0.35">
      <c r="B252" s="1" t="s">
        <v>11</v>
      </c>
      <c r="C252" s="1" t="s">
        <v>10</v>
      </c>
      <c r="E252" s="1">
        <f>SUM('Initial Model'!AC253)+SUM('Initial Model'!AI253:AJ253)+SUM('Initial Model'!AO253:AQ253)+SUM('Initial Model'!AU253:AX253)+SUM('Initial Model'!BA253:BE253)</f>
        <v>0.42402383629635448</v>
      </c>
      <c r="F252" s="1">
        <f>'Initial Model'!W253+'Initial Model'!AD253+'Initial Model'!AK253+'Initial Model'!AR253+'Initial Model'!AY253+'Initial Model'!BF253</f>
        <v>0.37407673338903286</v>
      </c>
      <c r="G252" s="1">
        <f t="shared" si="19"/>
        <v>0.20189943031461266</v>
      </c>
      <c r="I252" s="1">
        <f t="shared" ca="1" si="20"/>
        <v>0.10640940730372517</v>
      </c>
      <c r="J252" s="1">
        <f t="shared" ca="1" si="21"/>
        <v>0</v>
      </c>
      <c r="K252" s="1">
        <f t="shared" ca="1" si="22"/>
        <v>3</v>
      </c>
      <c r="P252" s="21">
        <v>244</v>
      </c>
      <c r="Q252" s="1">
        <v>70</v>
      </c>
      <c r="R252" s="1">
        <v>47</v>
      </c>
      <c r="S252" s="1">
        <v>30</v>
      </c>
      <c r="T252" s="1">
        <v>33</v>
      </c>
      <c r="U252" s="1">
        <v>30</v>
      </c>
      <c r="V252" s="1">
        <v>60</v>
      </c>
      <c r="W252" s="1">
        <v>55</v>
      </c>
      <c r="X252" s="1">
        <v>50</v>
      </c>
      <c r="Y252" s="1">
        <v>29</v>
      </c>
      <c r="Z252" s="1">
        <v>24</v>
      </c>
      <c r="AA252" s="1">
        <v>72</v>
      </c>
      <c r="AB252" s="1">
        <v>90</v>
      </c>
      <c r="AC252" s="1">
        <v>77</v>
      </c>
      <c r="AD252" s="1">
        <v>61</v>
      </c>
      <c r="AE252" s="1">
        <v>46</v>
      </c>
      <c r="AF252" s="1">
        <v>36</v>
      </c>
      <c r="AG252" s="1">
        <v>60</v>
      </c>
      <c r="AH252" s="1">
        <v>58</v>
      </c>
      <c r="AI252" s="1">
        <v>62</v>
      </c>
      <c r="AJ252" s="22">
        <v>47</v>
      </c>
      <c r="AL252" s="41" t="str">
        <f t="shared" si="23"/>
        <v>Liverpool</v>
      </c>
      <c r="AM252" s="14"/>
    </row>
    <row r="253" spans="2:39" x14ac:dyDescent="0.35">
      <c r="B253" s="1" t="s">
        <v>3</v>
      </c>
      <c r="C253" s="1" t="s">
        <v>2</v>
      </c>
      <c r="E253" s="1">
        <f>SUM('Initial Model'!AC254)+SUM('Initial Model'!AI254:AJ254)+SUM('Initial Model'!AO254:AQ254)+SUM('Initial Model'!AU254:AX254)+SUM('Initial Model'!BA254:BE254)</f>
        <v>0.25302549262144325</v>
      </c>
      <c r="F253" s="1">
        <f>'Initial Model'!W254+'Initial Model'!AD254+'Initial Model'!AK254+'Initial Model'!AR254+'Initial Model'!AY254+'Initial Model'!BF254</f>
        <v>0.31013727367693034</v>
      </c>
      <c r="G253" s="1">
        <f t="shared" si="19"/>
        <v>0.43683723370162642</v>
      </c>
      <c r="I253" s="1">
        <f t="shared" ca="1" si="20"/>
        <v>0.95218519994958184</v>
      </c>
      <c r="J253" s="1">
        <f t="shared" ca="1" si="21"/>
        <v>3</v>
      </c>
      <c r="K253" s="1">
        <f t="shared" ca="1" si="22"/>
        <v>0</v>
      </c>
      <c r="P253" s="21">
        <v>245</v>
      </c>
      <c r="Q253" s="1">
        <v>64</v>
      </c>
      <c r="R253" s="1">
        <v>44</v>
      </c>
      <c r="S253" s="1">
        <v>35</v>
      </c>
      <c r="T253" s="1">
        <v>43</v>
      </c>
      <c r="U253" s="1">
        <v>44</v>
      </c>
      <c r="V253" s="1">
        <v>71</v>
      </c>
      <c r="W253" s="1">
        <v>62</v>
      </c>
      <c r="X253" s="1">
        <v>50</v>
      </c>
      <c r="Y253" s="1">
        <v>33</v>
      </c>
      <c r="Z253" s="1">
        <v>34</v>
      </c>
      <c r="AA253" s="1">
        <v>61</v>
      </c>
      <c r="AB253" s="1">
        <v>80</v>
      </c>
      <c r="AC253" s="1">
        <v>86</v>
      </c>
      <c r="AD253" s="1">
        <v>42</v>
      </c>
      <c r="AE253" s="1">
        <v>55</v>
      </c>
      <c r="AF253" s="1">
        <v>43</v>
      </c>
      <c r="AG253" s="1">
        <v>59</v>
      </c>
      <c r="AH253" s="1">
        <v>39</v>
      </c>
      <c r="AI253" s="1">
        <v>50</v>
      </c>
      <c r="AJ253" s="22">
        <v>43</v>
      </c>
      <c r="AL253" s="41" t="str">
        <f t="shared" si="23"/>
        <v>Man City</v>
      </c>
      <c r="AM253" s="14"/>
    </row>
    <row r="254" spans="2:39" x14ac:dyDescent="0.35">
      <c r="B254" s="1" t="s">
        <v>17</v>
      </c>
      <c r="C254" s="1" t="s">
        <v>16</v>
      </c>
      <c r="E254" s="1">
        <f>SUM('Initial Model'!AC255)+SUM('Initial Model'!AI255:AJ255)+SUM('Initial Model'!AO255:AQ255)+SUM('Initial Model'!AU255:AX255)+SUM('Initial Model'!BA255:BE255)</f>
        <v>0.70867597707144259</v>
      </c>
      <c r="F254" s="1">
        <f>'Initial Model'!W255+'Initial Model'!AD255+'Initial Model'!AK255+'Initial Model'!AR255+'Initial Model'!AY255+'Initial Model'!BF255</f>
        <v>0.1709753412306603</v>
      </c>
      <c r="G254" s="1">
        <f t="shared" si="19"/>
        <v>0.12034868169789714</v>
      </c>
      <c r="I254" s="1">
        <f t="shared" ca="1" si="20"/>
        <v>0.69366420646116567</v>
      </c>
      <c r="J254" s="1">
        <f t="shared" ca="1" si="21"/>
        <v>3</v>
      </c>
      <c r="K254" s="1">
        <f t="shared" ca="1" si="22"/>
        <v>0</v>
      </c>
      <c r="P254" s="21">
        <v>246</v>
      </c>
      <c r="Q254" s="1">
        <v>64</v>
      </c>
      <c r="R254" s="1">
        <v>51</v>
      </c>
      <c r="S254" s="1">
        <v>31</v>
      </c>
      <c r="T254" s="1">
        <v>38</v>
      </c>
      <c r="U254" s="1">
        <v>35</v>
      </c>
      <c r="V254" s="1">
        <v>62</v>
      </c>
      <c r="W254" s="1">
        <v>54</v>
      </c>
      <c r="X254" s="1">
        <v>55</v>
      </c>
      <c r="Y254" s="1">
        <v>43</v>
      </c>
      <c r="Z254" s="1">
        <v>19</v>
      </c>
      <c r="AA254" s="1">
        <v>53</v>
      </c>
      <c r="AB254" s="1">
        <v>79</v>
      </c>
      <c r="AC254" s="1">
        <v>85</v>
      </c>
      <c r="AD254" s="1">
        <v>61</v>
      </c>
      <c r="AE254" s="1">
        <v>34</v>
      </c>
      <c r="AF254" s="1">
        <v>41</v>
      </c>
      <c r="AG254" s="1">
        <v>67</v>
      </c>
      <c r="AH254" s="1">
        <v>45</v>
      </c>
      <c r="AI254" s="1">
        <v>51</v>
      </c>
      <c r="AJ254" s="22">
        <v>57</v>
      </c>
      <c r="AL254" s="41" t="str">
        <f t="shared" si="23"/>
        <v>Man City</v>
      </c>
      <c r="AM254" s="14"/>
    </row>
    <row r="255" spans="2:39" x14ac:dyDescent="0.35">
      <c r="B255" s="1" t="s">
        <v>19</v>
      </c>
      <c r="C255" s="1" t="s">
        <v>18</v>
      </c>
      <c r="E255" s="1">
        <f>SUM('Initial Model'!AC256)+SUM('Initial Model'!AI256:AJ256)+SUM('Initial Model'!AO256:AQ256)+SUM('Initial Model'!AU256:AX256)+SUM('Initial Model'!BA256:BE256)</f>
        <v>9.4692253923576511E-2</v>
      </c>
      <c r="F255" s="1">
        <f>'Initial Model'!W256+'Initial Model'!AD256+'Initial Model'!AK256+'Initial Model'!AR256+'Initial Model'!AY256+'Initial Model'!BF256</f>
        <v>0.23532121073123985</v>
      </c>
      <c r="G255" s="1">
        <f t="shared" si="19"/>
        <v>0.66998653534518371</v>
      </c>
      <c r="I255" s="1">
        <f t="shared" ca="1" si="20"/>
        <v>0.9381302947464224</v>
      </c>
      <c r="J255" s="1">
        <f t="shared" ca="1" si="21"/>
        <v>3</v>
      </c>
      <c r="K255" s="1">
        <f t="shared" ca="1" si="22"/>
        <v>0</v>
      </c>
      <c r="P255" s="21">
        <v>247</v>
      </c>
      <c r="Q255" s="1">
        <v>51</v>
      </c>
      <c r="R255" s="1">
        <v>44</v>
      </c>
      <c r="S255" s="1">
        <v>39</v>
      </c>
      <c r="T255" s="1">
        <v>40</v>
      </c>
      <c r="U255" s="1">
        <v>39</v>
      </c>
      <c r="V255" s="1">
        <v>75</v>
      </c>
      <c r="W255" s="1">
        <v>48</v>
      </c>
      <c r="X255" s="1">
        <v>47</v>
      </c>
      <c r="Y255" s="1">
        <v>24</v>
      </c>
      <c r="Z255" s="1">
        <v>23</v>
      </c>
      <c r="AA255" s="1">
        <v>62</v>
      </c>
      <c r="AB255" s="1">
        <v>92</v>
      </c>
      <c r="AC255" s="1">
        <v>88</v>
      </c>
      <c r="AD255" s="1">
        <v>53</v>
      </c>
      <c r="AE255" s="1">
        <v>42</v>
      </c>
      <c r="AF255" s="1">
        <v>43</v>
      </c>
      <c r="AG255" s="1">
        <v>66</v>
      </c>
      <c r="AH255" s="1">
        <v>57</v>
      </c>
      <c r="AI255" s="1">
        <v>48</v>
      </c>
      <c r="AJ255" s="22">
        <v>58</v>
      </c>
      <c r="AL255" s="41" t="str">
        <f t="shared" si="23"/>
        <v>Liverpool</v>
      </c>
      <c r="AM255" s="14"/>
    </row>
    <row r="256" spans="2:39" x14ac:dyDescent="0.35">
      <c r="B256" s="1" t="s">
        <v>15</v>
      </c>
      <c r="C256" s="1" t="s">
        <v>17</v>
      </c>
      <c r="E256" s="1">
        <f>SUM('Initial Model'!AC257)+SUM('Initial Model'!AI257:AJ257)+SUM('Initial Model'!AO257:AQ257)+SUM('Initial Model'!AU257:AX257)+SUM('Initial Model'!BA257:BE257)</f>
        <v>9.6138832599237153E-2</v>
      </c>
      <c r="F256" s="1">
        <f>'Initial Model'!W257+'Initial Model'!AD257+'Initial Model'!AK257+'Initial Model'!AR257+'Initial Model'!AY257+'Initial Model'!BF257</f>
        <v>0.2690635744646836</v>
      </c>
      <c r="G256" s="1">
        <f t="shared" si="19"/>
        <v>0.63479759293607918</v>
      </c>
      <c r="I256" s="1">
        <f t="shared" ca="1" si="20"/>
        <v>0.65697335873341589</v>
      </c>
      <c r="J256" s="1">
        <f t="shared" ca="1" si="21"/>
        <v>1</v>
      </c>
      <c r="K256" s="1">
        <f t="shared" ca="1" si="22"/>
        <v>1</v>
      </c>
      <c r="P256" s="21">
        <v>248</v>
      </c>
      <c r="Q256" s="1">
        <v>70</v>
      </c>
      <c r="R256" s="1">
        <v>46</v>
      </c>
      <c r="S256" s="1">
        <v>36</v>
      </c>
      <c r="T256" s="1">
        <v>34</v>
      </c>
      <c r="U256" s="1">
        <v>47</v>
      </c>
      <c r="V256" s="1">
        <v>64</v>
      </c>
      <c r="W256" s="1">
        <v>48</v>
      </c>
      <c r="X256" s="1">
        <v>64</v>
      </c>
      <c r="Y256" s="1">
        <v>22</v>
      </c>
      <c r="Z256" s="1">
        <v>24</v>
      </c>
      <c r="AA256" s="1">
        <v>51</v>
      </c>
      <c r="AB256" s="1">
        <v>84</v>
      </c>
      <c r="AC256" s="1">
        <v>79</v>
      </c>
      <c r="AD256" s="1">
        <v>57</v>
      </c>
      <c r="AE256" s="1">
        <v>46</v>
      </c>
      <c r="AF256" s="1">
        <v>39</v>
      </c>
      <c r="AG256" s="1">
        <v>69</v>
      </c>
      <c r="AH256" s="1">
        <v>42</v>
      </c>
      <c r="AI256" s="1">
        <v>51</v>
      </c>
      <c r="AJ256" s="22">
        <v>43</v>
      </c>
      <c r="AL256" s="41" t="str">
        <f t="shared" si="23"/>
        <v>Liverpool</v>
      </c>
      <c r="AM256" s="14"/>
    </row>
    <row r="257" spans="2:39" x14ac:dyDescent="0.35">
      <c r="B257" s="1" t="s">
        <v>13</v>
      </c>
      <c r="C257" s="1" t="s">
        <v>21</v>
      </c>
      <c r="E257" s="1">
        <f>SUM('Initial Model'!AC258)+SUM('Initial Model'!AI258:AJ258)+SUM('Initial Model'!AO258:AQ258)+SUM('Initial Model'!AU258:AX258)+SUM('Initial Model'!BA258:BE258)</f>
        <v>0.26522935486537469</v>
      </c>
      <c r="F257" s="1">
        <f>'Initial Model'!W258+'Initial Model'!AD258+'Initial Model'!AK258+'Initial Model'!AR258+'Initial Model'!AY258+'Initial Model'!BF258</f>
        <v>0.32365347389754395</v>
      </c>
      <c r="G257" s="1">
        <f t="shared" si="19"/>
        <v>0.41111717123708136</v>
      </c>
      <c r="I257" s="1">
        <f t="shared" ca="1" si="20"/>
        <v>0.93735614942416012</v>
      </c>
      <c r="J257" s="1">
        <f t="shared" ca="1" si="21"/>
        <v>3</v>
      </c>
      <c r="K257" s="1">
        <f t="shared" ca="1" si="22"/>
        <v>0</v>
      </c>
      <c r="P257" s="21">
        <v>249</v>
      </c>
      <c r="Q257" s="1">
        <v>62</v>
      </c>
      <c r="R257" s="1">
        <v>48</v>
      </c>
      <c r="S257" s="1">
        <v>30</v>
      </c>
      <c r="T257" s="1">
        <v>51</v>
      </c>
      <c r="U257" s="1">
        <v>43</v>
      </c>
      <c r="V257" s="1">
        <v>68</v>
      </c>
      <c r="W257" s="1">
        <v>59</v>
      </c>
      <c r="X257" s="1">
        <v>58</v>
      </c>
      <c r="Y257" s="1">
        <v>33</v>
      </c>
      <c r="Z257" s="1">
        <v>23</v>
      </c>
      <c r="AA257" s="1">
        <v>47</v>
      </c>
      <c r="AB257" s="1">
        <v>86</v>
      </c>
      <c r="AC257" s="1">
        <v>81</v>
      </c>
      <c r="AD257" s="1">
        <v>47</v>
      </c>
      <c r="AE257" s="1">
        <v>43</v>
      </c>
      <c r="AF257" s="1">
        <v>43</v>
      </c>
      <c r="AG257" s="1">
        <v>71</v>
      </c>
      <c r="AH257" s="1">
        <v>48</v>
      </c>
      <c r="AI257" s="1">
        <v>50</v>
      </c>
      <c r="AJ257" s="22">
        <v>45</v>
      </c>
      <c r="AL257" s="41" t="str">
        <f t="shared" si="23"/>
        <v>Liverpool</v>
      </c>
      <c r="AM257" s="14"/>
    </row>
    <row r="258" spans="2:39" x14ac:dyDescent="0.35">
      <c r="B258" s="1" t="s">
        <v>7</v>
      </c>
      <c r="C258" s="1" t="s">
        <v>19</v>
      </c>
      <c r="E258" s="1">
        <f>SUM('Initial Model'!AC259)+SUM('Initial Model'!AI259:AJ259)+SUM('Initial Model'!AO259:AQ259)+SUM('Initial Model'!AU259:AX259)+SUM('Initial Model'!BA259:BE259)</f>
        <v>0.2473735742241534</v>
      </c>
      <c r="F258" s="1">
        <f>'Initial Model'!W259+'Initial Model'!AD259+'Initial Model'!AK259+'Initial Model'!AR259+'Initial Model'!AY259+'Initial Model'!BF259</f>
        <v>0.37773119626621315</v>
      </c>
      <c r="G258" s="1">
        <f t="shared" si="19"/>
        <v>0.3748952295096335</v>
      </c>
      <c r="I258" s="1">
        <f t="shared" ca="1" si="20"/>
        <v>0.36612505338479462</v>
      </c>
      <c r="J258" s="1">
        <f t="shared" ca="1" si="21"/>
        <v>0</v>
      </c>
      <c r="K258" s="1">
        <f t="shared" ca="1" si="22"/>
        <v>3</v>
      </c>
      <c r="P258" s="21">
        <v>250</v>
      </c>
      <c r="Q258" s="1">
        <v>68</v>
      </c>
      <c r="R258" s="1">
        <v>40</v>
      </c>
      <c r="S258" s="1">
        <v>29</v>
      </c>
      <c r="T258" s="1">
        <v>41</v>
      </c>
      <c r="U258" s="1">
        <v>34</v>
      </c>
      <c r="V258" s="1">
        <v>65</v>
      </c>
      <c r="W258" s="1">
        <v>47</v>
      </c>
      <c r="X258" s="1">
        <v>58</v>
      </c>
      <c r="Y258" s="1">
        <v>24</v>
      </c>
      <c r="Z258" s="1">
        <v>35</v>
      </c>
      <c r="AA258" s="1">
        <v>49</v>
      </c>
      <c r="AB258" s="1">
        <v>88</v>
      </c>
      <c r="AC258" s="1">
        <v>79</v>
      </c>
      <c r="AD258" s="1">
        <v>62</v>
      </c>
      <c r="AE258" s="1">
        <v>41</v>
      </c>
      <c r="AF258" s="1">
        <v>48</v>
      </c>
      <c r="AG258" s="1">
        <v>61</v>
      </c>
      <c r="AH258" s="1">
        <v>56</v>
      </c>
      <c r="AI258" s="1">
        <v>59</v>
      </c>
      <c r="AJ258" s="22">
        <v>52</v>
      </c>
      <c r="AL258" s="41" t="str">
        <f t="shared" si="23"/>
        <v>Liverpool</v>
      </c>
      <c r="AM258" s="14"/>
    </row>
    <row r="259" spans="2:39" x14ac:dyDescent="0.35">
      <c r="B259" s="1" t="s">
        <v>6</v>
      </c>
      <c r="C259" s="1" t="s">
        <v>2</v>
      </c>
      <c r="E259" s="1">
        <f>SUM('Initial Model'!AC260)+SUM('Initial Model'!AI260:AJ260)+SUM('Initial Model'!AO260:AQ260)+SUM('Initial Model'!AU260:AX260)+SUM('Initial Model'!BA260:BE260)</f>
        <v>0.12122202421913256</v>
      </c>
      <c r="F259" s="1">
        <f>'Initial Model'!W260+'Initial Model'!AD260+'Initial Model'!AK260+'Initial Model'!AR260+'Initial Model'!AY260+'Initial Model'!BF260</f>
        <v>0.1970962380112849</v>
      </c>
      <c r="G259" s="1">
        <f t="shared" si="19"/>
        <v>0.68168173776958252</v>
      </c>
      <c r="I259" s="1">
        <f t="shared" ca="1" si="20"/>
        <v>0.17992281714079028</v>
      </c>
      <c r="J259" s="1">
        <f t="shared" ca="1" si="21"/>
        <v>0</v>
      </c>
      <c r="K259" s="1">
        <f t="shared" ca="1" si="22"/>
        <v>3</v>
      </c>
      <c r="P259" s="21">
        <v>251</v>
      </c>
      <c r="Q259" s="1">
        <v>58</v>
      </c>
      <c r="R259" s="1">
        <v>58</v>
      </c>
      <c r="S259" s="1">
        <v>42</v>
      </c>
      <c r="T259" s="1">
        <v>63</v>
      </c>
      <c r="U259" s="1">
        <v>30</v>
      </c>
      <c r="V259" s="1">
        <v>71</v>
      </c>
      <c r="W259" s="1">
        <v>54</v>
      </c>
      <c r="X259" s="1">
        <v>63</v>
      </c>
      <c r="Y259" s="1">
        <v>32</v>
      </c>
      <c r="Z259" s="1">
        <v>21</v>
      </c>
      <c r="AA259" s="1">
        <v>48</v>
      </c>
      <c r="AB259" s="1">
        <v>78</v>
      </c>
      <c r="AC259" s="1">
        <v>72</v>
      </c>
      <c r="AD259" s="1">
        <v>42</v>
      </c>
      <c r="AE259" s="1">
        <v>41</v>
      </c>
      <c r="AF259" s="1">
        <v>38</v>
      </c>
      <c r="AG259" s="1">
        <v>68</v>
      </c>
      <c r="AH259" s="1">
        <v>36</v>
      </c>
      <c r="AI259" s="1">
        <v>50</v>
      </c>
      <c r="AJ259" s="22">
        <v>60</v>
      </c>
      <c r="AL259" s="41" t="str">
        <f t="shared" si="23"/>
        <v>Liverpool</v>
      </c>
      <c r="AM259" s="14"/>
    </row>
    <row r="260" spans="2:39" x14ac:dyDescent="0.35">
      <c r="B260" s="1" t="s">
        <v>8</v>
      </c>
      <c r="C260" s="1" t="s">
        <v>16</v>
      </c>
      <c r="E260" s="1">
        <f>SUM('Initial Model'!AC261)+SUM('Initial Model'!AI261:AJ261)+SUM('Initial Model'!AO261:AQ261)+SUM('Initial Model'!AU261:AX261)+SUM('Initial Model'!BA261:BE261)</f>
        <v>8.0484480122659741E-2</v>
      </c>
      <c r="F260" s="1">
        <f>'Initial Model'!W261+'Initial Model'!AD261+'Initial Model'!AK261+'Initial Model'!AR261+'Initial Model'!AY261+'Initial Model'!BF261</f>
        <v>0.22113618470968982</v>
      </c>
      <c r="G260" s="1">
        <f t="shared" si="19"/>
        <v>0.69837933516765038</v>
      </c>
      <c r="I260" s="1">
        <f t="shared" ca="1" si="20"/>
        <v>0.75613401546686498</v>
      </c>
      <c r="J260" s="1">
        <f t="shared" ca="1" si="21"/>
        <v>1</v>
      </c>
      <c r="K260" s="1">
        <f t="shared" ca="1" si="22"/>
        <v>1</v>
      </c>
      <c r="P260" s="21">
        <v>252</v>
      </c>
      <c r="Q260" s="1">
        <v>60</v>
      </c>
      <c r="R260" s="1">
        <v>40</v>
      </c>
      <c r="S260" s="1">
        <v>33</v>
      </c>
      <c r="T260" s="1">
        <v>40</v>
      </c>
      <c r="U260" s="1">
        <v>33</v>
      </c>
      <c r="V260" s="1">
        <v>67</v>
      </c>
      <c r="W260" s="1">
        <v>55</v>
      </c>
      <c r="X260" s="1">
        <v>59</v>
      </c>
      <c r="Y260" s="1">
        <v>24</v>
      </c>
      <c r="Z260" s="1">
        <v>20</v>
      </c>
      <c r="AA260" s="1">
        <v>51</v>
      </c>
      <c r="AB260" s="1">
        <v>89</v>
      </c>
      <c r="AC260" s="1">
        <v>82</v>
      </c>
      <c r="AD260" s="1">
        <v>60</v>
      </c>
      <c r="AE260" s="1">
        <v>34</v>
      </c>
      <c r="AF260" s="1">
        <v>40</v>
      </c>
      <c r="AG260" s="1">
        <v>72</v>
      </c>
      <c r="AH260" s="1">
        <v>50</v>
      </c>
      <c r="AI260" s="1">
        <v>51</v>
      </c>
      <c r="AJ260" s="22">
        <v>51</v>
      </c>
      <c r="AL260" s="41" t="str">
        <f t="shared" si="23"/>
        <v>Liverpool</v>
      </c>
      <c r="AM260" s="14"/>
    </row>
    <row r="261" spans="2:39" x14ac:dyDescent="0.35">
      <c r="B261" s="1" t="s">
        <v>18</v>
      </c>
      <c r="C261" s="1" t="s">
        <v>4</v>
      </c>
      <c r="E261" s="1">
        <f>SUM('Initial Model'!AC262)+SUM('Initial Model'!AI262:AJ262)+SUM('Initial Model'!AO262:AQ262)+SUM('Initial Model'!AU262:AX262)+SUM('Initial Model'!BA262:BE262)</f>
        <v>0.78978400675265903</v>
      </c>
      <c r="F261" s="1">
        <f>'Initial Model'!W262+'Initial Model'!AD262+'Initial Model'!AK262+'Initial Model'!AR262+'Initial Model'!AY262+'Initial Model'!BF262</f>
        <v>0.10710799442606829</v>
      </c>
      <c r="G261" s="1">
        <f t="shared" si="19"/>
        <v>0.10310799882127264</v>
      </c>
      <c r="I261" s="1">
        <f t="shared" ca="1" si="20"/>
        <v>0.80383751529447234</v>
      </c>
      <c r="J261" s="1">
        <f t="shared" ca="1" si="21"/>
        <v>3</v>
      </c>
      <c r="K261" s="1">
        <f t="shared" ca="1" si="22"/>
        <v>0</v>
      </c>
      <c r="P261" s="21">
        <v>253</v>
      </c>
      <c r="Q261" s="1">
        <v>74</v>
      </c>
      <c r="R261" s="1">
        <v>41</v>
      </c>
      <c r="S261" s="1">
        <v>37</v>
      </c>
      <c r="T261" s="1">
        <v>38</v>
      </c>
      <c r="U261" s="1">
        <v>41</v>
      </c>
      <c r="V261" s="1">
        <v>62</v>
      </c>
      <c r="W261" s="1">
        <v>52</v>
      </c>
      <c r="X261" s="1">
        <v>46</v>
      </c>
      <c r="Y261" s="1">
        <v>33</v>
      </c>
      <c r="Z261" s="1">
        <v>18</v>
      </c>
      <c r="AA261" s="1">
        <v>69</v>
      </c>
      <c r="AB261" s="1">
        <v>84</v>
      </c>
      <c r="AC261" s="1">
        <v>87</v>
      </c>
      <c r="AD261" s="1">
        <v>59</v>
      </c>
      <c r="AE261" s="1">
        <v>54</v>
      </c>
      <c r="AF261" s="1">
        <v>36</v>
      </c>
      <c r="AG261" s="1">
        <v>59</v>
      </c>
      <c r="AH261" s="1">
        <v>45</v>
      </c>
      <c r="AI261" s="1">
        <v>53</v>
      </c>
      <c r="AJ261" s="22">
        <v>41</v>
      </c>
      <c r="AL261" s="41" t="str">
        <f t="shared" si="23"/>
        <v>Man City</v>
      </c>
      <c r="AM261" s="14"/>
    </row>
    <row r="262" spans="2:39" x14ac:dyDescent="0.35">
      <c r="B262" s="1" t="s">
        <v>20</v>
      </c>
      <c r="C262" s="1" t="s">
        <v>5</v>
      </c>
      <c r="E262" s="1">
        <f>SUM('Initial Model'!AC263)+SUM('Initial Model'!AI263:AJ263)+SUM('Initial Model'!AO263:AQ263)+SUM('Initial Model'!AU263:AX263)+SUM('Initial Model'!BA263:BE263)</f>
        <v>0.39902109718708428</v>
      </c>
      <c r="F262" s="1">
        <f>'Initial Model'!W263+'Initial Model'!AD263+'Initial Model'!AK263+'Initial Model'!AR263+'Initial Model'!AY263+'Initial Model'!BF263</f>
        <v>0.34489516586306179</v>
      </c>
      <c r="G262" s="1">
        <f t="shared" si="19"/>
        <v>0.25608373694985387</v>
      </c>
      <c r="I262" s="1">
        <f t="shared" ca="1" si="20"/>
        <v>0.22805840212468875</v>
      </c>
      <c r="J262" s="1">
        <f t="shared" ca="1" si="21"/>
        <v>0</v>
      </c>
      <c r="K262" s="1">
        <f t="shared" ca="1" si="22"/>
        <v>3</v>
      </c>
      <c r="P262" s="21">
        <v>254</v>
      </c>
      <c r="Q262" s="1">
        <v>63</v>
      </c>
      <c r="R262" s="1">
        <v>49</v>
      </c>
      <c r="S262" s="1">
        <v>45</v>
      </c>
      <c r="T262" s="1">
        <v>32</v>
      </c>
      <c r="U262" s="1">
        <v>31</v>
      </c>
      <c r="V262" s="1">
        <v>63</v>
      </c>
      <c r="W262" s="1">
        <v>46</v>
      </c>
      <c r="X262" s="1">
        <v>55</v>
      </c>
      <c r="Y262" s="1">
        <v>33</v>
      </c>
      <c r="Z262" s="1">
        <v>22</v>
      </c>
      <c r="AA262" s="1">
        <v>66</v>
      </c>
      <c r="AB262" s="1">
        <v>91</v>
      </c>
      <c r="AC262" s="1">
        <v>73</v>
      </c>
      <c r="AD262" s="1">
        <v>51</v>
      </c>
      <c r="AE262" s="1">
        <v>35</v>
      </c>
      <c r="AF262" s="1">
        <v>47</v>
      </c>
      <c r="AG262" s="1">
        <v>72</v>
      </c>
      <c r="AH262" s="1">
        <v>58</v>
      </c>
      <c r="AI262" s="1">
        <v>53</v>
      </c>
      <c r="AJ262" s="22">
        <v>55</v>
      </c>
      <c r="AL262" s="41" t="str">
        <f t="shared" si="23"/>
        <v>Liverpool</v>
      </c>
      <c r="AM262" s="14"/>
    </row>
    <row r="263" spans="2:39" x14ac:dyDescent="0.35">
      <c r="B263" s="1" t="s">
        <v>12</v>
      </c>
      <c r="C263" s="1" t="s">
        <v>15</v>
      </c>
      <c r="E263" s="1">
        <f>SUM('Initial Model'!AC264)+SUM('Initial Model'!AI264:AJ264)+SUM('Initial Model'!AO264:AQ264)+SUM('Initial Model'!AU264:AX264)+SUM('Initial Model'!BA264:BE264)</f>
        <v>0.22763909927463016</v>
      </c>
      <c r="F263" s="1">
        <f>'Initial Model'!W264+'Initial Model'!AD264+'Initial Model'!AK264+'Initial Model'!AR264+'Initial Model'!AY264+'Initial Model'!BF264</f>
        <v>0.3048825715456398</v>
      </c>
      <c r="G263" s="1">
        <f t="shared" ref="G263:G326" si="24">1-(E263+F263)</f>
        <v>0.46747832917972998</v>
      </c>
      <c r="I263" s="1">
        <f t="shared" ref="I263:I326" ca="1" si="25">RAND()</f>
        <v>0.31203318280018599</v>
      </c>
      <c r="J263" s="1">
        <f t="shared" ref="J263:J326" ca="1" si="26">IF(I263&lt;G263,0,IF(I263&lt;(G263+F263),1,3))</f>
        <v>0</v>
      </c>
      <c r="K263" s="1">
        <f t="shared" ref="K263:K326" ca="1" si="27">IF(J263=3,0,IF(J263=1,1,3))</f>
        <v>3</v>
      </c>
      <c r="P263" s="21">
        <v>255</v>
      </c>
      <c r="Q263" s="1">
        <v>55</v>
      </c>
      <c r="R263" s="1">
        <v>54</v>
      </c>
      <c r="S263" s="1">
        <v>47</v>
      </c>
      <c r="T263" s="1">
        <v>51</v>
      </c>
      <c r="U263" s="1">
        <v>29</v>
      </c>
      <c r="V263" s="1">
        <v>69</v>
      </c>
      <c r="W263" s="1">
        <v>43</v>
      </c>
      <c r="X263" s="1">
        <v>61</v>
      </c>
      <c r="Y263" s="1">
        <v>37</v>
      </c>
      <c r="Z263" s="1">
        <v>21</v>
      </c>
      <c r="AA263" s="1">
        <v>49</v>
      </c>
      <c r="AB263" s="1">
        <v>87</v>
      </c>
      <c r="AC263" s="1">
        <v>86</v>
      </c>
      <c r="AD263" s="1">
        <v>49</v>
      </c>
      <c r="AE263" s="1">
        <v>45</v>
      </c>
      <c r="AF263" s="1">
        <v>34</v>
      </c>
      <c r="AG263" s="1">
        <v>70</v>
      </c>
      <c r="AH263" s="1">
        <v>36</v>
      </c>
      <c r="AI263" s="1">
        <v>46</v>
      </c>
      <c r="AJ263" s="22">
        <v>54</v>
      </c>
      <c r="AL263" s="41" t="str">
        <f t="shared" si="23"/>
        <v>Liverpool</v>
      </c>
      <c r="AM263" s="14"/>
    </row>
    <row r="264" spans="2:39" x14ac:dyDescent="0.35">
      <c r="B264" s="1" t="s">
        <v>17</v>
      </c>
      <c r="C264" s="1" t="s">
        <v>9</v>
      </c>
      <c r="E264" s="1">
        <f>SUM('Initial Model'!AC265)+SUM('Initial Model'!AI265:AJ265)+SUM('Initial Model'!AO265:AQ265)+SUM('Initial Model'!AU265:AX265)+SUM('Initial Model'!BA265:BE265)</f>
        <v>0.6653732889340247</v>
      </c>
      <c r="F264" s="1">
        <f>'Initial Model'!W265+'Initial Model'!AD265+'Initial Model'!AK265+'Initial Model'!AR265+'Initial Model'!AY265+'Initial Model'!BF265</f>
        <v>0.2227381089274309</v>
      </c>
      <c r="G264" s="1">
        <f t="shared" si="24"/>
        <v>0.11188860213854435</v>
      </c>
      <c r="I264" s="1">
        <f t="shared" ca="1" si="25"/>
        <v>0.38824855046961049</v>
      </c>
      <c r="J264" s="1">
        <f t="shared" ca="1" si="26"/>
        <v>3</v>
      </c>
      <c r="K264" s="1">
        <f t="shared" ca="1" si="27"/>
        <v>0</v>
      </c>
      <c r="P264" s="21">
        <v>256</v>
      </c>
      <c r="Q264" s="1">
        <v>63</v>
      </c>
      <c r="R264" s="1">
        <v>51</v>
      </c>
      <c r="S264" s="1">
        <v>40</v>
      </c>
      <c r="T264" s="1">
        <v>34</v>
      </c>
      <c r="U264" s="1">
        <v>24</v>
      </c>
      <c r="V264" s="1">
        <v>66</v>
      </c>
      <c r="W264" s="1">
        <v>44</v>
      </c>
      <c r="X264" s="1">
        <v>55</v>
      </c>
      <c r="Y264" s="1">
        <v>28</v>
      </c>
      <c r="Z264" s="1">
        <v>27</v>
      </c>
      <c r="AA264" s="1">
        <v>64</v>
      </c>
      <c r="AB264" s="1">
        <v>87</v>
      </c>
      <c r="AC264" s="1">
        <v>76</v>
      </c>
      <c r="AD264" s="1">
        <v>63</v>
      </c>
      <c r="AE264" s="1">
        <v>45</v>
      </c>
      <c r="AF264" s="1">
        <v>57</v>
      </c>
      <c r="AG264" s="1">
        <v>72</v>
      </c>
      <c r="AH264" s="1">
        <v>31</v>
      </c>
      <c r="AI264" s="1">
        <v>58</v>
      </c>
      <c r="AJ264" s="22">
        <v>38</v>
      </c>
      <c r="AL264" s="41" t="str">
        <f t="shared" si="23"/>
        <v>Liverpool</v>
      </c>
      <c r="AM264" s="14"/>
    </row>
    <row r="265" spans="2:39" x14ac:dyDescent="0.35">
      <c r="B265" s="1" t="s">
        <v>11</v>
      </c>
      <c r="C265" s="1" t="s">
        <v>3</v>
      </c>
      <c r="E265" s="1">
        <f>SUM('Initial Model'!AC266)+SUM('Initial Model'!AI266:AJ266)+SUM('Initial Model'!AO266:AQ266)+SUM('Initial Model'!AU266:AX266)+SUM('Initial Model'!BA266:BE266)</f>
        <v>0.42292990387710616</v>
      </c>
      <c r="F265" s="1">
        <f>'Initial Model'!W266+'Initial Model'!AD266+'Initial Model'!AK266+'Initial Model'!AR266+'Initial Model'!AY266+'Initial Model'!BF266</f>
        <v>0.31943748629136814</v>
      </c>
      <c r="G265" s="1">
        <f t="shared" si="24"/>
        <v>0.25763260983152569</v>
      </c>
      <c r="I265" s="1">
        <f t="shared" ca="1" si="25"/>
        <v>0.37104363733896384</v>
      </c>
      <c r="J265" s="1">
        <f t="shared" ca="1" si="26"/>
        <v>1</v>
      </c>
      <c r="K265" s="1">
        <f t="shared" ca="1" si="27"/>
        <v>1</v>
      </c>
      <c r="P265" s="21">
        <v>257</v>
      </c>
      <c r="Q265" s="1">
        <v>69</v>
      </c>
      <c r="R265" s="1">
        <v>44</v>
      </c>
      <c r="S265" s="1">
        <v>30</v>
      </c>
      <c r="T265" s="1">
        <v>44</v>
      </c>
      <c r="U265" s="1">
        <v>31</v>
      </c>
      <c r="V265" s="1">
        <v>64</v>
      </c>
      <c r="W265" s="1">
        <v>41</v>
      </c>
      <c r="X265" s="1">
        <v>61</v>
      </c>
      <c r="Y265" s="1">
        <v>28</v>
      </c>
      <c r="Z265" s="1">
        <v>37</v>
      </c>
      <c r="AA265" s="1">
        <v>57</v>
      </c>
      <c r="AB265" s="1">
        <v>83</v>
      </c>
      <c r="AC265" s="1">
        <v>90</v>
      </c>
      <c r="AD265" s="1">
        <v>55</v>
      </c>
      <c r="AE265" s="1">
        <v>38</v>
      </c>
      <c r="AF265" s="1">
        <v>31</v>
      </c>
      <c r="AG265" s="1">
        <v>69</v>
      </c>
      <c r="AH265" s="1">
        <v>46</v>
      </c>
      <c r="AI265" s="1">
        <v>41</v>
      </c>
      <c r="AJ265" s="22">
        <v>61</v>
      </c>
      <c r="AL265" s="41" t="str">
        <f t="shared" ref="AL265:AL328" si="28">INDEX($Q$5:$AJ$5,MATCH(MAX(Q265:AJ265),Q265:AJ265,0))</f>
        <v>Man City</v>
      </c>
      <c r="AM265" s="14"/>
    </row>
    <row r="266" spans="2:39" x14ac:dyDescent="0.35">
      <c r="B266" s="1" t="s">
        <v>14</v>
      </c>
      <c r="C266" s="1" t="s">
        <v>10</v>
      </c>
      <c r="E266" s="1">
        <f>SUM('Initial Model'!AC267)+SUM('Initial Model'!AI267:AJ267)+SUM('Initial Model'!AO267:AQ267)+SUM('Initial Model'!AU267:AX267)+SUM('Initial Model'!BA267:BE267)</f>
        <v>0.32530907592694264</v>
      </c>
      <c r="F266" s="1">
        <f>'Initial Model'!W267+'Initial Model'!AD267+'Initial Model'!AK267+'Initial Model'!AR267+'Initial Model'!AY267+'Initial Model'!BF267</f>
        <v>0.38403592595934199</v>
      </c>
      <c r="G266" s="1">
        <f t="shared" si="24"/>
        <v>0.29065499811371542</v>
      </c>
      <c r="I266" s="1">
        <f t="shared" ca="1" si="25"/>
        <v>0.96453810622982705</v>
      </c>
      <c r="J266" s="1">
        <f t="shared" ca="1" si="26"/>
        <v>3</v>
      </c>
      <c r="K266" s="1">
        <f t="shared" ca="1" si="27"/>
        <v>0</v>
      </c>
      <c r="P266" s="21">
        <v>258</v>
      </c>
      <c r="Q266" s="1">
        <v>62</v>
      </c>
      <c r="R266" s="1">
        <v>36</v>
      </c>
      <c r="S266" s="1">
        <v>37</v>
      </c>
      <c r="T266" s="1">
        <v>44</v>
      </c>
      <c r="U266" s="1">
        <v>20</v>
      </c>
      <c r="V266" s="1">
        <v>69</v>
      </c>
      <c r="W266" s="1">
        <v>41</v>
      </c>
      <c r="X266" s="1">
        <v>66</v>
      </c>
      <c r="Y266" s="1">
        <v>32</v>
      </c>
      <c r="Z266" s="1">
        <v>35</v>
      </c>
      <c r="AA266" s="1">
        <v>48</v>
      </c>
      <c r="AB266" s="1">
        <v>75</v>
      </c>
      <c r="AC266" s="1">
        <v>79</v>
      </c>
      <c r="AD266" s="1">
        <v>61</v>
      </c>
      <c r="AE266" s="1">
        <v>53</v>
      </c>
      <c r="AF266" s="1">
        <v>39</v>
      </c>
      <c r="AG266" s="1">
        <v>68</v>
      </c>
      <c r="AH266" s="1">
        <v>58</v>
      </c>
      <c r="AI266" s="1">
        <v>45</v>
      </c>
      <c r="AJ266" s="22">
        <v>50</v>
      </c>
      <c r="AL266" s="41" t="str">
        <f t="shared" si="28"/>
        <v>Man City</v>
      </c>
      <c r="AM266" s="14"/>
    </row>
    <row r="267" spans="2:39" x14ac:dyDescent="0.35">
      <c r="B267" s="1" t="s">
        <v>5</v>
      </c>
      <c r="C267" s="1" t="s">
        <v>12</v>
      </c>
      <c r="E267" s="1">
        <f>SUM('Initial Model'!AC268)+SUM('Initial Model'!AI268:AJ268)+SUM('Initial Model'!AO268:AQ268)+SUM('Initial Model'!AU268:AX268)+SUM('Initial Model'!BA268:BE268)</f>
        <v>0.15301281291608146</v>
      </c>
      <c r="F267" s="1">
        <f>'Initial Model'!W268+'Initial Model'!AD268+'Initial Model'!AK268+'Initial Model'!AR268+'Initial Model'!AY268+'Initial Model'!BF268</f>
        <v>0.23094401075475177</v>
      </c>
      <c r="G267" s="1">
        <f t="shared" si="24"/>
        <v>0.61604317632916672</v>
      </c>
      <c r="I267" s="1">
        <f t="shared" ca="1" si="25"/>
        <v>0.51027186889879794</v>
      </c>
      <c r="J267" s="1">
        <f t="shared" ca="1" si="26"/>
        <v>0</v>
      </c>
      <c r="K267" s="1">
        <f t="shared" ca="1" si="27"/>
        <v>3</v>
      </c>
      <c r="P267" s="21">
        <v>259</v>
      </c>
      <c r="Q267" s="1">
        <v>70</v>
      </c>
      <c r="R267" s="1">
        <v>48</v>
      </c>
      <c r="S267" s="1">
        <v>19</v>
      </c>
      <c r="T267" s="1">
        <v>48</v>
      </c>
      <c r="U267" s="1">
        <v>44</v>
      </c>
      <c r="V267" s="1">
        <v>64</v>
      </c>
      <c r="W267" s="1">
        <v>63</v>
      </c>
      <c r="X267" s="1">
        <v>53</v>
      </c>
      <c r="Y267" s="1">
        <v>16</v>
      </c>
      <c r="Z267" s="1">
        <v>22</v>
      </c>
      <c r="AA267" s="1">
        <v>48</v>
      </c>
      <c r="AB267" s="1">
        <v>82</v>
      </c>
      <c r="AC267" s="1">
        <v>90</v>
      </c>
      <c r="AD267" s="1">
        <v>60</v>
      </c>
      <c r="AE267" s="1">
        <v>56</v>
      </c>
      <c r="AF267" s="1">
        <v>42</v>
      </c>
      <c r="AG267" s="1">
        <v>63</v>
      </c>
      <c r="AH267" s="1">
        <v>57</v>
      </c>
      <c r="AI267" s="1">
        <v>42</v>
      </c>
      <c r="AJ267" s="22">
        <v>50</v>
      </c>
      <c r="AL267" s="41" t="str">
        <f t="shared" si="28"/>
        <v>Man City</v>
      </c>
      <c r="AM267" s="14"/>
    </row>
    <row r="268" spans="2:39" x14ac:dyDescent="0.35">
      <c r="B268" s="1" t="s">
        <v>19</v>
      </c>
      <c r="C268" s="1" t="s">
        <v>6</v>
      </c>
      <c r="E268" s="1">
        <f>SUM('Initial Model'!AC269)+SUM('Initial Model'!AI269:AJ269)+SUM('Initial Model'!AO269:AQ269)+SUM('Initial Model'!AU269:AX269)+SUM('Initial Model'!BA269:BE269)</f>
        <v>0.6240775516276611</v>
      </c>
      <c r="F268" s="1">
        <f>'Initial Model'!W269+'Initial Model'!AD269+'Initial Model'!AK269+'Initial Model'!AR269+'Initial Model'!AY269+'Initial Model'!BF269</f>
        <v>0.24156387473969029</v>
      </c>
      <c r="G268" s="1">
        <f t="shared" si="24"/>
        <v>0.13435857363264858</v>
      </c>
      <c r="I268" s="1">
        <f t="shared" ca="1" si="25"/>
        <v>0.60490757552579943</v>
      </c>
      <c r="J268" s="1">
        <f t="shared" ca="1" si="26"/>
        <v>3</v>
      </c>
      <c r="K268" s="1">
        <f t="shared" ca="1" si="27"/>
        <v>0</v>
      </c>
      <c r="P268" s="21">
        <v>260</v>
      </c>
      <c r="Q268" s="1">
        <v>75</v>
      </c>
      <c r="R268" s="1">
        <v>37</v>
      </c>
      <c r="S268" s="1">
        <v>39</v>
      </c>
      <c r="T268" s="1">
        <v>48</v>
      </c>
      <c r="U268" s="1">
        <v>38</v>
      </c>
      <c r="V268" s="1">
        <v>65</v>
      </c>
      <c r="W268" s="1">
        <v>47</v>
      </c>
      <c r="X268" s="1">
        <v>47</v>
      </c>
      <c r="Y268" s="1">
        <v>33</v>
      </c>
      <c r="Z268" s="1">
        <v>25</v>
      </c>
      <c r="AA268" s="1">
        <v>58</v>
      </c>
      <c r="AB268" s="1">
        <v>87</v>
      </c>
      <c r="AC268" s="1">
        <v>82</v>
      </c>
      <c r="AD268" s="1">
        <v>52</v>
      </c>
      <c r="AE268" s="1">
        <v>47</v>
      </c>
      <c r="AF268" s="1">
        <v>32</v>
      </c>
      <c r="AG268" s="1">
        <v>64</v>
      </c>
      <c r="AH268" s="1">
        <v>39</v>
      </c>
      <c r="AI268" s="1">
        <v>40</v>
      </c>
      <c r="AJ268" s="22">
        <v>51</v>
      </c>
      <c r="AL268" s="41" t="str">
        <f t="shared" si="28"/>
        <v>Liverpool</v>
      </c>
      <c r="AM268" s="14"/>
    </row>
    <row r="269" spans="2:39" x14ac:dyDescent="0.35">
      <c r="B269" s="1" t="s">
        <v>4</v>
      </c>
      <c r="C269" s="1" t="s">
        <v>14</v>
      </c>
      <c r="E269" s="1">
        <f>SUM('Initial Model'!AC270)+SUM('Initial Model'!AI270:AJ270)+SUM('Initial Model'!AO270:AQ270)+SUM('Initial Model'!AU270:AX270)+SUM('Initial Model'!BA270:BE270)</f>
        <v>0.33014017234467657</v>
      </c>
      <c r="F269" s="1">
        <f>'Initial Model'!W270+'Initial Model'!AD270+'Initial Model'!AK270+'Initial Model'!AR270+'Initial Model'!AY270+'Initial Model'!BF270</f>
        <v>0.34258770446039816</v>
      </c>
      <c r="G269" s="1">
        <f t="shared" si="24"/>
        <v>0.32727212319492527</v>
      </c>
      <c r="I269" s="1">
        <f t="shared" ca="1" si="25"/>
        <v>0.93540345774500888</v>
      </c>
      <c r="J269" s="1">
        <f t="shared" ca="1" si="26"/>
        <v>3</v>
      </c>
      <c r="K269" s="1">
        <f t="shared" ca="1" si="27"/>
        <v>0</v>
      </c>
      <c r="P269" s="21">
        <v>261</v>
      </c>
      <c r="Q269" s="1">
        <v>59</v>
      </c>
      <c r="R269" s="1">
        <v>43</v>
      </c>
      <c r="S269" s="1">
        <v>33</v>
      </c>
      <c r="T269" s="1">
        <v>38</v>
      </c>
      <c r="U269" s="1">
        <v>24</v>
      </c>
      <c r="V269" s="1">
        <v>63</v>
      </c>
      <c r="W269" s="1">
        <v>47</v>
      </c>
      <c r="X269" s="1">
        <v>64</v>
      </c>
      <c r="Y269" s="1">
        <v>34</v>
      </c>
      <c r="Z269" s="1">
        <v>24</v>
      </c>
      <c r="AA269" s="1">
        <v>53</v>
      </c>
      <c r="AB269" s="1">
        <v>90</v>
      </c>
      <c r="AC269" s="1">
        <v>88</v>
      </c>
      <c r="AD269" s="1">
        <v>67</v>
      </c>
      <c r="AE269" s="1">
        <v>50</v>
      </c>
      <c r="AF269" s="1">
        <v>31</v>
      </c>
      <c r="AG269" s="1">
        <v>74</v>
      </c>
      <c r="AH269" s="1">
        <v>54</v>
      </c>
      <c r="AI269" s="1">
        <v>50</v>
      </c>
      <c r="AJ269" s="22">
        <v>47</v>
      </c>
      <c r="AL269" s="41" t="str">
        <f t="shared" si="28"/>
        <v>Liverpool</v>
      </c>
      <c r="AM269" s="14"/>
    </row>
    <row r="270" spans="2:39" x14ac:dyDescent="0.35">
      <c r="B270" s="1" t="s">
        <v>21</v>
      </c>
      <c r="C270" s="1" t="s">
        <v>11</v>
      </c>
      <c r="E270" s="1">
        <f>SUM('Initial Model'!AC271)+SUM('Initial Model'!AI271:AJ271)+SUM('Initial Model'!AO271:AQ271)+SUM('Initial Model'!AU271:AX271)+SUM('Initial Model'!BA271:BE271)</f>
        <v>0.11649451919308547</v>
      </c>
      <c r="F270" s="1">
        <f>'Initial Model'!W271+'Initial Model'!AD271+'Initial Model'!AK271+'Initial Model'!AR271+'Initial Model'!AY271+'Initial Model'!BF271</f>
        <v>0.21154973810972821</v>
      </c>
      <c r="G270" s="1">
        <f t="shared" si="24"/>
        <v>0.67195574269718628</v>
      </c>
      <c r="I270" s="1">
        <f t="shared" ca="1" si="25"/>
        <v>0.80820251355365358</v>
      </c>
      <c r="J270" s="1">
        <f t="shared" ca="1" si="26"/>
        <v>1</v>
      </c>
      <c r="K270" s="1">
        <f t="shared" ca="1" si="27"/>
        <v>1</v>
      </c>
      <c r="P270" s="21">
        <v>262</v>
      </c>
      <c r="Q270" s="1">
        <v>60</v>
      </c>
      <c r="R270" s="1">
        <v>49</v>
      </c>
      <c r="S270" s="1">
        <v>36</v>
      </c>
      <c r="T270" s="1">
        <v>51</v>
      </c>
      <c r="U270" s="1">
        <v>23</v>
      </c>
      <c r="V270" s="1">
        <v>67</v>
      </c>
      <c r="W270" s="1">
        <v>47</v>
      </c>
      <c r="X270" s="1">
        <v>51</v>
      </c>
      <c r="Y270" s="1">
        <v>30</v>
      </c>
      <c r="Z270" s="1">
        <v>28</v>
      </c>
      <c r="AA270" s="1">
        <v>45</v>
      </c>
      <c r="AB270" s="1">
        <v>95</v>
      </c>
      <c r="AC270" s="1">
        <v>89</v>
      </c>
      <c r="AD270" s="1">
        <v>53</v>
      </c>
      <c r="AE270" s="1">
        <v>50</v>
      </c>
      <c r="AF270" s="1">
        <v>41</v>
      </c>
      <c r="AG270" s="1">
        <v>66</v>
      </c>
      <c r="AH270" s="1">
        <v>45</v>
      </c>
      <c r="AI270" s="1">
        <v>45</v>
      </c>
      <c r="AJ270" s="22">
        <v>57</v>
      </c>
      <c r="AL270" s="41" t="str">
        <f t="shared" si="28"/>
        <v>Liverpool</v>
      </c>
      <c r="AM270" s="14"/>
    </row>
    <row r="271" spans="2:39" x14ac:dyDescent="0.35">
      <c r="B271" s="1" t="s">
        <v>3</v>
      </c>
      <c r="C271" s="1" t="s">
        <v>7</v>
      </c>
      <c r="E271" s="1">
        <f>SUM('Initial Model'!AC272)+SUM('Initial Model'!AI272:AJ272)+SUM('Initial Model'!AO272:AQ272)+SUM('Initial Model'!AU272:AX272)+SUM('Initial Model'!BA272:BE272)</f>
        <v>0.26135317034866296</v>
      </c>
      <c r="F271" s="1">
        <f>'Initial Model'!W272+'Initial Model'!AD272+'Initial Model'!AK272+'Initial Model'!AR272+'Initial Model'!AY272+'Initial Model'!BF272</f>
        <v>0.30854802725737862</v>
      </c>
      <c r="G271" s="1">
        <f t="shared" si="24"/>
        <v>0.43009880239395848</v>
      </c>
      <c r="I271" s="1">
        <f t="shared" ca="1" si="25"/>
        <v>4.7189508709041039E-2</v>
      </c>
      <c r="J271" s="1">
        <f t="shared" ca="1" si="26"/>
        <v>0</v>
      </c>
      <c r="K271" s="1">
        <f t="shared" ca="1" si="27"/>
        <v>3</v>
      </c>
      <c r="P271" s="21">
        <v>263</v>
      </c>
      <c r="Q271" s="1">
        <v>78</v>
      </c>
      <c r="R271" s="1">
        <v>50</v>
      </c>
      <c r="S271" s="1">
        <v>40</v>
      </c>
      <c r="T271" s="1">
        <v>30</v>
      </c>
      <c r="U271" s="1">
        <v>41</v>
      </c>
      <c r="V271" s="1">
        <v>70</v>
      </c>
      <c r="W271" s="1">
        <v>43</v>
      </c>
      <c r="X271" s="1">
        <v>51</v>
      </c>
      <c r="Y271" s="1">
        <v>21</v>
      </c>
      <c r="Z271" s="1">
        <v>14</v>
      </c>
      <c r="AA271" s="1">
        <v>63</v>
      </c>
      <c r="AB271" s="1">
        <v>81</v>
      </c>
      <c r="AC271" s="1">
        <v>81</v>
      </c>
      <c r="AD271" s="1">
        <v>46</v>
      </c>
      <c r="AE271" s="1">
        <v>52</v>
      </c>
      <c r="AF271" s="1">
        <v>48</v>
      </c>
      <c r="AG271" s="1">
        <v>74</v>
      </c>
      <c r="AH271" s="1">
        <v>40</v>
      </c>
      <c r="AI271" s="1">
        <v>50</v>
      </c>
      <c r="AJ271" s="22">
        <v>50</v>
      </c>
      <c r="AL271" s="41" t="str">
        <f t="shared" si="28"/>
        <v>Liverpool</v>
      </c>
      <c r="AM271" s="14"/>
    </row>
    <row r="272" spans="2:39" x14ac:dyDescent="0.35">
      <c r="B272" s="1" t="s">
        <v>10</v>
      </c>
      <c r="C272" s="1" t="s">
        <v>8</v>
      </c>
      <c r="E272" s="1">
        <f>SUM('Initial Model'!AC273)+SUM('Initial Model'!AI273:AJ273)+SUM('Initial Model'!AO273:AQ273)+SUM('Initial Model'!AU273:AX273)+SUM('Initial Model'!BA273:BE273)</f>
        <v>0.53051832511186048</v>
      </c>
      <c r="F272" s="1">
        <f>'Initial Model'!W273+'Initial Model'!AD273+'Initial Model'!AK273+'Initial Model'!AR273+'Initial Model'!AY273+'Initial Model'!BF273</f>
        <v>0.306358448320531</v>
      </c>
      <c r="G272" s="1">
        <f t="shared" si="24"/>
        <v>0.16312322656760858</v>
      </c>
      <c r="I272" s="1">
        <f t="shared" ca="1" si="25"/>
        <v>0.95229506404597164</v>
      </c>
      <c r="J272" s="1">
        <f t="shared" ca="1" si="26"/>
        <v>3</v>
      </c>
      <c r="K272" s="1">
        <f t="shared" ca="1" si="27"/>
        <v>0</v>
      </c>
      <c r="P272" s="21">
        <v>264</v>
      </c>
      <c r="Q272" s="1">
        <v>66</v>
      </c>
      <c r="R272" s="1">
        <v>49</v>
      </c>
      <c r="S272" s="1">
        <v>39</v>
      </c>
      <c r="T272" s="1">
        <v>35</v>
      </c>
      <c r="U272" s="1">
        <v>33</v>
      </c>
      <c r="V272" s="1">
        <v>62</v>
      </c>
      <c r="W272" s="1">
        <v>53</v>
      </c>
      <c r="X272" s="1">
        <v>54</v>
      </c>
      <c r="Y272" s="1">
        <v>21</v>
      </c>
      <c r="Z272" s="1">
        <v>30</v>
      </c>
      <c r="AA272" s="1">
        <v>55</v>
      </c>
      <c r="AB272" s="1">
        <v>75</v>
      </c>
      <c r="AC272" s="1">
        <v>95</v>
      </c>
      <c r="AD272" s="1">
        <v>59</v>
      </c>
      <c r="AE272" s="1">
        <v>53</v>
      </c>
      <c r="AF272" s="1">
        <v>43</v>
      </c>
      <c r="AG272" s="1">
        <v>68</v>
      </c>
      <c r="AH272" s="1">
        <v>57</v>
      </c>
      <c r="AI272" s="1">
        <v>42</v>
      </c>
      <c r="AJ272" s="22">
        <v>43</v>
      </c>
      <c r="AL272" s="41" t="str">
        <f t="shared" si="28"/>
        <v>Man City</v>
      </c>
      <c r="AM272" s="14"/>
    </row>
    <row r="273" spans="2:39" x14ac:dyDescent="0.35">
      <c r="B273" s="1" t="s">
        <v>16</v>
      </c>
      <c r="C273" s="1" t="s">
        <v>20</v>
      </c>
      <c r="E273" s="1">
        <f>SUM('Initial Model'!AC274)+SUM('Initial Model'!AI274:AJ274)+SUM('Initial Model'!AO274:AQ274)+SUM('Initial Model'!AU274:AX274)+SUM('Initial Model'!BA274:BE274)</f>
        <v>0.64929605135870694</v>
      </c>
      <c r="F273" s="1">
        <f>'Initial Model'!W274+'Initial Model'!AD274+'Initial Model'!AK274+'Initial Model'!AR274+'Initial Model'!AY274+'Initial Model'!BF274</f>
        <v>0.23393942940867959</v>
      </c>
      <c r="G273" s="1">
        <f t="shared" si="24"/>
        <v>0.11676451923261344</v>
      </c>
      <c r="I273" s="1">
        <f t="shared" ca="1" si="25"/>
        <v>0.92858902419362577</v>
      </c>
      <c r="J273" s="1">
        <f t="shared" ca="1" si="26"/>
        <v>3</v>
      </c>
      <c r="K273" s="1">
        <f t="shared" ca="1" si="27"/>
        <v>0</v>
      </c>
      <c r="P273" s="21">
        <v>265</v>
      </c>
      <c r="Q273" s="1">
        <v>56</v>
      </c>
      <c r="R273" s="1">
        <v>55</v>
      </c>
      <c r="S273" s="1">
        <v>39</v>
      </c>
      <c r="T273" s="1">
        <v>35</v>
      </c>
      <c r="U273" s="1">
        <v>27</v>
      </c>
      <c r="V273" s="1">
        <v>66</v>
      </c>
      <c r="W273" s="1">
        <v>54</v>
      </c>
      <c r="X273" s="1">
        <v>52</v>
      </c>
      <c r="Y273" s="1">
        <v>28</v>
      </c>
      <c r="Z273" s="1">
        <v>28</v>
      </c>
      <c r="AA273" s="1">
        <v>57</v>
      </c>
      <c r="AB273" s="1">
        <v>82</v>
      </c>
      <c r="AC273" s="1">
        <v>89</v>
      </c>
      <c r="AD273" s="1">
        <v>66</v>
      </c>
      <c r="AE273" s="1">
        <v>54</v>
      </c>
      <c r="AF273" s="1">
        <v>46</v>
      </c>
      <c r="AG273" s="1">
        <v>64</v>
      </c>
      <c r="AH273" s="1">
        <v>37</v>
      </c>
      <c r="AI273" s="1">
        <v>44</v>
      </c>
      <c r="AJ273" s="22">
        <v>49</v>
      </c>
      <c r="AL273" s="41" t="str">
        <f t="shared" si="28"/>
        <v>Man City</v>
      </c>
      <c r="AM273" s="14"/>
    </row>
    <row r="274" spans="2:39" x14ac:dyDescent="0.35">
      <c r="B274" s="1" t="s">
        <v>2</v>
      </c>
      <c r="C274" s="1" t="s">
        <v>18</v>
      </c>
      <c r="E274" s="1">
        <f>SUM('Initial Model'!AC275)+SUM('Initial Model'!AI275:AJ275)+SUM('Initial Model'!AO275:AQ275)+SUM('Initial Model'!AU275:AX275)+SUM('Initial Model'!BA275:BE275)</f>
        <v>0.10788956536371394</v>
      </c>
      <c r="F274" s="1">
        <f>'Initial Model'!W275+'Initial Model'!AD275+'Initial Model'!AK275+'Initial Model'!AR275+'Initial Model'!AY275+'Initial Model'!BF275</f>
        <v>0.25552534012789113</v>
      </c>
      <c r="G274" s="1">
        <f t="shared" si="24"/>
        <v>0.63658509450839496</v>
      </c>
      <c r="I274" s="1">
        <f t="shared" ca="1" si="25"/>
        <v>0.88968302199343585</v>
      </c>
      <c r="J274" s="1">
        <f t="shared" ca="1" si="26"/>
        <v>1</v>
      </c>
      <c r="K274" s="1">
        <f t="shared" ca="1" si="27"/>
        <v>1</v>
      </c>
      <c r="P274" s="21">
        <v>266</v>
      </c>
      <c r="Q274" s="1">
        <v>51</v>
      </c>
      <c r="R274" s="1">
        <v>60</v>
      </c>
      <c r="S274" s="1">
        <v>37</v>
      </c>
      <c r="T274" s="1">
        <v>40</v>
      </c>
      <c r="U274" s="1">
        <v>33</v>
      </c>
      <c r="V274" s="1">
        <v>66</v>
      </c>
      <c r="W274" s="1">
        <v>59</v>
      </c>
      <c r="X274" s="1">
        <v>42</v>
      </c>
      <c r="Y274" s="1">
        <v>35</v>
      </c>
      <c r="Z274" s="1">
        <v>22</v>
      </c>
      <c r="AA274" s="1">
        <v>67</v>
      </c>
      <c r="AB274" s="1">
        <v>89</v>
      </c>
      <c r="AC274" s="1">
        <v>95</v>
      </c>
      <c r="AD274" s="1">
        <v>49</v>
      </c>
      <c r="AE274" s="1">
        <v>48</v>
      </c>
      <c r="AF274" s="1">
        <v>36</v>
      </c>
      <c r="AG274" s="1">
        <v>56</v>
      </c>
      <c r="AH274" s="1">
        <v>52</v>
      </c>
      <c r="AI274" s="1">
        <v>50</v>
      </c>
      <c r="AJ274" s="22">
        <v>62</v>
      </c>
      <c r="AL274" s="41" t="str">
        <f t="shared" si="28"/>
        <v>Man City</v>
      </c>
      <c r="AM274" s="14"/>
    </row>
    <row r="275" spans="2:39" x14ac:dyDescent="0.35">
      <c r="B275" s="1" t="s">
        <v>5</v>
      </c>
      <c r="C275" s="1" t="s">
        <v>15</v>
      </c>
      <c r="E275" s="1">
        <f>SUM('Initial Model'!AC276)+SUM('Initial Model'!AI276:AJ276)+SUM('Initial Model'!AO276:AQ276)+SUM('Initial Model'!AU276:AX276)+SUM('Initial Model'!BA276:BE276)</f>
        <v>0.13370379778573838</v>
      </c>
      <c r="F275" s="1">
        <f>'Initial Model'!W276+'Initial Model'!AD276+'Initial Model'!AK276+'Initial Model'!AR276+'Initial Model'!AY276+'Initial Model'!BF276</f>
        <v>0.24388259975035284</v>
      </c>
      <c r="G275" s="1">
        <f t="shared" si="24"/>
        <v>0.62241360246390875</v>
      </c>
      <c r="I275" s="1">
        <f t="shared" ca="1" si="25"/>
        <v>0.32994801357951276</v>
      </c>
      <c r="J275" s="1">
        <f t="shared" ca="1" si="26"/>
        <v>0</v>
      </c>
      <c r="K275" s="1">
        <f t="shared" ca="1" si="27"/>
        <v>3</v>
      </c>
      <c r="P275" s="21">
        <v>267</v>
      </c>
      <c r="Q275" s="1">
        <v>50</v>
      </c>
      <c r="R275" s="1">
        <v>40</v>
      </c>
      <c r="S275" s="1">
        <v>32</v>
      </c>
      <c r="T275" s="1">
        <v>36</v>
      </c>
      <c r="U275" s="1">
        <v>28</v>
      </c>
      <c r="V275" s="1">
        <v>66</v>
      </c>
      <c r="W275" s="1">
        <v>70</v>
      </c>
      <c r="X275" s="1">
        <v>59</v>
      </c>
      <c r="Y275" s="1">
        <v>27</v>
      </c>
      <c r="Z275" s="1">
        <v>28</v>
      </c>
      <c r="AA275" s="1">
        <v>61</v>
      </c>
      <c r="AB275" s="1">
        <v>92</v>
      </c>
      <c r="AC275" s="1">
        <v>89</v>
      </c>
      <c r="AD275" s="1">
        <v>59</v>
      </c>
      <c r="AE275" s="1">
        <v>47</v>
      </c>
      <c r="AF275" s="1">
        <v>33</v>
      </c>
      <c r="AG275" s="1">
        <v>77</v>
      </c>
      <c r="AH275" s="1">
        <v>50</v>
      </c>
      <c r="AI275" s="1">
        <v>35</v>
      </c>
      <c r="AJ275" s="22">
        <v>55</v>
      </c>
      <c r="AL275" s="41" t="str">
        <f t="shared" si="28"/>
        <v>Liverpool</v>
      </c>
      <c r="AM275" s="14"/>
    </row>
    <row r="276" spans="2:39" x14ac:dyDescent="0.35">
      <c r="B276" s="1" t="s">
        <v>8</v>
      </c>
      <c r="C276" s="1" t="s">
        <v>14</v>
      </c>
      <c r="E276" s="1">
        <f>SUM('Initial Model'!AC277)+SUM('Initial Model'!AI277:AJ277)+SUM('Initial Model'!AO277:AQ277)+SUM('Initial Model'!AU277:AX277)+SUM('Initial Model'!BA277:BE277)</f>
        <v>9.9430363976709124E-2</v>
      </c>
      <c r="F276" s="1">
        <f>'Initial Model'!W277+'Initial Model'!AD277+'Initial Model'!AK277+'Initial Model'!AR277+'Initial Model'!AY277+'Initial Model'!BF277</f>
        <v>0.35077385017497487</v>
      </c>
      <c r="G276" s="1">
        <f t="shared" si="24"/>
        <v>0.54979578584831601</v>
      </c>
      <c r="I276" s="1">
        <f t="shared" ca="1" si="25"/>
        <v>0.11962815904261725</v>
      </c>
      <c r="J276" s="1">
        <f t="shared" ca="1" si="26"/>
        <v>0</v>
      </c>
      <c r="K276" s="1">
        <f t="shared" ca="1" si="27"/>
        <v>3</v>
      </c>
      <c r="P276" s="21">
        <v>268</v>
      </c>
      <c r="Q276" s="1">
        <v>71</v>
      </c>
      <c r="R276" s="1">
        <v>51</v>
      </c>
      <c r="S276" s="1">
        <v>40</v>
      </c>
      <c r="T276" s="1">
        <v>37</v>
      </c>
      <c r="U276" s="1">
        <v>30</v>
      </c>
      <c r="V276" s="1">
        <v>75</v>
      </c>
      <c r="W276" s="1">
        <v>58</v>
      </c>
      <c r="X276" s="1">
        <v>60</v>
      </c>
      <c r="Y276" s="1">
        <v>24</v>
      </c>
      <c r="Z276" s="1">
        <v>23</v>
      </c>
      <c r="AA276" s="1">
        <v>43</v>
      </c>
      <c r="AB276" s="1">
        <v>101</v>
      </c>
      <c r="AC276" s="1">
        <v>84</v>
      </c>
      <c r="AD276" s="1">
        <v>51</v>
      </c>
      <c r="AE276" s="1">
        <v>40</v>
      </c>
      <c r="AF276" s="1">
        <v>45</v>
      </c>
      <c r="AG276" s="1">
        <v>74</v>
      </c>
      <c r="AH276" s="1">
        <v>39</v>
      </c>
      <c r="AI276" s="1">
        <v>42</v>
      </c>
      <c r="AJ276" s="22">
        <v>36</v>
      </c>
      <c r="AL276" s="41" t="str">
        <f t="shared" si="28"/>
        <v>Liverpool</v>
      </c>
      <c r="AM276" s="14"/>
    </row>
    <row r="277" spans="2:39" x14ac:dyDescent="0.35">
      <c r="B277" s="1" t="s">
        <v>3</v>
      </c>
      <c r="C277" s="1" t="s">
        <v>13</v>
      </c>
      <c r="E277" s="1">
        <f>SUM('Initial Model'!AC278)+SUM('Initial Model'!AI278:AJ278)+SUM('Initial Model'!AO278:AQ278)+SUM('Initial Model'!AU278:AX278)+SUM('Initial Model'!BA278:BE278)</f>
        <v>0.40308069441626093</v>
      </c>
      <c r="F277" s="1">
        <f>'Initial Model'!W278+'Initial Model'!AD278+'Initial Model'!AK278+'Initial Model'!AR278+'Initial Model'!AY278+'Initial Model'!BF278</f>
        <v>0.37139751732325432</v>
      </c>
      <c r="G277" s="1">
        <f t="shared" si="24"/>
        <v>0.22552178826048475</v>
      </c>
      <c r="I277" s="1">
        <f t="shared" ca="1" si="25"/>
        <v>0.64172642269245328</v>
      </c>
      <c r="J277" s="1">
        <f t="shared" ca="1" si="26"/>
        <v>3</v>
      </c>
      <c r="K277" s="1">
        <f t="shared" ca="1" si="27"/>
        <v>0</v>
      </c>
      <c r="P277" s="21">
        <v>269</v>
      </c>
      <c r="Q277" s="1">
        <v>66</v>
      </c>
      <c r="R277" s="1">
        <v>47</v>
      </c>
      <c r="S277" s="1">
        <v>43</v>
      </c>
      <c r="T277" s="1">
        <v>39</v>
      </c>
      <c r="U277" s="1">
        <v>31</v>
      </c>
      <c r="V277" s="1">
        <v>63</v>
      </c>
      <c r="W277" s="1">
        <v>55</v>
      </c>
      <c r="X277" s="1">
        <v>55</v>
      </c>
      <c r="Y277" s="1">
        <v>23</v>
      </c>
      <c r="Z277" s="1">
        <v>27</v>
      </c>
      <c r="AA277" s="1">
        <v>58</v>
      </c>
      <c r="AB277" s="1">
        <v>85</v>
      </c>
      <c r="AC277" s="1">
        <v>78</v>
      </c>
      <c r="AD277" s="1">
        <v>58</v>
      </c>
      <c r="AE277" s="1">
        <v>41</v>
      </c>
      <c r="AF277" s="1">
        <v>41</v>
      </c>
      <c r="AG277" s="1">
        <v>69</v>
      </c>
      <c r="AH277" s="1">
        <v>42</v>
      </c>
      <c r="AI277" s="1">
        <v>54</v>
      </c>
      <c r="AJ277" s="22">
        <v>47</v>
      </c>
      <c r="AL277" s="41" t="str">
        <f t="shared" si="28"/>
        <v>Liverpool</v>
      </c>
      <c r="AM277" s="14"/>
    </row>
    <row r="278" spans="2:39" x14ac:dyDescent="0.35">
      <c r="B278" s="1" t="s">
        <v>10</v>
      </c>
      <c r="C278" s="1" t="s">
        <v>21</v>
      </c>
      <c r="E278" s="1">
        <f>SUM('Initial Model'!AC279)+SUM('Initial Model'!AI279:AJ279)+SUM('Initial Model'!AO279:AQ279)+SUM('Initial Model'!AU279:AX279)+SUM('Initial Model'!BA279:BE279)</f>
        <v>0.35273633725834302</v>
      </c>
      <c r="F278" s="1">
        <f>'Initial Model'!W279+'Initial Model'!AD279+'Initial Model'!AK279+'Initial Model'!AR279+'Initial Model'!AY279+'Initial Model'!BF279</f>
        <v>0.31814525262887666</v>
      </c>
      <c r="G278" s="1">
        <f t="shared" si="24"/>
        <v>0.32911841011278031</v>
      </c>
      <c r="I278" s="1">
        <f t="shared" ca="1" si="25"/>
        <v>0.28217741964040532</v>
      </c>
      <c r="J278" s="1">
        <f t="shared" ca="1" si="26"/>
        <v>0</v>
      </c>
      <c r="K278" s="1">
        <f t="shared" ca="1" si="27"/>
        <v>3</v>
      </c>
      <c r="P278" s="21">
        <v>270</v>
      </c>
      <c r="Q278" s="1">
        <v>68</v>
      </c>
      <c r="R278" s="1">
        <v>47</v>
      </c>
      <c r="S278" s="1">
        <v>35</v>
      </c>
      <c r="T278" s="1">
        <v>35</v>
      </c>
      <c r="U278" s="1">
        <v>36</v>
      </c>
      <c r="V278" s="1">
        <v>61</v>
      </c>
      <c r="W278" s="1">
        <v>41</v>
      </c>
      <c r="X278" s="1">
        <v>58</v>
      </c>
      <c r="Y278" s="1">
        <v>38</v>
      </c>
      <c r="Z278" s="1">
        <v>19</v>
      </c>
      <c r="AA278" s="1">
        <v>57</v>
      </c>
      <c r="AB278" s="1">
        <v>75</v>
      </c>
      <c r="AC278" s="1">
        <v>86</v>
      </c>
      <c r="AD278" s="1">
        <v>50</v>
      </c>
      <c r="AE278" s="1">
        <v>42</v>
      </c>
      <c r="AF278" s="1">
        <v>48</v>
      </c>
      <c r="AG278" s="1">
        <v>70</v>
      </c>
      <c r="AH278" s="1">
        <v>51</v>
      </c>
      <c r="AI278" s="1">
        <v>48</v>
      </c>
      <c r="AJ278" s="22">
        <v>64</v>
      </c>
      <c r="AL278" s="41" t="str">
        <f t="shared" si="28"/>
        <v>Man City</v>
      </c>
      <c r="AM278" s="14"/>
    </row>
    <row r="279" spans="2:39" x14ac:dyDescent="0.35">
      <c r="B279" s="1" t="s">
        <v>16</v>
      </c>
      <c r="C279" s="1" t="s">
        <v>4</v>
      </c>
      <c r="E279" s="1">
        <f>SUM('Initial Model'!AC280)+SUM('Initial Model'!AI280:AJ280)+SUM('Initial Model'!AO280:AQ280)+SUM('Initial Model'!AU280:AX280)+SUM('Initial Model'!BA280:BE280)</f>
        <v>0.67416728965624884</v>
      </c>
      <c r="F279" s="1">
        <f>'Initial Model'!W280+'Initial Model'!AD280+'Initial Model'!AK280+'Initial Model'!AR280+'Initial Model'!AY280+'Initial Model'!BF280</f>
        <v>0.18795800861737896</v>
      </c>
      <c r="G279" s="1">
        <f t="shared" si="24"/>
        <v>0.13787470172637217</v>
      </c>
      <c r="I279" s="1">
        <f t="shared" ca="1" si="25"/>
        <v>0.4977195369727424</v>
      </c>
      <c r="J279" s="1">
        <f t="shared" ca="1" si="26"/>
        <v>3</v>
      </c>
      <c r="K279" s="1">
        <f t="shared" ca="1" si="27"/>
        <v>0</v>
      </c>
      <c r="P279" s="21">
        <v>271</v>
      </c>
      <c r="Q279" s="1">
        <v>64</v>
      </c>
      <c r="R279" s="1">
        <v>37</v>
      </c>
      <c r="S279" s="1">
        <v>36</v>
      </c>
      <c r="T279" s="1">
        <v>45</v>
      </c>
      <c r="U279" s="1">
        <v>37</v>
      </c>
      <c r="V279" s="1">
        <v>61</v>
      </c>
      <c r="W279" s="1">
        <v>50</v>
      </c>
      <c r="X279" s="1">
        <v>59</v>
      </c>
      <c r="Y279" s="1">
        <v>39</v>
      </c>
      <c r="Z279" s="1">
        <v>19</v>
      </c>
      <c r="AA279" s="1">
        <v>58</v>
      </c>
      <c r="AB279" s="1">
        <v>84</v>
      </c>
      <c r="AC279" s="1">
        <v>87</v>
      </c>
      <c r="AD279" s="1">
        <v>58</v>
      </c>
      <c r="AE279" s="1">
        <v>40</v>
      </c>
      <c r="AF279" s="1">
        <v>29</v>
      </c>
      <c r="AG279" s="1">
        <v>61</v>
      </c>
      <c r="AH279" s="1">
        <v>46</v>
      </c>
      <c r="AI279" s="1">
        <v>49</v>
      </c>
      <c r="AJ279" s="22">
        <v>73</v>
      </c>
      <c r="AL279" s="41" t="str">
        <f t="shared" si="28"/>
        <v>Man City</v>
      </c>
      <c r="AM279" s="14"/>
    </row>
    <row r="280" spans="2:39" x14ac:dyDescent="0.35">
      <c r="B280" s="1" t="s">
        <v>9</v>
      </c>
      <c r="C280" s="1" t="s">
        <v>11</v>
      </c>
      <c r="E280" s="1">
        <f>SUM('Initial Model'!AC281)+SUM('Initial Model'!AI281:AJ281)+SUM('Initial Model'!AO281:AQ281)+SUM('Initial Model'!AU281:AX281)+SUM('Initial Model'!BA281:BE281)</f>
        <v>0.41905492440440401</v>
      </c>
      <c r="F280" s="1">
        <f>'Initial Model'!W281+'Initial Model'!AD281+'Initial Model'!AK281+'Initial Model'!AR281+'Initial Model'!AY281+'Initial Model'!BF281</f>
        <v>0.33325123185120936</v>
      </c>
      <c r="G280" s="1">
        <f t="shared" si="24"/>
        <v>0.24769384374438663</v>
      </c>
      <c r="I280" s="1">
        <f t="shared" ca="1" si="25"/>
        <v>0.97330042570284891</v>
      </c>
      <c r="J280" s="1">
        <f t="shared" ca="1" si="26"/>
        <v>3</v>
      </c>
      <c r="K280" s="1">
        <f t="shared" ca="1" si="27"/>
        <v>0</v>
      </c>
      <c r="P280" s="21">
        <v>272</v>
      </c>
      <c r="Q280" s="1">
        <v>61</v>
      </c>
      <c r="R280" s="1">
        <v>60</v>
      </c>
      <c r="S280" s="1">
        <v>39</v>
      </c>
      <c r="T280" s="1">
        <v>32</v>
      </c>
      <c r="U280" s="1">
        <v>29</v>
      </c>
      <c r="V280" s="1">
        <v>70</v>
      </c>
      <c r="W280" s="1">
        <v>57</v>
      </c>
      <c r="X280" s="1">
        <v>54</v>
      </c>
      <c r="Y280" s="1">
        <v>27</v>
      </c>
      <c r="Z280" s="1">
        <v>16</v>
      </c>
      <c r="AA280" s="1">
        <v>52</v>
      </c>
      <c r="AB280" s="1">
        <v>74</v>
      </c>
      <c r="AC280" s="1">
        <v>82</v>
      </c>
      <c r="AD280" s="1">
        <v>59</v>
      </c>
      <c r="AE280" s="1">
        <v>58</v>
      </c>
      <c r="AF280" s="1">
        <v>46</v>
      </c>
      <c r="AG280" s="1">
        <v>70</v>
      </c>
      <c r="AH280" s="1">
        <v>48</v>
      </c>
      <c r="AI280" s="1">
        <v>48</v>
      </c>
      <c r="AJ280" s="22">
        <v>58</v>
      </c>
      <c r="AL280" s="41" t="str">
        <f t="shared" si="28"/>
        <v>Man City</v>
      </c>
      <c r="AM280" s="14"/>
    </row>
    <row r="281" spans="2:39" x14ac:dyDescent="0.35">
      <c r="B281" s="1" t="s">
        <v>7</v>
      </c>
      <c r="C281" s="1" t="s">
        <v>2</v>
      </c>
      <c r="E281" s="1">
        <f>SUM('Initial Model'!AC282)+SUM('Initial Model'!AI282:AJ282)+SUM('Initial Model'!AO282:AQ282)+SUM('Initial Model'!AU282:AX282)+SUM('Initial Model'!BA282:BE282)</f>
        <v>0.17781871645896313</v>
      </c>
      <c r="F281" s="1">
        <f>'Initial Model'!W282+'Initial Model'!AD282+'Initial Model'!AK282+'Initial Model'!AR282+'Initial Model'!AY282+'Initial Model'!BF282</f>
        <v>0.29092362961587459</v>
      </c>
      <c r="G281" s="1">
        <f t="shared" si="24"/>
        <v>0.53125765392516233</v>
      </c>
      <c r="I281" s="1">
        <f t="shared" ca="1" si="25"/>
        <v>0.18996620866575087</v>
      </c>
      <c r="J281" s="1">
        <f t="shared" ca="1" si="26"/>
        <v>0</v>
      </c>
      <c r="K281" s="1">
        <f t="shared" ca="1" si="27"/>
        <v>3</v>
      </c>
      <c r="P281" s="21">
        <v>273</v>
      </c>
      <c r="Q281" s="1">
        <v>62</v>
      </c>
      <c r="R281" s="1">
        <v>51</v>
      </c>
      <c r="S281" s="1">
        <v>44</v>
      </c>
      <c r="T281" s="1">
        <v>41</v>
      </c>
      <c r="U281" s="1">
        <v>32</v>
      </c>
      <c r="V281" s="1">
        <v>61</v>
      </c>
      <c r="W281" s="1">
        <v>49</v>
      </c>
      <c r="X281" s="1">
        <v>53</v>
      </c>
      <c r="Y281" s="1">
        <v>17</v>
      </c>
      <c r="Z281" s="1">
        <v>24</v>
      </c>
      <c r="AA281" s="1">
        <v>59</v>
      </c>
      <c r="AB281" s="1">
        <v>84</v>
      </c>
      <c r="AC281" s="1">
        <v>93</v>
      </c>
      <c r="AD281" s="1">
        <v>59</v>
      </c>
      <c r="AE281" s="1">
        <v>47</v>
      </c>
      <c r="AF281" s="1">
        <v>27</v>
      </c>
      <c r="AG281" s="1">
        <v>73</v>
      </c>
      <c r="AH281" s="1">
        <v>54</v>
      </c>
      <c r="AI281" s="1">
        <v>52</v>
      </c>
      <c r="AJ281" s="22">
        <v>47</v>
      </c>
      <c r="AL281" s="41" t="str">
        <f t="shared" si="28"/>
        <v>Man City</v>
      </c>
      <c r="AM281" s="14"/>
    </row>
    <row r="282" spans="2:39" x14ac:dyDescent="0.35">
      <c r="B282" s="1" t="s">
        <v>18</v>
      </c>
      <c r="C282" s="1" t="s">
        <v>12</v>
      </c>
      <c r="E282" s="1">
        <f>SUM('Initial Model'!AC283)+SUM('Initial Model'!AI283:AJ283)+SUM('Initial Model'!AO283:AQ283)+SUM('Initial Model'!AU283:AX283)+SUM('Initial Model'!BA283:BE283)</f>
        <v>0.71274619948654638</v>
      </c>
      <c r="F282" s="1">
        <f>'Initial Model'!W283+'Initial Model'!AD283+'Initial Model'!AK283+'Initial Model'!AR283+'Initial Model'!AY283+'Initial Model'!BF283</f>
        <v>0.19414341437832694</v>
      </c>
      <c r="G282" s="1">
        <f t="shared" si="24"/>
        <v>9.3110386135126677E-2</v>
      </c>
      <c r="I282" s="1">
        <f t="shared" ca="1" si="25"/>
        <v>0.48491041649023803</v>
      </c>
      <c r="J282" s="1">
        <f t="shared" ca="1" si="26"/>
        <v>3</v>
      </c>
      <c r="K282" s="1">
        <f t="shared" ca="1" si="27"/>
        <v>0</v>
      </c>
      <c r="P282" s="21">
        <v>274</v>
      </c>
      <c r="Q282" s="1">
        <v>46</v>
      </c>
      <c r="R282" s="1">
        <v>38</v>
      </c>
      <c r="S282" s="1">
        <v>47</v>
      </c>
      <c r="T282" s="1">
        <v>32</v>
      </c>
      <c r="U282" s="1">
        <v>41</v>
      </c>
      <c r="V282" s="1">
        <v>71</v>
      </c>
      <c r="W282" s="1">
        <v>47</v>
      </c>
      <c r="X282" s="1">
        <v>65</v>
      </c>
      <c r="Y282" s="1">
        <v>36</v>
      </c>
      <c r="Z282" s="1">
        <v>22</v>
      </c>
      <c r="AA282" s="1">
        <v>64</v>
      </c>
      <c r="AB282" s="1">
        <v>82</v>
      </c>
      <c r="AC282" s="1">
        <v>79</v>
      </c>
      <c r="AD282" s="1">
        <v>56</v>
      </c>
      <c r="AE282" s="1">
        <v>43</v>
      </c>
      <c r="AF282" s="1">
        <v>33</v>
      </c>
      <c r="AG282" s="1">
        <v>66</v>
      </c>
      <c r="AH282" s="1">
        <v>50</v>
      </c>
      <c r="AI282" s="1">
        <v>57</v>
      </c>
      <c r="AJ282" s="22">
        <v>47</v>
      </c>
      <c r="AL282" s="41" t="str">
        <f t="shared" si="28"/>
        <v>Liverpool</v>
      </c>
      <c r="AM282" s="14"/>
    </row>
    <row r="283" spans="2:39" x14ac:dyDescent="0.35">
      <c r="B283" s="1" t="s">
        <v>17</v>
      </c>
      <c r="C283" s="1" t="s">
        <v>19</v>
      </c>
      <c r="E283" s="1">
        <f>SUM('Initial Model'!AC284)+SUM('Initial Model'!AI284:AJ284)+SUM('Initial Model'!AO284:AQ284)+SUM('Initial Model'!AU284:AX284)+SUM('Initial Model'!BA284:BE284)</f>
        <v>0.70128004763489871</v>
      </c>
      <c r="F283" s="1">
        <f>'Initial Model'!W284+'Initial Model'!AD284+'Initial Model'!AK284+'Initial Model'!AR284+'Initial Model'!AY284+'Initial Model'!BF284</f>
        <v>0.20826358721710583</v>
      </c>
      <c r="G283" s="1">
        <f t="shared" si="24"/>
        <v>9.0456365147995488E-2</v>
      </c>
      <c r="I283" s="1">
        <f t="shared" ca="1" si="25"/>
        <v>0.35432511680542389</v>
      </c>
      <c r="J283" s="1">
        <f t="shared" ca="1" si="26"/>
        <v>3</v>
      </c>
      <c r="K283" s="1">
        <f t="shared" ca="1" si="27"/>
        <v>0</v>
      </c>
      <c r="P283" s="21">
        <v>275</v>
      </c>
      <c r="Q283" s="1">
        <v>68</v>
      </c>
      <c r="R283" s="1">
        <v>51</v>
      </c>
      <c r="S283" s="1">
        <v>39</v>
      </c>
      <c r="T283" s="1">
        <v>44</v>
      </c>
      <c r="U283" s="1">
        <v>21</v>
      </c>
      <c r="V283" s="1">
        <v>62</v>
      </c>
      <c r="W283" s="1">
        <v>53</v>
      </c>
      <c r="X283" s="1">
        <v>54</v>
      </c>
      <c r="Y283" s="1">
        <v>36</v>
      </c>
      <c r="Z283" s="1">
        <v>26</v>
      </c>
      <c r="AA283" s="1">
        <v>64</v>
      </c>
      <c r="AB283" s="1">
        <v>84</v>
      </c>
      <c r="AC283" s="1">
        <v>86</v>
      </c>
      <c r="AD283" s="1">
        <v>46</v>
      </c>
      <c r="AE283" s="1">
        <v>49</v>
      </c>
      <c r="AF283" s="1">
        <v>48</v>
      </c>
      <c r="AG283" s="1">
        <v>75</v>
      </c>
      <c r="AH283" s="1">
        <v>48</v>
      </c>
      <c r="AI283" s="1">
        <v>48</v>
      </c>
      <c r="AJ283" s="22">
        <v>36</v>
      </c>
      <c r="AL283" s="41" t="str">
        <f t="shared" si="28"/>
        <v>Man City</v>
      </c>
      <c r="AM283" s="14"/>
    </row>
    <row r="284" spans="2:39" x14ac:dyDescent="0.35">
      <c r="B284" s="1" t="s">
        <v>20</v>
      </c>
      <c r="C284" s="1" t="s">
        <v>6</v>
      </c>
      <c r="E284" s="1">
        <f>SUM('Initial Model'!AC285)+SUM('Initial Model'!AI285:AJ285)+SUM('Initial Model'!AO285:AQ285)+SUM('Initial Model'!AU285:AX285)+SUM('Initial Model'!BA285:BE285)</f>
        <v>0.54381052538147145</v>
      </c>
      <c r="F284" s="1">
        <f>'Initial Model'!W285+'Initial Model'!AD285+'Initial Model'!AK285+'Initial Model'!AR285+'Initial Model'!AY285+'Initial Model'!BF285</f>
        <v>0.28016124887197119</v>
      </c>
      <c r="G284" s="1">
        <f t="shared" si="24"/>
        <v>0.1760282257465573</v>
      </c>
      <c r="I284" s="1">
        <f t="shared" ca="1" si="25"/>
        <v>0.5807801652860386</v>
      </c>
      <c r="J284" s="1">
        <f t="shared" ca="1" si="26"/>
        <v>3</v>
      </c>
      <c r="K284" s="1">
        <f t="shared" ca="1" si="27"/>
        <v>0</v>
      </c>
      <c r="P284" s="21">
        <v>276</v>
      </c>
      <c r="Q284" s="1">
        <v>61</v>
      </c>
      <c r="R284" s="1">
        <v>46</v>
      </c>
      <c r="S284" s="1">
        <v>33</v>
      </c>
      <c r="T284" s="1">
        <v>49</v>
      </c>
      <c r="U284" s="1">
        <v>28</v>
      </c>
      <c r="V284" s="1">
        <v>60</v>
      </c>
      <c r="W284" s="1">
        <v>53</v>
      </c>
      <c r="X284" s="1">
        <v>57</v>
      </c>
      <c r="Y284" s="1">
        <v>37</v>
      </c>
      <c r="Z284" s="1">
        <v>22</v>
      </c>
      <c r="AA284" s="1">
        <v>53</v>
      </c>
      <c r="AB284" s="1">
        <v>73</v>
      </c>
      <c r="AC284" s="1">
        <v>84</v>
      </c>
      <c r="AD284" s="1">
        <v>54</v>
      </c>
      <c r="AE284" s="1">
        <v>52</v>
      </c>
      <c r="AF284" s="1">
        <v>40</v>
      </c>
      <c r="AG284" s="1">
        <v>64</v>
      </c>
      <c r="AH284" s="1">
        <v>55</v>
      </c>
      <c r="AI284" s="1">
        <v>44</v>
      </c>
      <c r="AJ284" s="22">
        <v>52</v>
      </c>
      <c r="AL284" s="41" t="str">
        <f t="shared" si="28"/>
        <v>Man City</v>
      </c>
      <c r="AM284" s="14"/>
    </row>
    <row r="285" spans="2:39" x14ac:dyDescent="0.35">
      <c r="B285" s="1" t="s">
        <v>4</v>
      </c>
      <c r="C285" s="1" t="s">
        <v>17</v>
      </c>
      <c r="E285" s="1">
        <f>SUM('Initial Model'!AC286)+SUM('Initial Model'!AI286:AJ286)+SUM('Initial Model'!AO286:AQ286)+SUM('Initial Model'!AU286:AX286)+SUM('Initial Model'!BA286:BE286)</f>
        <v>7.6764135633266284E-2</v>
      </c>
      <c r="F285" s="1">
        <f>'Initial Model'!W286+'Initial Model'!AD286+'Initial Model'!AK286+'Initial Model'!AR286+'Initial Model'!AY286+'Initial Model'!BF286</f>
        <v>0.22264685751367247</v>
      </c>
      <c r="G285" s="1">
        <f t="shared" si="24"/>
        <v>0.70058900685306125</v>
      </c>
      <c r="I285" s="1">
        <f t="shared" ca="1" si="25"/>
        <v>0.99036850222287731</v>
      </c>
      <c r="J285" s="1">
        <f t="shared" ca="1" si="26"/>
        <v>3</v>
      </c>
      <c r="K285" s="1">
        <f t="shared" ca="1" si="27"/>
        <v>0</v>
      </c>
      <c r="P285" s="21">
        <v>277</v>
      </c>
      <c r="Q285" s="1">
        <v>70</v>
      </c>
      <c r="R285" s="1">
        <v>54</v>
      </c>
      <c r="S285" s="1">
        <v>34</v>
      </c>
      <c r="T285" s="1">
        <v>35</v>
      </c>
      <c r="U285" s="1">
        <v>32</v>
      </c>
      <c r="V285" s="1">
        <v>66</v>
      </c>
      <c r="W285" s="1">
        <v>53</v>
      </c>
      <c r="X285" s="1">
        <v>48</v>
      </c>
      <c r="Y285" s="1">
        <v>37</v>
      </c>
      <c r="Z285" s="1">
        <v>23</v>
      </c>
      <c r="AA285" s="1">
        <v>62</v>
      </c>
      <c r="AB285" s="1">
        <v>76</v>
      </c>
      <c r="AC285" s="1">
        <v>102</v>
      </c>
      <c r="AD285" s="1">
        <v>57</v>
      </c>
      <c r="AE285" s="1">
        <v>32</v>
      </c>
      <c r="AF285" s="1">
        <v>28</v>
      </c>
      <c r="AG285" s="1">
        <v>66</v>
      </c>
      <c r="AH285" s="1">
        <v>57</v>
      </c>
      <c r="AI285" s="1">
        <v>65</v>
      </c>
      <c r="AJ285" s="22">
        <v>49</v>
      </c>
      <c r="AL285" s="41" t="str">
        <f t="shared" si="28"/>
        <v>Man City</v>
      </c>
      <c r="AM285" s="14"/>
    </row>
    <row r="286" spans="2:39" x14ac:dyDescent="0.35">
      <c r="B286" s="1" t="s">
        <v>13</v>
      </c>
      <c r="C286" s="1" t="s">
        <v>8</v>
      </c>
      <c r="E286" s="1">
        <f>SUM('Initial Model'!AC287)+SUM('Initial Model'!AI287:AJ287)+SUM('Initial Model'!AO287:AQ287)+SUM('Initial Model'!AU287:AX287)+SUM('Initial Model'!BA287:BE287)</f>
        <v>0.43070681079816248</v>
      </c>
      <c r="F286" s="1">
        <f>'Initial Model'!W287+'Initial Model'!AD287+'Initial Model'!AK287+'Initial Model'!AR287+'Initial Model'!AY287+'Initial Model'!BF287</f>
        <v>0.34981434733700695</v>
      </c>
      <c r="G286" s="1">
        <f t="shared" si="24"/>
        <v>0.21947884186483058</v>
      </c>
      <c r="I286" s="1">
        <f t="shared" ca="1" si="25"/>
        <v>0.66338952340813095</v>
      </c>
      <c r="J286" s="1">
        <f t="shared" ca="1" si="26"/>
        <v>3</v>
      </c>
      <c r="K286" s="1">
        <f t="shared" ca="1" si="27"/>
        <v>0</v>
      </c>
      <c r="P286" s="21">
        <v>278</v>
      </c>
      <c r="Q286" s="1">
        <v>64</v>
      </c>
      <c r="R286" s="1">
        <v>39</v>
      </c>
      <c r="S286" s="1">
        <v>36</v>
      </c>
      <c r="T286" s="1">
        <v>56</v>
      </c>
      <c r="U286" s="1">
        <v>29</v>
      </c>
      <c r="V286" s="1">
        <v>72</v>
      </c>
      <c r="W286" s="1">
        <v>48</v>
      </c>
      <c r="X286" s="1">
        <v>60</v>
      </c>
      <c r="Y286" s="1">
        <v>27</v>
      </c>
      <c r="Z286" s="1">
        <v>21</v>
      </c>
      <c r="AA286" s="1">
        <v>52</v>
      </c>
      <c r="AB286" s="1">
        <v>71</v>
      </c>
      <c r="AC286" s="1">
        <v>88</v>
      </c>
      <c r="AD286" s="1">
        <v>55</v>
      </c>
      <c r="AE286" s="1">
        <v>46</v>
      </c>
      <c r="AF286" s="1">
        <v>44</v>
      </c>
      <c r="AG286" s="1">
        <v>62</v>
      </c>
      <c r="AH286" s="1">
        <v>60</v>
      </c>
      <c r="AI286" s="1">
        <v>51</v>
      </c>
      <c r="AJ286" s="22">
        <v>49</v>
      </c>
      <c r="AL286" s="41" t="str">
        <f t="shared" si="28"/>
        <v>Man City</v>
      </c>
      <c r="AM286" s="14"/>
    </row>
    <row r="287" spans="2:39" x14ac:dyDescent="0.35">
      <c r="B287" s="1" t="s">
        <v>21</v>
      </c>
      <c r="C287" s="1" t="s">
        <v>7</v>
      </c>
      <c r="E287" s="1">
        <f>SUM('Initial Model'!AC288)+SUM('Initial Model'!AI288:AJ288)+SUM('Initial Model'!AO288:AQ288)+SUM('Initial Model'!AU288:AX288)+SUM('Initial Model'!BA288:BE288)</f>
        <v>0.16353500195299475</v>
      </c>
      <c r="F287" s="1">
        <f>'Initial Model'!W288+'Initial Model'!AD288+'Initial Model'!AK288+'Initial Model'!AR288+'Initial Model'!AY288+'Initial Model'!BF288</f>
        <v>0.22592177005808126</v>
      </c>
      <c r="G287" s="1">
        <f t="shared" si="24"/>
        <v>0.61054322798892402</v>
      </c>
      <c r="I287" s="1">
        <f t="shared" ca="1" si="25"/>
        <v>0.65546981040043306</v>
      </c>
      <c r="J287" s="1">
        <f t="shared" ca="1" si="26"/>
        <v>1</v>
      </c>
      <c r="K287" s="1">
        <f t="shared" ca="1" si="27"/>
        <v>1</v>
      </c>
      <c r="P287" s="21">
        <v>279</v>
      </c>
      <c r="Q287" s="1">
        <v>57</v>
      </c>
      <c r="R287" s="1">
        <v>49</v>
      </c>
      <c r="S287" s="1">
        <v>41</v>
      </c>
      <c r="T287" s="1">
        <v>44</v>
      </c>
      <c r="U287" s="1">
        <v>38</v>
      </c>
      <c r="V287" s="1">
        <v>52</v>
      </c>
      <c r="W287" s="1">
        <v>43</v>
      </c>
      <c r="X287" s="1">
        <v>60</v>
      </c>
      <c r="Y287" s="1">
        <v>39</v>
      </c>
      <c r="Z287" s="1">
        <v>26</v>
      </c>
      <c r="AA287" s="1">
        <v>69</v>
      </c>
      <c r="AB287" s="1">
        <v>75</v>
      </c>
      <c r="AC287" s="1">
        <v>90</v>
      </c>
      <c r="AD287" s="1">
        <v>54</v>
      </c>
      <c r="AE287" s="1">
        <v>41</v>
      </c>
      <c r="AF287" s="1">
        <v>28</v>
      </c>
      <c r="AG287" s="1">
        <v>78</v>
      </c>
      <c r="AH287" s="1">
        <v>53</v>
      </c>
      <c r="AI287" s="1">
        <v>43</v>
      </c>
      <c r="AJ287" s="22">
        <v>47</v>
      </c>
      <c r="AL287" s="41" t="str">
        <f t="shared" si="28"/>
        <v>Man City</v>
      </c>
      <c r="AM287" s="14"/>
    </row>
    <row r="288" spans="2:39" x14ac:dyDescent="0.35">
      <c r="B288" s="1" t="s">
        <v>2</v>
      </c>
      <c r="C288" s="1" t="s">
        <v>20</v>
      </c>
      <c r="E288" s="1">
        <f>SUM('Initial Model'!AC289)+SUM('Initial Model'!AI289:AJ289)+SUM('Initial Model'!AO289:AQ289)+SUM('Initial Model'!AU289:AX289)+SUM('Initial Model'!BA289:BE289)</f>
        <v>0.48267504881992268</v>
      </c>
      <c r="F288" s="1">
        <f>'Initial Model'!W289+'Initial Model'!AD289+'Initial Model'!AK289+'Initial Model'!AR289+'Initial Model'!AY289+'Initial Model'!BF289</f>
        <v>0.28709104870113367</v>
      </c>
      <c r="G288" s="1">
        <f t="shared" si="24"/>
        <v>0.23023390247894371</v>
      </c>
      <c r="I288" s="1">
        <f t="shared" ca="1" si="25"/>
        <v>3.8236558999989789E-2</v>
      </c>
      <c r="J288" s="1">
        <f t="shared" ca="1" si="26"/>
        <v>0</v>
      </c>
      <c r="K288" s="1">
        <f t="shared" ca="1" si="27"/>
        <v>3</v>
      </c>
      <c r="P288" s="21">
        <v>280</v>
      </c>
      <c r="Q288" s="1">
        <v>58</v>
      </c>
      <c r="R288" s="1">
        <v>48</v>
      </c>
      <c r="S288" s="1">
        <v>33</v>
      </c>
      <c r="T288" s="1">
        <v>45</v>
      </c>
      <c r="U288" s="1">
        <v>40</v>
      </c>
      <c r="V288" s="1">
        <v>55</v>
      </c>
      <c r="W288" s="1">
        <v>49</v>
      </c>
      <c r="X288" s="1">
        <v>52</v>
      </c>
      <c r="Y288" s="1">
        <v>38</v>
      </c>
      <c r="Z288" s="1">
        <v>18</v>
      </c>
      <c r="AA288" s="1">
        <v>59</v>
      </c>
      <c r="AB288" s="1">
        <v>89</v>
      </c>
      <c r="AC288" s="1">
        <v>86</v>
      </c>
      <c r="AD288" s="1">
        <v>43</v>
      </c>
      <c r="AE288" s="1">
        <v>61</v>
      </c>
      <c r="AF288" s="1">
        <v>30</v>
      </c>
      <c r="AG288" s="1">
        <v>67</v>
      </c>
      <c r="AH288" s="1">
        <v>40</v>
      </c>
      <c r="AI288" s="1">
        <v>61</v>
      </c>
      <c r="AJ288" s="22">
        <v>55</v>
      </c>
      <c r="AL288" s="41" t="str">
        <f t="shared" si="28"/>
        <v>Liverpool</v>
      </c>
      <c r="AM288" s="14"/>
    </row>
    <row r="289" spans="2:39" x14ac:dyDescent="0.35">
      <c r="B289" s="1" t="s">
        <v>11</v>
      </c>
      <c r="C289" s="1" t="s">
        <v>16</v>
      </c>
      <c r="E289" s="1">
        <f>SUM('Initial Model'!AC290)+SUM('Initial Model'!AI290:AJ290)+SUM('Initial Model'!AO290:AQ290)+SUM('Initial Model'!AU290:AX290)+SUM('Initial Model'!BA290:BE290)</f>
        <v>0.47284167491384166</v>
      </c>
      <c r="F289" s="1">
        <f>'Initial Model'!W290+'Initial Model'!AD290+'Initial Model'!AK290+'Initial Model'!AR290+'Initial Model'!AY290+'Initial Model'!BF290</f>
        <v>0.27989075842257405</v>
      </c>
      <c r="G289" s="1">
        <f t="shared" si="24"/>
        <v>0.24726756666358429</v>
      </c>
      <c r="I289" s="1">
        <f t="shared" ca="1" si="25"/>
        <v>0.89992321503106643</v>
      </c>
      <c r="J289" s="1">
        <f t="shared" ca="1" si="26"/>
        <v>3</v>
      </c>
      <c r="K289" s="1">
        <f t="shared" ca="1" si="27"/>
        <v>0</v>
      </c>
      <c r="P289" s="21">
        <v>281</v>
      </c>
      <c r="Q289" s="1">
        <v>62</v>
      </c>
      <c r="R289" s="1">
        <v>48</v>
      </c>
      <c r="S289" s="1">
        <v>33</v>
      </c>
      <c r="T289" s="1">
        <v>34</v>
      </c>
      <c r="U289" s="1">
        <v>36</v>
      </c>
      <c r="V289" s="1">
        <v>69</v>
      </c>
      <c r="W289" s="1">
        <v>52</v>
      </c>
      <c r="X289" s="1">
        <v>51</v>
      </c>
      <c r="Y289" s="1">
        <v>31</v>
      </c>
      <c r="Z289" s="1">
        <v>33</v>
      </c>
      <c r="AA289" s="1">
        <v>55</v>
      </c>
      <c r="AB289" s="1">
        <v>86</v>
      </c>
      <c r="AC289" s="1">
        <v>84</v>
      </c>
      <c r="AD289" s="1">
        <v>58</v>
      </c>
      <c r="AE289" s="1">
        <v>48</v>
      </c>
      <c r="AF289" s="1">
        <v>42</v>
      </c>
      <c r="AG289" s="1">
        <v>74</v>
      </c>
      <c r="AH289" s="1">
        <v>44</v>
      </c>
      <c r="AI289" s="1">
        <v>36</v>
      </c>
      <c r="AJ289" s="22">
        <v>61</v>
      </c>
      <c r="AL289" s="41" t="str">
        <f t="shared" si="28"/>
        <v>Liverpool</v>
      </c>
      <c r="AM289" s="14"/>
    </row>
    <row r="290" spans="2:39" x14ac:dyDescent="0.35">
      <c r="B290" s="1" t="s">
        <v>19</v>
      </c>
      <c r="C290" s="1" t="s">
        <v>10</v>
      </c>
      <c r="E290" s="1">
        <f>SUM('Initial Model'!AC291)+SUM('Initial Model'!AI291:AJ291)+SUM('Initial Model'!AO291:AQ291)+SUM('Initial Model'!AU291:AX291)+SUM('Initial Model'!BA291:BE291)</f>
        <v>0.32054966862010797</v>
      </c>
      <c r="F290" s="1">
        <f>'Initial Model'!W291+'Initial Model'!AD291+'Initial Model'!AK291+'Initial Model'!AR291+'Initial Model'!AY291+'Initial Model'!BF291</f>
        <v>0.34208266253859104</v>
      </c>
      <c r="G290" s="1">
        <f t="shared" si="24"/>
        <v>0.33736766884130098</v>
      </c>
      <c r="I290" s="1">
        <f t="shared" ca="1" si="25"/>
        <v>0.70962154774788033</v>
      </c>
      <c r="J290" s="1">
        <f t="shared" ca="1" si="26"/>
        <v>3</v>
      </c>
      <c r="K290" s="1">
        <f t="shared" ca="1" si="27"/>
        <v>0</v>
      </c>
      <c r="P290" s="21">
        <v>282</v>
      </c>
      <c r="Q290" s="1">
        <v>73</v>
      </c>
      <c r="R290" s="1">
        <v>54</v>
      </c>
      <c r="S290" s="1">
        <v>30</v>
      </c>
      <c r="T290" s="1">
        <v>31</v>
      </c>
      <c r="U290" s="1">
        <v>35</v>
      </c>
      <c r="V290" s="1">
        <v>58</v>
      </c>
      <c r="W290" s="1">
        <v>39</v>
      </c>
      <c r="X290" s="1">
        <v>52</v>
      </c>
      <c r="Y290" s="1">
        <v>26</v>
      </c>
      <c r="Z290" s="1">
        <v>32</v>
      </c>
      <c r="AA290" s="1">
        <v>68</v>
      </c>
      <c r="AB290" s="1">
        <v>85</v>
      </c>
      <c r="AC290" s="1">
        <v>82</v>
      </c>
      <c r="AD290" s="1">
        <v>49</v>
      </c>
      <c r="AE290" s="1">
        <v>55</v>
      </c>
      <c r="AF290" s="1">
        <v>42</v>
      </c>
      <c r="AG290" s="1">
        <v>73</v>
      </c>
      <c r="AH290" s="1">
        <v>53</v>
      </c>
      <c r="AI290" s="1">
        <v>42</v>
      </c>
      <c r="AJ290" s="22">
        <v>58</v>
      </c>
      <c r="AL290" s="41" t="str">
        <f t="shared" si="28"/>
        <v>Liverpool</v>
      </c>
      <c r="AM290" s="14"/>
    </row>
    <row r="291" spans="2:39" x14ac:dyDescent="0.35">
      <c r="B291" s="1" t="s">
        <v>14</v>
      </c>
      <c r="C291" s="1" t="s">
        <v>5</v>
      </c>
      <c r="E291" s="1">
        <f>SUM('Initial Model'!AC292)+SUM('Initial Model'!AI292:AJ292)+SUM('Initial Model'!AO292:AQ292)+SUM('Initial Model'!AU292:AX292)+SUM('Initial Model'!BA292:BE292)</f>
        <v>0.4665197904582053</v>
      </c>
      <c r="F291" s="1">
        <f>'Initial Model'!W292+'Initial Model'!AD292+'Initial Model'!AK292+'Initial Model'!AR292+'Initial Model'!AY292+'Initial Model'!BF292</f>
        <v>0.35543383194420325</v>
      </c>
      <c r="G291" s="1">
        <f t="shared" si="24"/>
        <v>0.17804637759759145</v>
      </c>
      <c r="I291" s="1">
        <f t="shared" ca="1" si="25"/>
        <v>0.7283002634409903</v>
      </c>
      <c r="J291" s="1">
        <f t="shared" ca="1" si="26"/>
        <v>3</v>
      </c>
      <c r="K291" s="1">
        <f t="shared" ca="1" si="27"/>
        <v>0</v>
      </c>
      <c r="P291" s="21">
        <v>283</v>
      </c>
      <c r="Q291" s="1">
        <v>51</v>
      </c>
      <c r="R291" s="1">
        <v>33</v>
      </c>
      <c r="S291" s="1">
        <v>37</v>
      </c>
      <c r="T291" s="1">
        <v>36</v>
      </c>
      <c r="U291" s="1">
        <v>35</v>
      </c>
      <c r="V291" s="1">
        <v>79</v>
      </c>
      <c r="W291" s="1">
        <v>54</v>
      </c>
      <c r="X291" s="1">
        <v>64</v>
      </c>
      <c r="Y291" s="1">
        <v>33</v>
      </c>
      <c r="Z291" s="1">
        <v>17</v>
      </c>
      <c r="AA291" s="1">
        <v>49</v>
      </c>
      <c r="AB291" s="1">
        <v>95</v>
      </c>
      <c r="AC291" s="1">
        <v>89</v>
      </c>
      <c r="AD291" s="1">
        <v>61</v>
      </c>
      <c r="AE291" s="1">
        <v>42</v>
      </c>
      <c r="AF291" s="1">
        <v>51</v>
      </c>
      <c r="AG291" s="1">
        <v>65</v>
      </c>
      <c r="AH291" s="1">
        <v>41</v>
      </c>
      <c r="AI291" s="1">
        <v>50</v>
      </c>
      <c r="AJ291" s="22">
        <v>50</v>
      </c>
      <c r="AL291" s="41" t="str">
        <f t="shared" si="28"/>
        <v>Liverpool</v>
      </c>
      <c r="AM291" s="14"/>
    </row>
    <row r="292" spans="2:39" x14ac:dyDescent="0.35">
      <c r="B292" s="1" t="s">
        <v>15</v>
      </c>
      <c r="C292" s="1" t="s">
        <v>18</v>
      </c>
      <c r="E292" s="1">
        <f>SUM('Initial Model'!AC293)+SUM('Initial Model'!AI293:AJ293)+SUM('Initial Model'!AO293:AQ293)+SUM('Initial Model'!AU293:AX293)+SUM('Initial Model'!BA293:BE293)</f>
        <v>0.11892966022672481</v>
      </c>
      <c r="F292" s="1">
        <f>'Initial Model'!W293+'Initial Model'!AD293+'Initial Model'!AK293+'Initial Model'!AR293+'Initial Model'!AY293+'Initial Model'!BF293</f>
        <v>0.29867335343438067</v>
      </c>
      <c r="G292" s="1">
        <f t="shared" si="24"/>
        <v>0.58239698633889447</v>
      </c>
      <c r="I292" s="1">
        <f t="shared" ca="1" si="25"/>
        <v>0.43643102476210349</v>
      </c>
      <c r="J292" s="1">
        <f t="shared" ca="1" si="26"/>
        <v>0</v>
      </c>
      <c r="K292" s="1">
        <f t="shared" ca="1" si="27"/>
        <v>3</v>
      </c>
      <c r="P292" s="21">
        <v>284</v>
      </c>
      <c r="Q292" s="1">
        <v>63</v>
      </c>
      <c r="R292" s="1">
        <v>52</v>
      </c>
      <c r="S292" s="1">
        <v>40</v>
      </c>
      <c r="T292" s="1">
        <v>40</v>
      </c>
      <c r="U292" s="1">
        <v>33</v>
      </c>
      <c r="V292" s="1">
        <v>68</v>
      </c>
      <c r="W292" s="1">
        <v>45</v>
      </c>
      <c r="X292" s="1">
        <v>51</v>
      </c>
      <c r="Y292" s="1">
        <v>20</v>
      </c>
      <c r="Z292" s="1">
        <v>17</v>
      </c>
      <c r="AA292" s="1">
        <v>57</v>
      </c>
      <c r="AB292" s="1">
        <v>86</v>
      </c>
      <c r="AC292" s="1">
        <v>103</v>
      </c>
      <c r="AD292" s="1">
        <v>57</v>
      </c>
      <c r="AE292" s="1">
        <v>51</v>
      </c>
      <c r="AF292" s="1">
        <v>36</v>
      </c>
      <c r="AG292" s="1">
        <v>73</v>
      </c>
      <c r="AH292" s="1">
        <v>43</v>
      </c>
      <c r="AI292" s="1">
        <v>55</v>
      </c>
      <c r="AJ292" s="22">
        <v>50</v>
      </c>
      <c r="AL292" s="41" t="str">
        <f t="shared" si="28"/>
        <v>Man City</v>
      </c>
      <c r="AM292" s="14"/>
    </row>
    <row r="293" spans="2:39" x14ac:dyDescent="0.35">
      <c r="B293" s="1" t="s">
        <v>6</v>
      </c>
      <c r="C293" s="1" t="s">
        <v>9</v>
      </c>
      <c r="E293" s="1">
        <f>SUM('Initial Model'!AC294)+SUM('Initial Model'!AI294:AJ294)+SUM('Initial Model'!AO294:AQ294)+SUM('Initial Model'!AU294:AX294)+SUM('Initial Model'!BA294:BE294)</f>
        <v>0.16254844224161744</v>
      </c>
      <c r="F293" s="1">
        <f>'Initial Model'!W294+'Initial Model'!AD294+'Initial Model'!AK294+'Initial Model'!AR294+'Initial Model'!AY294+'Initial Model'!BF294</f>
        <v>0.2576615686238099</v>
      </c>
      <c r="G293" s="1">
        <f t="shared" si="24"/>
        <v>0.57978998913457269</v>
      </c>
      <c r="I293" s="1">
        <f t="shared" ca="1" si="25"/>
        <v>9.6949908283657904E-2</v>
      </c>
      <c r="J293" s="1">
        <f t="shared" ca="1" si="26"/>
        <v>0</v>
      </c>
      <c r="K293" s="1">
        <f t="shared" ca="1" si="27"/>
        <v>3</v>
      </c>
      <c r="P293" s="21">
        <v>285</v>
      </c>
      <c r="Q293" s="1">
        <v>68</v>
      </c>
      <c r="R293" s="1">
        <v>55</v>
      </c>
      <c r="S293" s="1">
        <v>45</v>
      </c>
      <c r="T293" s="1">
        <v>40</v>
      </c>
      <c r="U293" s="1">
        <v>34</v>
      </c>
      <c r="V293" s="1">
        <v>56</v>
      </c>
      <c r="W293" s="1">
        <v>45</v>
      </c>
      <c r="X293" s="1">
        <v>68</v>
      </c>
      <c r="Y293" s="1">
        <v>17</v>
      </c>
      <c r="Z293" s="1">
        <v>27</v>
      </c>
      <c r="AA293" s="1">
        <v>52</v>
      </c>
      <c r="AB293" s="1">
        <v>75</v>
      </c>
      <c r="AC293" s="1">
        <v>92</v>
      </c>
      <c r="AD293" s="1">
        <v>68</v>
      </c>
      <c r="AE293" s="1">
        <v>55</v>
      </c>
      <c r="AF293" s="1">
        <v>43</v>
      </c>
      <c r="AG293" s="1">
        <v>59</v>
      </c>
      <c r="AH293" s="1">
        <v>49</v>
      </c>
      <c r="AI293" s="1">
        <v>40</v>
      </c>
      <c r="AJ293" s="22">
        <v>42</v>
      </c>
      <c r="AL293" s="41" t="str">
        <f t="shared" si="28"/>
        <v>Man City</v>
      </c>
      <c r="AM293" s="14"/>
    </row>
    <row r="294" spans="2:39" x14ac:dyDescent="0.35">
      <c r="B294" s="1" t="s">
        <v>12</v>
      </c>
      <c r="C294" s="1" t="s">
        <v>3</v>
      </c>
      <c r="E294" s="1">
        <f>SUM('Initial Model'!AC295)+SUM('Initial Model'!AI295:AJ295)+SUM('Initial Model'!AO295:AQ295)+SUM('Initial Model'!AU295:AX295)+SUM('Initial Model'!BA295:BE295)</f>
        <v>0.22963706566643222</v>
      </c>
      <c r="F294" s="1">
        <f>'Initial Model'!W295+'Initial Model'!AD295+'Initial Model'!AK295+'Initial Model'!AR295+'Initial Model'!AY295+'Initial Model'!BF295</f>
        <v>0.2820802584819877</v>
      </c>
      <c r="G294" s="1">
        <f t="shared" si="24"/>
        <v>0.48828267585158014</v>
      </c>
      <c r="I294" s="1">
        <f t="shared" ca="1" si="25"/>
        <v>0.64427720021414281</v>
      </c>
      <c r="J294" s="1">
        <f t="shared" ca="1" si="26"/>
        <v>1</v>
      </c>
      <c r="K294" s="1">
        <f t="shared" ca="1" si="27"/>
        <v>1</v>
      </c>
      <c r="P294" s="21">
        <v>286</v>
      </c>
      <c r="Q294" s="1">
        <v>68</v>
      </c>
      <c r="R294" s="1">
        <v>36</v>
      </c>
      <c r="S294" s="1">
        <v>44</v>
      </c>
      <c r="T294" s="1">
        <v>36</v>
      </c>
      <c r="U294" s="1">
        <v>41</v>
      </c>
      <c r="V294" s="1">
        <v>54</v>
      </c>
      <c r="W294" s="1">
        <v>52</v>
      </c>
      <c r="X294" s="1">
        <v>57</v>
      </c>
      <c r="Y294" s="1">
        <v>30</v>
      </c>
      <c r="Z294" s="1">
        <v>21</v>
      </c>
      <c r="AA294" s="1">
        <v>51</v>
      </c>
      <c r="AB294" s="1">
        <v>76</v>
      </c>
      <c r="AC294" s="1">
        <v>80</v>
      </c>
      <c r="AD294" s="1">
        <v>53</v>
      </c>
      <c r="AE294" s="1">
        <v>51</v>
      </c>
      <c r="AF294" s="1">
        <v>32</v>
      </c>
      <c r="AG294" s="1">
        <v>83</v>
      </c>
      <c r="AH294" s="1">
        <v>44</v>
      </c>
      <c r="AI294" s="1">
        <v>53</v>
      </c>
      <c r="AJ294" s="22">
        <v>59</v>
      </c>
      <c r="AL294" s="41" t="str">
        <f t="shared" si="28"/>
        <v>Tottenham</v>
      </c>
      <c r="AM294" s="14"/>
    </row>
    <row r="295" spans="2:39" x14ac:dyDescent="0.35">
      <c r="B295" s="1" t="s">
        <v>5</v>
      </c>
      <c r="C295" s="1" t="s">
        <v>19</v>
      </c>
      <c r="E295" s="1">
        <f>SUM('Initial Model'!AC296)+SUM('Initial Model'!AI296:AJ296)+SUM('Initial Model'!AO296:AQ296)+SUM('Initial Model'!AU296:AX296)+SUM('Initial Model'!BA296:BE296)</f>
        <v>0.1840908823366193</v>
      </c>
      <c r="F295" s="1">
        <f>'Initial Model'!W296+'Initial Model'!AD296+'Initial Model'!AK296+'Initial Model'!AR296+'Initial Model'!AY296+'Initial Model'!BF296</f>
        <v>0.28396235330265757</v>
      </c>
      <c r="G295" s="1">
        <f t="shared" si="24"/>
        <v>0.53194676436072319</v>
      </c>
      <c r="I295" s="1">
        <f t="shared" ca="1" si="25"/>
        <v>0.32065684603016498</v>
      </c>
      <c r="J295" s="1">
        <f t="shared" ca="1" si="26"/>
        <v>0</v>
      </c>
      <c r="K295" s="1">
        <f t="shared" ca="1" si="27"/>
        <v>3</v>
      </c>
      <c r="P295" s="21">
        <v>287</v>
      </c>
      <c r="Q295" s="1">
        <v>80</v>
      </c>
      <c r="R295" s="1">
        <v>36</v>
      </c>
      <c r="S295" s="1">
        <v>33</v>
      </c>
      <c r="T295" s="1">
        <v>45</v>
      </c>
      <c r="U295" s="1">
        <v>29</v>
      </c>
      <c r="V295" s="1">
        <v>58</v>
      </c>
      <c r="W295" s="1">
        <v>53</v>
      </c>
      <c r="X295" s="1">
        <v>56</v>
      </c>
      <c r="Y295" s="1">
        <v>41</v>
      </c>
      <c r="Z295" s="1">
        <v>25</v>
      </c>
      <c r="AA295" s="1">
        <v>54</v>
      </c>
      <c r="AB295" s="1">
        <v>83</v>
      </c>
      <c r="AC295" s="1">
        <v>87</v>
      </c>
      <c r="AD295" s="1">
        <v>56</v>
      </c>
      <c r="AE295" s="1">
        <v>42</v>
      </c>
      <c r="AF295" s="1">
        <v>42</v>
      </c>
      <c r="AG295" s="1">
        <v>63</v>
      </c>
      <c r="AH295" s="1">
        <v>50</v>
      </c>
      <c r="AI295" s="1">
        <v>55</v>
      </c>
      <c r="AJ295" s="22">
        <v>39</v>
      </c>
      <c r="AL295" s="41" t="str">
        <f t="shared" si="28"/>
        <v>Man City</v>
      </c>
      <c r="AM295" s="14"/>
    </row>
    <row r="296" spans="2:39" x14ac:dyDescent="0.35">
      <c r="B296" s="1" t="s">
        <v>7</v>
      </c>
      <c r="C296" s="1" t="s">
        <v>13</v>
      </c>
      <c r="E296" s="1">
        <f>SUM('Initial Model'!AC297)+SUM('Initial Model'!AI297:AJ297)+SUM('Initial Model'!AO297:AQ297)+SUM('Initial Model'!AU297:AX297)+SUM('Initial Model'!BA297:BE297)</f>
        <v>0.31354760779147495</v>
      </c>
      <c r="F296" s="1">
        <f>'Initial Model'!W297+'Initial Model'!AD297+'Initial Model'!AK297+'Initial Model'!AR297+'Initial Model'!AY297+'Initial Model'!BF297</f>
        <v>0.39415452846453902</v>
      </c>
      <c r="G296" s="1">
        <f t="shared" si="24"/>
        <v>0.29229786374398603</v>
      </c>
      <c r="I296" s="1">
        <f t="shared" ca="1" si="25"/>
        <v>6.0404556587055347E-2</v>
      </c>
      <c r="J296" s="1">
        <f t="shared" ca="1" si="26"/>
        <v>0</v>
      </c>
      <c r="K296" s="1">
        <f t="shared" ca="1" si="27"/>
        <v>3</v>
      </c>
      <c r="P296" s="21">
        <v>288</v>
      </c>
      <c r="Q296" s="1">
        <v>64</v>
      </c>
      <c r="R296" s="1">
        <v>54</v>
      </c>
      <c r="S296" s="1">
        <v>46</v>
      </c>
      <c r="T296" s="1">
        <v>49</v>
      </c>
      <c r="U296" s="1">
        <v>43</v>
      </c>
      <c r="V296" s="1">
        <v>58</v>
      </c>
      <c r="W296" s="1">
        <v>36</v>
      </c>
      <c r="X296" s="1">
        <v>42</v>
      </c>
      <c r="Y296" s="1">
        <v>28</v>
      </c>
      <c r="Z296" s="1">
        <v>19</v>
      </c>
      <c r="AA296" s="1">
        <v>56</v>
      </c>
      <c r="AB296" s="1">
        <v>86</v>
      </c>
      <c r="AC296" s="1">
        <v>85</v>
      </c>
      <c r="AD296" s="1">
        <v>61</v>
      </c>
      <c r="AE296" s="1">
        <v>57</v>
      </c>
      <c r="AF296" s="1">
        <v>29</v>
      </c>
      <c r="AG296" s="1">
        <v>71</v>
      </c>
      <c r="AH296" s="1">
        <v>39</v>
      </c>
      <c r="AI296" s="1">
        <v>46</v>
      </c>
      <c r="AJ296" s="22">
        <v>61</v>
      </c>
      <c r="AL296" s="41" t="str">
        <f t="shared" si="28"/>
        <v>Liverpool</v>
      </c>
      <c r="AM296" s="14"/>
    </row>
    <row r="297" spans="2:39" x14ac:dyDescent="0.35">
      <c r="B297" s="1" t="s">
        <v>8</v>
      </c>
      <c r="C297" s="1" t="s">
        <v>4</v>
      </c>
      <c r="E297" s="1">
        <f>SUM('Initial Model'!AC298)+SUM('Initial Model'!AI298:AJ298)+SUM('Initial Model'!AO298:AQ298)+SUM('Initial Model'!AU298:AX298)+SUM('Initial Model'!BA298:BE298)</f>
        <v>0.1312889793429069</v>
      </c>
      <c r="F297" s="1">
        <f>'Initial Model'!W298+'Initial Model'!AD298+'Initial Model'!AK298+'Initial Model'!AR298+'Initial Model'!AY298+'Initial Model'!BF298</f>
        <v>0.27034651597556575</v>
      </c>
      <c r="G297" s="1">
        <f t="shared" si="24"/>
        <v>0.59836450468152735</v>
      </c>
      <c r="I297" s="1">
        <f t="shared" ca="1" si="25"/>
        <v>0.6065586802823516</v>
      </c>
      <c r="J297" s="1">
        <f t="shared" ca="1" si="26"/>
        <v>1</v>
      </c>
      <c r="K297" s="1">
        <f t="shared" ca="1" si="27"/>
        <v>1</v>
      </c>
      <c r="P297" s="21">
        <v>289</v>
      </c>
      <c r="Q297" s="1">
        <v>61</v>
      </c>
      <c r="R297" s="1">
        <v>47</v>
      </c>
      <c r="S297" s="1">
        <v>48</v>
      </c>
      <c r="T297" s="1">
        <v>47</v>
      </c>
      <c r="U297" s="1">
        <v>31</v>
      </c>
      <c r="V297" s="1">
        <v>76</v>
      </c>
      <c r="W297" s="1">
        <v>52</v>
      </c>
      <c r="X297" s="1">
        <v>51</v>
      </c>
      <c r="Y297" s="1">
        <v>42</v>
      </c>
      <c r="Z297" s="1">
        <v>24</v>
      </c>
      <c r="AA297" s="1">
        <v>55</v>
      </c>
      <c r="AB297" s="1">
        <v>86</v>
      </c>
      <c r="AC297" s="1">
        <v>90</v>
      </c>
      <c r="AD297" s="1">
        <v>58</v>
      </c>
      <c r="AE297" s="1">
        <v>46</v>
      </c>
      <c r="AF297" s="1">
        <v>33</v>
      </c>
      <c r="AG297" s="1">
        <v>62</v>
      </c>
      <c r="AH297" s="1">
        <v>48</v>
      </c>
      <c r="AI297" s="1">
        <v>42</v>
      </c>
      <c r="AJ297" s="22">
        <v>43</v>
      </c>
      <c r="AL297" s="41" t="str">
        <f t="shared" si="28"/>
        <v>Man City</v>
      </c>
      <c r="AM297" s="14"/>
    </row>
    <row r="298" spans="2:39" x14ac:dyDescent="0.35">
      <c r="B298" s="1" t="s">
        <v>3</v>
      </c>
      <c r="C298" s="1" t="s">
        <v>6</v>
      </c>
      <c r="E298" s="1">
        <f>SUM('Initial Model'!AC299)+SUM('Initial Model'!AI299:AJ299)+SUM('Initial Model'!AO299:AQ299)+SUM('Initial Model'!AU299:AX299)+SUM('Initial Model'!BA299:BE299)</f>
        <v>0.56178999430350451</v>
      </c>
      <c r="F298" s="1">
        <f>'Initial Model'!W299+'Initial Model'!AD299+'Initial Model'!AK299+'Initial Model'!AR299+'Initial Model'!AY299+'Initial Model'!BF299</f>
        <v>0.30761610287802832</v>
      </c>
      <c r="G298" s="1">
        <f t="shared" si="24"/>
        <v>0.13059390281846717</v>
      </c>
      <c r="I298" s="1">
        <f t="shared" ca="1" si="25"/>
        <v>0.5553468076709478</v>
      </c>
      <c r="J298" s="1">
        <f t="shared" ca="1" si="26"/>
        <v>3</v>
      </c>
      <c r="K298" s="1">
        <f t="shared" ca="1" si="27"/>
        <v>0</v>
      </c>
      <c r="P298" s="21">
        <v>290</v>
      </c>
      <c r="Q298" s="1">
        <v>60</v>
      </c>
      <c r="R298" s="1">
        <v>42</v>
      </c>
      <c r="S298" s="1">
        <v>40</v>
      </c>
      <c r="T298" s="1">
        <v>39</v>
      </c>
      <c r="U298" s="1">
        <v>43</v>
      </c>
      <c r="V298" s="1">
        <v>70</v>
      </c>
      <c r="W298" s="1">
        <v>58</v>
      </c>
      <c r="X298" s="1">
        <v>50</v>
      </c>
      <c r="Y298" s="1">
        <v>45</v>
      </c>
      <c r="Z298" s="1">
        <v>29</v>
      </c>
      <c r="AA298" s="1">
        <v>50</v>
      </c>
      <c r="AB298" s="1">
        <v>82</v>
      </c>
      <c r="AC298" s="1">
        <v>87</v>
      </c>
      <c r="AD298" s="1">
        <v>52</v>
      </c>
      <c r="AE298" s="1">
        <v>49</v>
      </c>
      <c r="AF298" s="1">
        <v>31</v>
      </c>
      <c r="AG298" s="1">
        <v>66</v>
      </c>
      <c r="AH298" s="1">
        <v>47</v>
      </c>
      <c r="AI298" s="1">
        <v>37</v>
      </c>
      <c r="AJ298" s="22">
        <v>49</v>
      </c>
      <c r="AL298" s="41" t="str">
        <f t="shared" si="28"/>
        <v>Man City</v>
      </c>
      <c r="AM298" s="14"/>
    </row>
    <row r="299" spans="2:39" x14ac:dyDescent="0.35">
      <c r="B299" s="1" t="s">
        <v>17</v>
      </c>
      <c r="C299" s="1" t="s">
        <v>12</v>
      </c>
      <c r="E299" s="1">
        <f>SUM('Initial Model'!AC300)+SUM('Initial Model'!AI300:AJ300)+SUM('Initial Model'!AO300:AQ300)+SUM('Initial Model'!AU300:AX300)+SUM('Initial Model'!BA300:BE300)</f>
        <v>0.69961257972357138</v>
      </c>
      <c r="F299" s="1">
        <f>'Initial Model'!W300+'Initial Model'!AD300+'Initial Model'!AK300+'Initial Model'!AR300+'Initial Model'!AY300+'Initial Model'!BF300</f>
        <v>0.19196423711277233</v>
      </c>
      <c r="G299" s="1">
        <f t="shared" si="24"/>
        <v>0.10842318316365629</v>
      </c>
      <c r="I299" s="1">
        <f t="shared" ca="1" si="25"/>
        <v>5.8176192746387523E-3</v>
      </c>
      <c r="J299" s="1">
        <f t="shared" ca="1" si="26"/>
        <v>0</v>
      </c>
      <c r="K299" s="1">
        <f t="shared" ca="1" si="27"/>
        <v>3</v>
      </c>
      <c r="P299" s="21">
        <v>291</v>
      </c>
      <c r="Q299" s="1">
        <v>53</v>
      </c>
      <c r="R299" s="1">
        <v>50</v>
      </c>
      <c r="S299" s="1">
        <v>50</v>
      </c>
      <c r="T299" s="1">
        <v>43</v>
      </c>
      <c r="U299" s="1">
        <v>30</v>
      </c>
      <c r="V299" s="1">
        <v>69</v>
      </c>
      <c r="W299" s="1">
        <v>39</v>
      </c>
      <c r="X299" s="1">
        <v>60</v>
      </c>
      <c r="Y299" s="1">
        <v>30</v>
      </c>
      <c r="Z299" s="1">
        <v>35</v>
      </c>
      <c r="AA299" s="1">
        <v>63</v>
      </c>
      <c r="AB299" s="1">
        <v>96</v>
      </c>
      <c r="AC299" s="1">
        <v>89</v>
      </c>
      <c r="AD299" s="1">
        <v>57</v>
      </c>
      <c r="AE299" s="1">
        <v>40</v>
      </c>
      <c r="AF299" s="1">
        <v>29</v>
      </c>
      <c r="AG299" s="1">
        <v>64</v>
      </c>
      <c r="AH299" s="1">
        <v>47</v>
      </c>
      <c r="AI299" s="1">
        <v>46</v>
      </c>
      <c r="AJ299" s="22">
        <v>60</v>
      </c>
      <c r="AL299" s="41" t="str">
        <f t="shared" si="28"/>
        <v>Liverpool</v>
      </c>
      <c r="AM299" s="14"/>
    </row>
    <row r="300" spans="2:39" x14ac:dyDescent="0.35">
      <c r="B300" s="1" t="s">
        <v>10</v>
      </c>
      <c r="C300" s="1" t="s">
        <v>15</v>
      </c>
      <c r="E300" s="1">
        <f>SUM('Initial Model'!AC301)+SUM('Initial Model'!AI301:AJ301)+SUM('Initial Model'!AO301:AQ301)+SUM('Initial Model'!AU301:AX301)+SUM('Initial Model'!BA301:BE301)</f>
        <v>0.23079122704589086</v>
      </c>
      <c r="F300" s="1">
        <f>'Initial Model'!W301+'Initial Model'!AD301+'Initial Model'!AK301+'Initial Model'!AR301+'Initial Model'!AY301+'Initial Model'!BF301</f>
        <v>0.32714710987909768</v>
      </c>
      <c r="G300" s="1">
        <f t="shared" si="24"/>
        <v>0.44206166307501149</v>
      </c>
      <c r="I300" s="1">
        <f t="shared" ca="1" si="25"/>
        <v>0.23323165582961136</v>
      </c>
      <c r="J300" s="1">
        <f t="shared" ca="1" si="26"/>
        <v>0</v>
      </c>
      <c r="K300" s="1">
        <f t="shared" ca="1" si="27"/>
        <v>3</v>
      </c>
      <c r="P300" s="21">
        <v>292</v>
      </c>
      <c r="Q300" s="1">
        <v>63</v>
      </c>
      <c r="R300" s="1">
        <v>48</v>
      </c>
      <c r="S300" s="1">
        <v>34</v>
      </c>
      <c r="T300" s="1">
        <v>51</v>
      </c>
      <c r="U300" s="1">
        <v>31</v>
      </c>
      <c r="V300" s="1">
        <v>67</v>
      </c>
      <c r="W300" s="1">
        <v>54</v>
      </c>
      <c r="X300" s="1">
        <v>64</v>
      </c>
      <c r="Y300" s="1">
        <v>18</v>
      </c>
      <c r="Z300" s="1">
        <v>21</v>
      </c>
      <c r="AA300" s="1">
        <v>50</v>
      </c>
      <c r="AB300" s="1">
        <v>85</v>
      </c>
      <c r="AC300" s="1">
        <v>89</v>
      </c>
      <c r="AD300" s="1">
        <v>60</v>
      </c>
      <c r="AE300" s="1">
        <v>40</v>
      </c>
      <c r="AF300" s="1">
        <v>34</v>
      </c>
      <c r="AG300" s="1">
        <v>75</v>
      </c>
      <c r="AH300" s="1">
        <v>50</v>
      </c>
      <c r="AI300" s="1">
        <v>49</v>
      </c>
      <c r="AJ300" s="22">
        <v>52</v>
      </c>
      <c r="AL300" s="41" t="str">
        <f t="shared" si="28"/>
        <v>Man City</v>
      </c>
      <c r="AM300" s="14"/>
    </row>
    <row r="301" spans="2:39" x14ac:dyDescent="0.35">
      <c r="B301" s="1" t="s">
        <v>20</v>
      </c>
      <c r="C301" s="1" t="s">
        <v>11</v>
      </c>
      <c r="E301" s="1">
        <f>SUM('Initial Model'!AC302)+SUM('Initial Model'!AI302:AJ302)+SUM('Initial Model'!AO302:AQ302)+SUM('Initial Model'!AU302:AX302)+SUM('Initial Model'!BA302:BE302)</f>
        <v>0.14488105474598612</v>
      </c>
      <c r="F301" s="1">
        <f>'Initial Model'!W302+'Initial Model'!AD302+'Initial Model'!AK302+'Initial Model'!AR302+'Initial Model'!AY302+'Initial Model'!BF302</f>
        <v>0.22938896345729476</v>
      </c>
      <c r="G301" s="1">
        <f t="shared" si="24"/>
        <v>0.62572998179671913</v>
      </c>
      <c r="I301" s="1">
        <f t="shared" ca="1" si="25"/>
        <v>0.31065373234824323</v>
      </c>
      <c r="J301" s="1">
        <f t="shared" ca="1" si="26"/>
        <v>0</v>
      </c>
      <c r="K301" s="1">
        <f t="shared" ca="1" si="27"/>
        <v>3</v>
      </c>
      <c r="P301" s="21">
        <v>293</v>
      </c>
      <c r="Q301" s="1">
        <v>70</v>
      </c>
      <c r="R301" s="1">
        <v>48</v>
      </c>
      <c r="S301" s="1">
        <v>46</v>
      </c>
      <c r="T301" s="1">
        <v>46</v>
      </c>
      <c r="U301" s="1">
        <v>25</v>
      </c>
      <c r="V301" s="1">
        <v>57</v>
      </c>
      <c r="W301" s="1">
        <v>49</v>
      </c>
      <c r="X301" s="1">
        <v>60</v>
      </c>
      <c r="Y301" s="1">
        <v>32</v>
      </c>
      <c r="Z301" s="1">
        <v>27</v>
      </c>
      <c r="AA301" s="1">
        <v>52</v>
      </c>
      <c r="AB301" s="1">
        <v>73</v>
      </c>
      <c r="AC301" s="1">
        <v>86</v>
      </c>
      <c r="AD301" s="1">
        <v>57</v>
      </c>
      <c r="AE301" s="1">
        <v>45</v>
      </c>
      <c r="AF301" s="1">
        <v>35</v>
      </c>
      <c r="AG301" s="1">
        <v>77</v>
      </c>
      <c r="AH301" s="1">
        <v>47</v>
      </c>
      <c r="AI301" s="1">
        <v>49</v>
      </c>
      <c r="AJ301" s="22">
        <v>54</v>
      </c>
      <c r="AL301" s="41" t="str">
        <f t="shared" si="28"/>
        <v>Man City</v>
      </c>
      <c r="AM301" s="14"/>
    </row>
    <row r="302" spans="2:39" x14ac:dyDescent="0.35">
      <c r="B302" s="1" t="s">
        <v>16</v>
      </c>
      <c r="C302" s="1" t="s">
        <v>2</v>
      </c>
      <c r="E302" s="1">
        <f>SUM('Initial Model'!AC303)+SUM('Initial Model'!AI303:AJ303)+SUM('Initial Model'!AO303:AQ303)+SUM('Initial Model'!AU303:AX303)+SUM('Initial Model'!BA303:BE303)</f>
        <v>0.47424267042974594</v>
      </c>
      <c r="F302" s="1">
        <f>'Initial Model'!W303+'Initial Model'!AD303+'Initial Model'!AK303+'Initial Model'!AR303+'Initial Model'!AY303+'Initial Model'!BF303</f>
        <v>0.27549615533027588</v>
      </c>
      <c r="G302" s="1">
        <f t="shared" si="24"/>
        <v>0.25026117423997818</v>
      </c>
      <c r="I302" s="1">
        <f t="shared" ca="1" si="25"/>
        <v>0.84063450691302688</v>
      </c>
      <c r="J302" s="1">
        <f t="shared" ca="1" si="26"/>
        <v>3</v>
      </c>
      <c r="K302" s="1">
        <f t="shared" ca="1" si="27"/>
        <v>0</v>
      </c>
      <c r="P302" s="21">
        <v>294</v>
      </c>
      <c r="Q302" s="1">
        <v>75</v>
      </c>
      <c r="R302" s="1">
        <v>47</v>
      </c>
      <c r="S302" s="1">
        <v>32</v>
      </c>
      <c r="T302" s="1">
        <v>47</v>
      </c>
      <c r="U302" s="1">
        <v>28</v>
      </c>
      <c r="V302" s="1">
        <v>54</v>
      </c>
      <c r="W302" s="1">
        <v>69</v>
      </c>
      <c r="X302" s="1">
        <v>61</v>
      </c>
      <c r="Y302" s="1">
        <v>33</v>
      </c>
      <c r="Z302" s="1">
        <v>20</v>
      </c>
      <c r="AA302" s="1">
        <v>45</v>
      </c>
      <c r="AB302" s="1">
        <v>86</v>
      </c>
      <c r="AC302" s="1">
        <v>81</v>
      </c>
      <c r="AD302" s="1">
        <v>58</v>
      </c>
      <c r="AE302" s="1">
        <v>52</v>
      </c>
      <c r="AF302" s="1">
        <v>50</v>
      </c>
      <c r="AG302" s="1">
        <v>59</v>
      </c>
      <c r="AH302" s="1">
        <v>47</v>
      </c>
      <c r="AI302" s="1">
        <v>43</v>
      </c>
      <c r="AJ302" s="22">
        <v>53</v>
      </c>
      <c r="AL302" s="41" t="str">
        <f t="shared" si="28"/>
        <v>Liverpool</v>
      </c>
      <c r="AM302" s="14"/>
    </row>
    <row r="303" spans="2:39" x14ac:dyDescent="0.35">
      <c r="B303" s="1" t="s">
        <v>9</v>
      </c>
      <c r="C303" s="1" t="s">
        <v>14</v>
      </c>
      <c r="E303" s="1">
        <f>SUM('Initial Model'!AC304)+SUM('Initial Model'!AI304:AJ304)+SUM('Initial Model'!AO304:AQ304)+SUM('Initial Model'!AU304:AX304)+SUM('Initial Model'!BA304:BE304)</f>
        <v>0.53100448637850539</v>
      </c>
      <c r="F303" s="1">
        <f>'Initial Model'!W304+'Initial Model'!AD304+'Initial Model'!AK304+'Initial Model'!AR304+'Initial Model'!AY304+'Initial Model'!BF304</f>
        <v>0.33303665743655259</v>
      </c>
      <c r="G303" s="1">
        <f t="shared" si="24"/>
        <v>0.13595885618494208</v>
      </c>
      <c r="I303" s="1">
        <f t="shared" ca="1" si="25"/>
        <v>7.1096290371131299E-2</v>
      </c>
      <c r="J303" s="1">
        <f t="shared" ca="1" si="26"/>
        <v>0</v>
      </c>
      <c r="K303" s="1">
        <f t="shared" ca="1" si="27"/>
        <v>3</v>
      </c>
      <c r="P303" s="21">
        <v>295</v>
      </c>
      <c r="Q303" s="1">
        <v>70</v>
      </c>
      <c r="R303" s="1">
        <v>61</v>
      </c>
      <c r="S303" s="1">
        <v>39</v>
      </c>
      <c r="T303" s="1">
        <v>31</v>
      </c>
      <c r="U303" s="1">
        <v>42</v>
      </c>
      <c r="V303" s="1">
        <v>60</v>
      </c>
      <c r="W303" s="1">
        <v>58</v>
      </c>
      <c r="X303" s="1">
        <v>55</v>
      </c>
      <c r="Y303" s="1">
        <v>36</v>
      </c>
      <c r="Z303" s="1">
        <v>25</v>
      </c>
      <c r="AA303" s="1">
        <v>53</v>
      </c>
      <c r="AB303" s="1">
        <v>79</v>
      </c>
      <c r="AC303" s="1">
        <v>82</v>
      </c>
      <c r="AD303" s="1">
        <v>54</v>
      </c>
      <c r="AE303" s="1">
        <v>40</v>
      </c>
      <c r="AF303" s="1">
        <v>35</v>
      </c>
      <c r="AG303" s="1">
        <v>63</v>
      </c>
      <c r="AH303" s="1">
        <v>41</v>
      </c>
      <c r="AI303" s="1">
        <v>51</v>
      </c>
      <c r="AJ303" s="22">
        <v>66</v>
      </c>
      <c r="AL303" s="41" t="str">
        <f t="shared" si="28"/>
        <v>Man City</v>
      </c>
      <c r="AM303" s="14"/>
    </row>
    <row r="304" spans="2:39" x14ac:dyDescent="0.35">
      <c r="B304" s="1" t="s">
        <v>18</v>
      </c>
      <c r="C304" s="1" t="s">
        <v>21</v>
      </c>
      <c r="E304" s="1">
        <f>SUM('Initial Model'!AC305)+SUM('Initial Model'!AI305:AJ305)+SUM('Initial Model'!AO305:AQ305)+SUM('Initial Model'!AU305:AX305)+SUM('Initial Model'!BA305:BE305)</f>
        <v>0.77603470510232719</v>
      </c>
      <c r="F304" s="1">
        <f>'Initial Model'!W305+'Initial Model'!AD305+'Initial Model'!AK305+'Initial Model'!AR305+'Initial Model'!AY305+'Initial Model'!BF305</f>
        <v>0.14952857594621552</v>
      </c>
      <c r="G304" s="1">
        <f t="shared" si="24"/>
        <v>7.4436718951457315E-2</v>
      </c>
      <c r="I304" s="1">
        <f t="shared" ca="1" si="25"/>
        <v>0.71185964896154075</v>
      </c>
      <c r="J304" s="1">
        <f t="shared" ca="1" si="26"/>
        <v>3</v>
      </c>
      <c r="K304" s="1">
        <f t="shared" ca="1" si="27"/>
        <v>0</v>
      </c>
      <c r="P304" s="21">
        <v>296</v>
      </c>
      <c r="Q304" s="1">
        <v>64</v>
      </c>
      <c r="R304" s="1">
        <v>52</v>
      </c>
      <c r="S304" s="1">
        <v>35</v>
      </c>
      <c r="T304" s="1">
        <v>31</v>
      </c>
      <c r="U304" s="1">
        <v>35</v>
      </c>
      <c r="V304" s="1">
        <v>61</v>
      </c>
      <c r="W304" s="1">
        <v>50</v>
      </c>
      <c r="X304" s="1">
        <v>63</v>
      </c>
      <c r="Y304" s="1">
        <v>21</v>
      </c>
      <c r="Z304" s="1">
        <v>19</v>
      </c>
      <c r="AA304" s="1">
        <v>45</v>
      </c>
      <c r="AB304" s="1">
        <v>83</v>
      </c>
      <c r="AC304" s="1">
        <v>91</v>
      </c>
      <c r="AD304" s="1">
        <v>58</v>
      </c>
      <c r="AE304" s="1">
        <v>63</v>
      </c>
      <c r="AF304" s="1">
        <v>49</v>
      </c>
      <c r="AG304" s="1">
        <v>64</v>
      </c>
      <c r="AH304" s="1">
        <v>58</v>
      </c>
      <c r="AI304" s="1">
        <v>50</v>
      </c>
      <c r="AJ304" s="22">
        <v>53</v>
      </c>
      <c r="AL304" s="41" t="str">
        <f t="shared" si="28"/>
        <v>Man City</v>
      </c>
      <c r="AM304" s="14"/>
    </row>
    <row r="305" spans="2:39" x14ac:dyDescent="0.35">
      <c r="B305" s="1" t="s">
        <v>4</v>
      </c>
      <c r="C305" s="1" t="s">
        <v>10</v>
      </c>
      <c r="E305" s="1">
        <f>SUM('Initial Model'!AC306)+SUM('Initial Model'!AI306:AJ306)+SUM('Initial Model'!AO306:AQ306)+SUM('Initial Model'!AU306:AX306)+SUM('Initial Model'!BA306:BE306)</f>
        <v>0.31622348285594137</v>
      </c>
      <c r="F305" s="1">
        <f>'Initial Model'!W306+'Initial Model'!AD306+'Initial Model'!AK306+'Initial Model'!AR306+'Initial Model'!AY306+'Initial Model'!BF306</f>
        <v>0.35718538508273218</v>
      </c>
      <c r="G305" s="1">
        <f t="shared" si="24"/>
        <v>0.32659113206132639</v>
      </c>
      <c r="I305" s="1">
        <f t="shared" ca="1" si="25"/>
        <v>0.35028057853788586</v>
      </c>
      <c r="J305" s="1">
        <f t="shared" ca="1" si="26"/>
        <v>1</v>
      </c>
      <c r="K305" s="1">
        <f t="shared" ca="1" si="27"/>
        <v>1</v>
      </c>
      <c r="P305" s="21">
        <v>297</v>
      </c>
      <c r="Q305" s="1">
        <v>57</v>
      </c>
      <c r="R305" s="1">
        <v>41</v>
      </c>
      <c r="S305" s="1">
        <v>21</v>
      </c>
      <c r="T305" s="1">
        <v>51</v>
      </c>
      <c r="U305" s="1">
        <v>37</v>
      </c>
      <c r="V305" s="1">
        <v>68</v>
      </c>
      <c r="W305" s="1">
        <v>46</v>
      </c>
      <c r="X305" s="1">
        <v>57</v>
      </c>
      <c r="Y305" s="1">
        <v>22</v>
      </c>
      <c r="Z305" s="1">
        <v>24</v>
      </c>
      <c r="AA305" s="1">
        <v>56</v>
      </c>
      <c r="AB305" s="1">
        <v>70</v>
      </c>
      <c r="AC305" s="1">
        <v>84</v>
      </c>
      <c r="AD305" s="1">
        <v>77</v>
      </c>
      <c r="AE305" s="1">
        <v>43</v>
      </c>
      <c r="AF305" s="1">
        <v>42</v>
      </c>
      <c r="AG305" s="1">
        <v>89</v>
      </c>
      <c r="AH305" s="1">
        <v>53</v>
      </c>
      <c r="AI305" s="1">
        <v>41</v>
      </c>
      <c r="AJ305" s="22">
        <v>68</v>
      </c>
      <c r="AL305" s="41" t="str">
        <f t="shared" si="28"/>
        <v>Tottenham</v>
      </c>
      <c r="AM305" s="14"/>
    </row>
    <row r="306" spans="2:39" x14ac:dyDescent="0.35">
      <c r="B306" s="1" t="s">
        <v>21</v>
      </c>
      <c r="C306" s="1" t="s">
        <v>3</v>
      </c>
      <c r="E306" s="1">
        <f>SUM('Initial Model'!AC307)+SUM('Initial Model'!AI307:AJ307)+SUM('Initial Model'!AO307:AQ307)+SUM('Initial Model'!AU307:AX307)+SUM('Initial Model'!BA307:BE307)</f>
        <v>0.18515992879995682</v>
      </c>
      <c r="F306" s="1">
        <f>'Initial Model'!W307+'Initial Model'!AD307+'Initial Model'!AK307+'Initial Model'!AR307+'Initial Model'!AY307+'Initial Model'!BF307</f>
        <v>0.25858364179783372</v>
      </c>
      <c r="G306" s="1">
        <f t="shared" si="24"/>
        <v>0.55625642940220943</v>
      </c>
      <c r="I306" s="1">
        <f t="shared" ca="1" si="25"/>
        <v>5.8103458075035919E-2</v>
      </c>
      <c r="J306" s="1">
        <f t="shared" ca="1" si="26"/>
        <v>0</v>
      </c>
      <c r="K306" s="1">
        <f t="shared" ca="1" si="27"/>
        <v>3</v>
      </c>
      <c r="P306" s="21">
        <v>298</v>
      </c>
      <c r="Q306" s="1">
        <v>65</v>
      </c>
      <c r="R306" s="1">
        <v>36</v>
      </c>
      <c r="S306" s="1">
        <v>24</v>
      </c>
      <c r="T306" s="1">
        <v>34</v>
      </c>
      <c r="U306" s="1">
        <v>43</v>
      </c>
      <c r="V306" s="1">
        <v>70</v>
      </c>
      <c r="W306" s="1">
        <v>54</v>
      </c>
      <c r="X306" s="1">
        <v>50</v>
      </c>
      <c r="Y306" s="1">
        <v>35</v>
      </c>
      <c r="Z306" s="1">
        <v>33</v>
      </c>
      <c r="AA306" s="1">
        <v>57</v>
      </c>
      <c r="AB306" s="1">
        <v>74</v>
      </c>
      <c r="AC306" s="1">
        <v>79</v>
      </c>
      <c r="AD306" s="1">
        <v>47</v>
      </c>
      <c r="AE306" s="1">
        <v>53</v>
      </c>
      <c r="AF306" s="1">
        <v>48</v>
      </c>
      <c r="AG306" s="1">
        <v>70</v>
      </c>
      <c r="AH306" s="1">
        <v>51</v>
      </c>
      <c r="AI306" s="1">
        <v>48</v>
      </c>
      <c r="AJ306" s="22">
        <v>58</v>
      </c>
      <c r="AL306" s="41" t="str">
        <f t="shared" si="28"/>
        <v>Man City</v>
      </c>
      <c r="AM306" s="14"/>
    </row>
    <row r="307" spans="2:39" x14ac:dyDescent="0.35">
      <c r="B307" s="1" t="s">
        <v>19</v>
      </c>
      <c r="C307" s="1" t="s">
        <v>8</v>
      </c>
      <c r="E307" s="1">
        <f>SUM('Initial Model'!AC308)+SUM('Initial Model'!AI308:AJ308)+SUM('Initial Model'!AO308:AQ308)+SUM('Initial Model'!AU308:AX308)+SUM('Initial Model'!BA308:BE308)</f>
        <v>0.6240775516276611</v>
      </c>
      <c r="F307" s="1">
        <f>'Initial Model'!W308+'Initial Model'!AD308+'Initial Model'!AK308+'Initial Model'!AR308+'Initial Model'!AY308+'Initial Model'!BF308</f>
        <v>0.24156387473969029</v>
      </c>
      <c r="G307" s="1">
        <f t="shared" si="24"/>
        <v>0.13435857363264858</v>
      </c>
      <c r="I307" s="1">
        <f t="shared" ca="1" si="25"/>
        <v>0.98559196609474331</v>
      </c>
      <c r="J307" s="1">
        <f t="shared" ca="1" si="26"/>
        <v>3</v>
      </c>
      <c r="K307" s="1">
        <f t="shared" ca="1" si="27"/>
        <v>0</v>
      </c>
      <c r="P307" s="21">
        <v>299</v>
      </c>
      <c r="Q307" s="1">
        <v>53</v>
      </c>
      <c r="R307" s="1">
        <v>48</v>
      </c>
      <c r="S307" s="1">
        <v>52</v>
      </c>
      <c r="T307" s="1">
        <v>47</v>
      </c>
      <c r="U307" s="1">
        <v>37</v>
      </c>
      <c r="V307" s="1">
        <v>61</v>
      </c>
      <c r="W307" s="1">
        <v>48</v>
      </c>
      <c r="X307" s="1">
        <v>56</v>
      </c>
      <c r="Y307" s="1">
        <v>29</v>
      </c>
      <c r="Z307" s="1">
        <v>26</v>
      </c>
      <c r="AA307" s="1">
        <v>55</v>
      </c>
      <c r="AB307" s="1">
        <v>81</v>
      </c>
      <c r="AC307" s="1">
        <v>75</v>
      </c>
      <c r="AD307" s="1">
        <v>61</v>
      </c>
      <c r="AE307" s="1">
        <v>55</v>
      </c>
      <c r="AF307" s="1">
        <v>52</v>
      </c>
      <c r="AG307" s="1">
        <v>71</v>
      </c>
      <c r="AH307" s="1">
        <v>40</v>
      </c>
      <c r="AI307" s="1">
        <v>39</v>
      </c>
      <c r="AJ307" s="22">
        <v>50</v>
      </c>
      <c r="AL307" s="41" t="str">
        <f t="shared" si="28"/>
        <v>Liverpool</v>
      </c>
      <c r="AM307" s="14"/>
    </row>
    <row r="308" spans="2:39" x14ac:dyDescent="0.35">
      <c r="B308" s="1" t="s">
        <v>15</v>
      </c>
      <c r="C308" s="1" t="s">
        <v>9</v>
      </c>
      <c r="E308" s="1">
        <f>SUM('Initial Model'!AC309)+SUM('Initial Model'!AI309:AJ309)+SUM('Initial Model'!AO309:AQ309)+SUM('Initial Model'!AU309:AX309)+SUM('Initial Model'!BA309:BE309)</f>
        <v>0.34142212922014686</v>
      </c>
      <c r="F308" s="1">
        <f>'Initial Model'!W309+'Initial Model'!AD309+'Initial Model'!AK309+'Initial Model'!AR309+'Initial Model'!AY309+'Initial Model'!BF309</f>
        <v>0.32863192674055475</v>
      </c>
      <c r="G308" s="1">
        <f t="shared" si="24"/>
        <v>0.32994594403929844</v>
      </c>
      <c r="I308" s="1">
        <f t="shared" ca="1" si="25"/>
        <v>0.12409525133522126</v>
      </c>
      <c r="J308" s="1">
        <f t="shared" ca="1" si="26"/>
        <v>0</v>
      </c>
      <c r="K308" s="1">
        <f t="shared" ca="1" si="27"/>
        <v>3</v>
      </c>
      <c r="P308" s="21">
        <v>300</v>
      </c>
      <c r="Q308" s="1">
        <v>63</v>
      </c>
      <c r="R308" s="1">
        <v>57</v>
      </c>
      <c r="S308" s="1">
        <v>35</v>
      </c>
      <c r="T308" s="1">
        <v>39</v>
      </c>
      <c r="U308" s="1">
        <v>38</v>
      </c>
      <c r="V308" s="1">
        <v>66</v>
      </c>
      <c r="W308" s="1">
        <v>57</v>
      </c>
      <c r="X308" s="1">
        <v>66</v>
      </c>
      <c r="Y308" s="1">
        <v>25</v>
      </c>
      <c r="Z308" s="1">
        <v>20</v>
      </c>
      <c r="AA308" s="1">
        <v>44</v>
      </c>
      <c r="AB308" s="1">
        <v>87</v>
      </c>
      <c r="AC308" s="1">
        <v>84</v>
      </c>
      <c r="AD308" s="1">
        <v>48</v>
      </c>
      <c r="AE308" s="1">
        <v>47</v>
      </c>
      <c r="AF308" s="1">
        <v>48</v>
      </c>
      <c r="AG308" s="1">
        <v>70</v>
      </c>
      <c r="AH308" s="1">
        <v>42</v>
      </c>
      <c r="AI308" s="1">
        <v>51</v>
      </c>
      <c r="AJ308" s="22">
        <v>52</v>
      </c>
      <c r="AL308" s="41" t="str">
        <f t="shared" si="28"/>
        <v>Liverpool</v>
      </c>
      <c r="AM308" s="14"/>
    </row>
    <row r="309" spans="2:39" x14ac:dyDescent="0.35">
      <c r="B309" s="1" t="s">
        <v>6</v>
      </c>
      <c r="C309" s="1" t="s">
        <v>18</v>
      </c>
      <c r="E309" s="1">
        <f>SUM('Initial Model'!AC310)+SUM('Initial Model'!AI310:AJ310)+SUM('Initial Model'!AO310:AQ310)+SUM('Initial Model'!AU310:AX310)+SUM('Initial Model'!BA310:BE310)</f>
        <v>3.9673811483461704E-2</v>
      </c>
      <c r="F309" s="1">
        <f>'Initial Model'!W310+'Initial Model'!AD310+'Initial Model'!AK310+'Initial Model'!AR310+'Initial Model'!AY310+'Initial Model'!BF310</f>
        <v>0.15006417873686287</v>
      </c>
      <c r="G309" s="1">
        <f t="shared" si="24"/>
        <v>0.81026200977967544</v>
      </c>
      <c r="I309" s="1">
        <f t="shared" ca="1" si="25"/>
        <v>0.93459677387278572</v>
      </c>
      <c r="J309" s="1">
        <f t="shared" ca="1" si="26"/>
        <v>1</v>
      </c>
      <c r="K309" s="1">
        <f t="shared" ca="1" si="27"/>
        <v>1</v>
      </c>
      <c r="P309" s="21">
        <v>301</v>
      </c>
      <c r="Q309" s="1">
        <v>59</v>
      </c>
      <c r="R309" s="1">
        <v>48</v>
      </c>
      <c r="S309" s="1">
        <v>28</v>
      </c>
      <c r="T309" s="1">
        <v>47</v>
      </c>
      <c r="U309" s="1">
        <v>32</v>
      </c>
      <c r="V309" s="1">
        <v>69</v>
      </c>
      <c r="W309" s="1">
        <v>52</v>
      </c>
      <c r="X309" s="1">
        <v>43</v>
      </c>
      <c r="Y309" s="1">
        <v>29</v>
      </c>
      <c r="Z309" s="1">
        <v>19</v>
      </c>
      <c r="AA309" s="1">
        <v>55</v>
      </c>
      <c r="AB309" s="1">
        <v>95</v>
      </c>
      <c r="AC309" s="1">
        <v>80</v>
      </c>
      <c r="AD309" s="1">
        <v>71</v>
      </c>
      <c r="AE309" s="1">
        <v>63</v>
      </c>
      <c r="AF309" s="1">
        <v>35</v>
      </c>
      <c r="AG309" s="1">
        <v>68</v>
      </c>
      <c r="AH309" s="1">
        <v>52</v>
      </c>
      <c r="AI309" s="1">
        <v>42</v>
      </c>
      <c r="AJ309" s="22">
        <v>44</v>
      </c>
      <c r="AL309" s="41" t="str">
        <f t="shared" si="28"/>
        <v>Liverpool</v>
      </c>
      <c r="AM309" s="14"/>
    </row>
    <row r="310" spans="2:39" x14ac:dyDescent="0.35">
      <c r="B310" s="1" t="s">
        <v>13</v>
      </c>
      <c r="C310" s="1" t="s">
        <v>20</v>
      </c>
      <c r="E310" s="1">
        <f>SUM('Initial Model'!AC311)+SUM('Initial Model'!AI311:AJ311)+SUM('Initial Model'!AO311:AQ311)+SUM('Initial Model'!AU311:AX311)+SUM('Initial Model'!BA311:BE311)</f>
        <v>0.28650145030673729</v>
      </c>
      <c r="F310" s="1">
        <f>'Initial Model'!W311+'Initial Model'!AD311+'Initial Model'!AK311+'Initial Model'!AR311+'Initial Model'!AY311+'Initial Model'!BF311</f>
        <v>0.34690158830734191</v>
      </c>
      <c r="G310" s="1">
        <f t="shared" si="24"/>
        <v>0.36659696138592079</v>
      </c>
      <c r="I310" s="1">
        <f t="shared" ca="1" si="25"/>
        <v>5.9493530767465774E-2</v>
      </c>
      <c r="J310" s="1">
        <f t="shared" ca="1" si="26"/>
        <v>0</v>
      </c>
      <c r="K310" s="1">
        <f t="shared" ca="1" si="27"/>
        <v>3</v>
      </c>
      <c r="P310" s="21">
        <v>302</v>
      </c>
      <c r="Q310" s="1">
        <v>62</v>
      </c>
      <c r="R310" s="1">
        <v>45</v>
      </c>
      <c r="S310" s="1">
        <v>41</v>
      </c>
      <c r="T310" s="1">
        <v>46</v>
      </c>
      <c r="U310" s="1">
        <v>43</v>
      </c>
      <c r="V310" s="1">
        <v>56</v>
      </c>
      <c r="W310" s="1">
        <v>39</v>
      </c>
      <c r="X310" s="1">
        <v>58</v>
      </c>
      <c r="Y310" s="1">
        <v>33</v>
      </c>
      <c r="Z310" s="1">
        <v>24</v>
      </c>
      <c r="AA310" s="1">
        <v>40</v>
      </c>
      <c r="AB310" s="1">
        <v>77</v>
      </c>
      <c r="AC310" s="1">
        <v>86</v>
      </c>
      <c r="AD310" s="1">
        <v>67</v>
      </c>
      <c r="AE310" s="1">
        <v>53</v>
      </c>
      <c r="AF310" s="1">
        <v>41</v>
      </c>
      <c r="AG310" s="1">
        <v>71</v>
      </c>
      <c r="AH310" s="1">
        <v>41</v>
      </c>
      <c r="AI310" s="1">
        <v>56</v>
      </c>
      <c r="AJ310" s="22">
        <v>53</v>
      </c>
      <c r="AL310" s="41" t="str">
        <f t="shared" si="28"/>
        <v>Man City</v>
      </c>
      <c r="AM310" s="14"/>
    </row>
    <row r="311" spans="2:39" x14ac:dyDescent="0.35">
      <c r="B311" s="1" t="s">
        <v>21</v>
      </c>
      <c r="C311" s="1" t="s">
        <v>14</v>
      </c>
      <c r="E311" s="1">
        <f>SUM('Initial Model'!AC312)+SUM('Initial Model'!AI312:AJ312)+SUM('Initial Model'!AO312:AQ312)+SUM('Initial Model'!AU312:AX312)+SUM('Initial Model'!BA312:BE312)</f>
        <v>0.22844066154261897</v>
      </c>
      <c r="F311" s="1">
        <f>'Initial Model'!W312+'Initial Model'!AD312+'Initial Model'!AK312+'Initial Model'!AR312+'Initial Model'!AY312+'Initial Model'!BF312</f>
        <v>0.32489320631163943</v>
      </c>
      <c r="G311" s="1">
        <f t="shared" si="24"/>
        <v>0.44666613214574158</v>
      </c>
      <c r="I311" s="1">
        <f t="shared" ca="1" si="25"/>
        <v>0.26119600964711365</v>
      </c>
      <c r="J311" s="1">
        <f t="shared" ca="1" si="26"/>
        <v>0</v>
      </c>
      <c r="K311" s="1">
        <f t="shared" ca="1" si="27"/>
        <v>3</v>
      </c>
      <c r="P311" s="21">
        <v>303</v>
      </c>
      <c r="Q311" s="1">
        <v>60</v>
      </c>
      <c r="R311" s="1">
        <v>52</v>
      </c>
      <c r="S311" s="1">
        <v>42</v>
      </c>
      <c r="T311" s="1">
        <v>34</v>
      </c>
      <c r="U311" s="1">
        <v>35</v>
      </c>
      <c r="V311" s="1">
        <v>63</v>
      </c>
      <c r="W311" s="1">
        <v>52</v>
      </c>
      <c r="X311" s="1">
        <v>59</v>
      </c>
      <c r="Y311" s="1">
        <v>23</v>
      </c>
      <c r="Z311" s="1">
        <v>29</v>
      </c>
      <c r="AA311" s="1">
        <v>53</v>
      </c>
      <c r="AB311" s="1">
        <v>94</v>
      </c>
      <c r="AC311" s="1">
        <v>81</v>
      </c>
      <c r="AD311" s="1">
        <v>44</v>
      </c>
      <c r="AE311" s="1">
        <v>51</v>
      </c>
      <c r="AF311" s="1">
        <v>39</v>
      </c>
      <c r="AG311" s="1">
        <v>64</v>
      </c>
      <c r="AH311" s="1">
        <v>44</v>
      </c>
      <c r="AI311" s="1">
        <v>46</v>
      </c>
      <c r="AJ311" s="22">
        <v>51</v>
      </c>
      <c r="AL311" s="41" t="str">
        <f t="shared" si="28"/>
        <v>Liverpool</v>
      </c>
      <c r="AM311" s="14"/>
    </row>
    <row r="312" spans="2:39" x14ac:dyDescent="0.35">
      <c r="B312" s="1" t="s">
        <v>7</v>
      </c>
      <c r="C312" s="1" t="s">
        <v>8</v>
      </c>
      <c r="E312" s="1">
        <f>SUM('Initial Model'!AC313)+SUM('Initial Model'!AI313:AJ313)+SUM('Initial Model'!AO313:AQ313)+SUM('Initial Model'!AU313:AX313)+SUM('Initial Model'!BA313:BE313)</f>
        <v>0.45983163493144819</v>
      </c>
      <c r="F312" s="1">
        <f>'Initial Model'!W313+'Initial Model'!AD313+'Initial Model'!AK313+'Initial Model'!AR313+'Initial Model'!AY313+'Initial Model'!BF313</f>
        <v>0.35819464065067086</v>
      </c>
      <c r="G312" s="1">
        <f t="shared" si="24"/>
        <v>0.18197372441788096</v>
      </c>
      <c r="I312" s="1">
        <f t="shared" ca="1" si="25"/>
        <v>0.16697425979025227</v>
      </c>
      <c r="J312" s="1">
        <f t="shared" ca="1" si="26"/>
        <v>0</v>
      </c>
      <c r="K312" s="1">
        <f t="shared" ca="1" si="27"/>
        <v>3</v>
      </c>
      <c r="P312" s="21">
        <v>304</v>
      </c>
      <c r="Q312" s="1">
        <v>75</v>
      </c>
      <c r="R312" s="1">
        <v>47</v>
      </c>
      <c r="S312" s="1">
        <v>37</v>
      </c>
      <c r="T312" s="1">
        <v>44</v>
      </c>
      <c r="U312" s="1">
        <v>26</v>
      </c>
      <c r="V312" s="1">
        <v>65</v>
      </c>
      <c r="W312" s="1">
        <v>49</v>
      </c>
      <c r="X312" s="1">
        <v>50</v>
      </c>
      <c r="Y312" s="1">
        <v>32</v>
      </c>
      <c r="Z312" s="1">
        <v>26</v>
      </c>
      <c r="AA312" s="1">
        <v>58</v>
      </c>
      <c r="AB312" s="1">
        <v>92</v>
      </c>
      <c r="AC312" s="1">
        <v>68</v>
      </c>
      <c r="AD312" s="1">
        <v>37</v>
      </c>
      <c r="AE312" s="1">
        <v>54</v>
      </c>
      <c r="AF312" s="1">
        <v>46</v>
      </c>
      <c r="AG312" s="1">
        <v>72</v>
      </c>
      <c r="AH312" s="1">
        <v>49</v>
      </c>
      <c r="AI312" s="1">
        <v>54</v>
      </c>
      <c r="AJ312" s="22">
        <v>48</v>
      </c>
      <c r="AL312" s="41" t="str">
        <f t="shared" si="28"/>
        <v>Liverpool</v>
      </c>
      <c r="AM312" s="14"/>
    </row>
    <row r="313" spans="2:39" x14ac:dyDescent="0.35">
      <c r="B313" s="1" t="s">
        <v>6</v>
      </c>
      <c r="C313" s="1" t="s">
        <v>17</v>
      </c>
      <c r="E313" s="1">
        <f>SUM('Initial Model'!AC314)+SUM('Initial Model'!AI314:AJ314)+SUM('Initial Model'!AO314:AQ314)+SUM('Initial Model'!AU314:AX314)+SUM('Initial Model'!BA314:BE314)</f>
        <v>2.8768591450035394E-2</v>
      </c>
      <c r="F313" s="1">
        <f>'Initial Model'!W314+'Initial Model'!AD314+'Initial Model'!AK314+'Initial Model'!AR314+'Initial Model'!AY314+'Initial Model'!BF314</f>
        <v>0.12075668871137982</v>
      </c>
      <c r="G313" s="1">
        <f t="shared" si="24"/>
        <v>0.8504747198385848</v>
      </c>
      <c r="I313" s="1">
        <f t="shared" ca="1" si="25"/>
        <v>0.33238297347691903</v>
      </c>
      <c r="J313" s="1">
        <f t="shared" ca="1" si="26"/>
        <v>0</v>
      </c>
      <c r="K313" s="1">
        <f t="shared" ca="1" si="27"/>
        <v>3</v>
      </c>
      <c r="P313" s="21">
        <v>305</v>
      </c>
      <c r="Q313" s="1">
        <v>83</v>
      </c>
      <c r="R313" s="1">
        <v>33</v>
      </c>
      <c r="S313" s="1">
        <v>33</v>
      </c>
      <c r="T313" s="1">
        <v>37</v>
      </c>
      <c r="U313" s="1">
        <v>30</v>
      </c>
      <c r="V313" s="1">
        <v>60</v>
      </c>
      <c r="W313" s="1">
        <v>55</v>
      </c>
      <c r="X313" s="1">
        <v>57</v>
      </c>
      <c r="Y313" s="1">
        <v>33</v>
      </c>
      <c r="Z313" s="1">
        <v>17</v>
      </c>
      <c r="AA313" s="1">
        <v>62</v>
      </c>
      <c r="AB313" s="1">
        <v>75</v>
      </c>
      <c r="AC313" s="1">
        <v>85</v>
      </c>
      <c r="AD313" s="1">
        <v>45</v>
      </c>
      <c r="AE313" s="1">
        <v>48</v>
      </c>
      <c r="AF313" s="1">
        <v>35</v>
      </c>
      <c r="AG313" s="1">
        <v>79</v>
      </c>
      <c r="AH313" s="1">
        <v>50</v>
      </c>
      <c r="AI313" s="1">
        <v>43</v>
      </c>
      <c r="AJ313" s="22">
        <v>62</v>
      </c>
      <c r="AL313" s="41" t="str">
        <f t="shared" si="28"/>
        <v>Man City</v>
      </c>
      <c r="AM313" s="14"/>
    </row>
    <row r="314" spans="2:39" x14ac:dyDescent="0.35">
      <c r="B314" s="1" t="s">
        <v>3</v>
      </c>
      <c r="C314" s="1" t="s">
        <v>4</v>
      </c>
      <c r="E314" s="1">
        <f>SUM('Initial Model'!AC315)+SUM('Initial Model'!AI315:AJ315)+SUM('Initial Model'!AO315:AQ315)+SUM('Initial Model'!AU315:AX315)+SUM('Initial Model'!BA315:BE315)</f>
        <v>0.42795826169437134</v>
      </c>
      <c r="F314" s="1">
        <f>'Initial Model'!W315+'Initial Model'!AD315+'Initial Model'!AK315+'Initial Model'!AR315+'Initial Model'!AY315+'Initial Model'!BF315</f>
        <v>0.29225110854651798</v>
      </c>
      <c r="G314" s="1">
        <f t="shared" si="24"/>
        <v>0.27979062975911062</v>
      </c>
      <c r="I314" s="1">
        <f t="shared" ca="1" si="25"/>
        <v>0.44055204472717624</v>
      </c>
      <c r="J314" s="1">
        <f t="shared" ca="1" si="26"/>
        <v>1</v>
      </c>
      <c r="K314" s="1">
        <f t="shared" ca="1" si="27"/>
        <v>1</v>
      </c>
      <c r="P314" s="21">
        <v>306</v>
      </c>
      <c r="Q314" s="1">
        <v>56</v>
      </c>
      <c r="R314" s="1">
        <v>51</v>
      </c>
      <c r="S314" s="1">
        <v>29</v>
      </c>
      <c r="T314" s="1">
        <v>43</v>
      </c>
      <c r="U314" s="1">
        <v>33</v>
      </c>
      <c r="V314" s="1">
        <v>55</v>
      </c>
      <c r="W314" s="1">
        <v>58</v>
      </c>
      <c r="X314" s="1">
        <v>57</v>
      </c>
      <c r="Y314" s="1">
        <v>38</v>
      </c>
      <c r="Z314" s="1">
        <v>12</v>
      </c>
      <c r="AA314" s="1">
        <v>53</v>
      </c>
      <c r="AB314" s="1">
        <v>73</v>
      </c>
      <c r="AC314" s="1">
        <v>81</v>
      </c>
      <c r="AD314" s="1">
        <v>55</v>
      </c>
      <c r="AE314" s="1">
        <v>54</v>
      </c>
      <c r="AF314" s="1">
        <v>36</v>
      </c>
      <c r="AG314" s="1">
        <v>64</v>
      </c>
      <c r="AH314" s="1">
        <v>59</v>
      </c>
      <c r="AI314" s="1">
        <v>55</v>
      </c>
      <c r="AJ314" s="22">
        <v>75</v>
      </c>
      <c r="AL314" s="41" t="str">
        <f t="shared" si="28"/>
        <v>Man City</v>
      </c>
      <c r="AM314" s="14"/>
    </row>
    <row r="315" spans="2:39" x14ac:dyDescent="0.35">
      <c r="B315" s="1" t="s">
        <v>2</v>
      </c>
      <c r="C315" s="1" t="s">
        <v>12</v>
      </c>
      <c r="E315" s="1">
        <f>SUM('Initial Model'!AC316)+SUM('Initial Model'!AI316:AJ316)+SUM('Initial Model'!AO316:AQ316)+SUM('Initial Model'!AU316:AX316)+SUM('Initial Model'!BA316:BE316)</f>
        <v>0.35801537165445374</v>
      </c>
      <c r="F315" s="1">
        <f>'Initial Model'!W316+'Initial Model'!AD316+'Initial Model'!AK316+'Initial Model'!AR316+'Initial Model'!AY316+'Initial Model'!BF316</f>
        <v>0.2837282242480591</v>
      </c>
      <c r="G315" s="1">
        <f t="shared" si="24"/>
        <v>0.35825640409748716</v>
      </c>
      <c r="I315" s="1">
        <f t="shared" ca="1" si="25"/>
        <v>0.39809271971404125</v>
      </c>
      <c r="J315" s="1">
        <f t="shared" ca="1" si="26"/>
        <v>1</v>
      </c>
      <c r="K315" s="1">
        <f t="shared" ca="1" si="27"/>
        <v>1</v>
      </c>
      <c r="P315" s="21">
        <v>307</v>
      </c>
      <c r="Q315" s="1">
        <v>59</v>
      </c>
      <c r="R315" s="1">
        <v>51</v>
      </c>
      <c r="S315" s="1">
        <v>35</v>
      </c>
      <c r="T315" s="1">
        <v>42</v>
      </c>
      <c r="U315" s="1">
        <v>23</v>
      </c>
      <c r="V315" s="1">
        <v>47</v>
      </c>
      <c r="W315" s="1">
        <v>43</v>
      </c>
      <c r="X315" s="1">
        <v>50</v>
      </c>
      <c r="Y315" s="1">
        <v>39</v>
      </c>
      <c r="Z315" s="1">
        <v>22</v>
      </c>
      <c r="AA315" s="1">
        <v>60</v>
      </c>
      <c r="AB315" s="1">
        <v>86</v>
      </c>
      <c r="AC315" s="1">
        <v>95</v>
      </c>
      <c r="AD315" s="1">
        <v>62</v>
      </c>
      <c r="AE315" s="1">
        <v>66</v>
      </c>
      <c r="AF315" s="1">
        <v>50</v>
      </c>
      <c r="AG315" s="1">
        <v>66</v>
      </c>
      <c r="AH315" s="1">
        <v>49</v>
      </c>
      <c r="AI315" s="1">
        <v>42</v>
      </c>
      <c r="AJ315" s="22">
        <v>53</v>
      </c>
      <c r="AL315" s="41" t="str">
        <f t="shared" si="28"/>
        <v>Man City</v>
      </c>
      <c r="AM315" s="14"/>
    </row>
    <row r="316" spans="2:39" x14ac:dyDescent="0.35">
      <c r="B316" s="1" t="s">
        <v>19</v>
      </c>
      <c r="C316" s="1" t="s">
        <v>15</v>
      </c>
      <c r="E316" s="1">
        <f>SUM('Initial Model'!AC317)+SUM('Initial Model'!AI317:AJ317)+SUM('Initial Model'!AO317:AQ317)+SUM('Initial Model'!AU317:AX317)+SUM('Initial Model'!BA317:BE317)</f>
        <v>0.28608680034605982</v>
      </c>
      <c r="F316" s="1">
        <f>'Initial Model'!W317+'Initial Model'!AD317+'Initial Model'!AK317+'Initial Model'!AR317+'Initial Model'!AY317+'Initial Model'!BF317</f>
        <v>0.30131238689907525</v>
      </c>
      <c r="G316" s="1">
        <f t="shared" si="24"/>
        <v>0.41260081275486493</v>
      </c>
      <c r="I316" s="1">
        <f t="shared" ca="1" si="25"/>
        <v>0.97121106754605935</v>
      </c>
      <c r="J316" s="1">
        <f t="shared" ca="1" si="26"/>
        <v>3</v>
      </c>
      <c r="K316" s="1">
        <f t="shared" ca="1" si="27"/>
        <v>0</v>
      </c>
      <c r="P316" s="21">
        <v>308</v>
      </c>
      <c r="Q316" s="1">
        <v>64</v>
      </c>
      <c r="R316" s="1">
        <v>37</v>
      </c>
      <c r="S316" s="1">
        <v>44</v>
      </c>
      <c r="T316" s="1">
        <v>44</v>
      </c>
      <c r="U316" s="1">
        <v>34</v>
      </c>
      <c r="V316" s="1">
        <v>71</v>
      </c>
      <c r="W316" s="1">
        <v>45</v>
      </c>
      <c r="X316" s="1">
        <v>50</v>
      </c>
      <c r="Y316" s="1">
        <v>41</v>
      </c>
      <c r="Z316" s="1">
        <v>24</v>
      </c>
      <c r="AA316" s="1">
        <v>70</v>
      </c>
      <c r="AB316" s="1">
        <v>83</v>
      </c>
      <c r="AC316" s="1">
        <v>91</v>
      </c>
      <c r="AD316" s="1">
        <v>60</v>
      </c>
      <c r="AE316" s="1">
        <v>52</v>
      </c>
      <c r="AF316" s="1">
        <v>34</v>
      </c>
      <c r="AG316" s="1">
        <v>71</v>
      </c>
      <c r="AH316" s="1">
        <v>29</v>
      </c>
      <c r="AI316" s="1">
        <v>50</v>
      </c>
      <c r="AJ316" s="22">
        <v>57</v>
      </c>
      <c r="AL316" s="41" t="str">
        <f t="shared" si="28"/>
        <v>Man City</v>
      </c>
      <c r="AM316" s="14"/>
    </row>
    <row r="317" spans="2:39" x14ac:dyDescent="0.35">
      <c r="B317" s="1" t="s">
        <v>5</v>
      </c>
      <c r="C317" s="1" t="s">
        <v>9</v>
      </c>
      <c r="E317" s="1">
        <f>SUM('Initial Model'!AC318)+SUM('Initial Model'!AI318:AJ318)+SUM('Initial Model'!AO318:AQ318)+SUM('Initial Model'!AU318:AX318)+SUM('Initial Model'!BA318:BE318)</f>
        <v>0.14525520968121927</v>
      </c>
      <c r="F317" s="1">
        <f>'Initial Model'!W318+'Initial Model'!AD318+'Initial Model'!AK318+'Initial Model'!AR318+'Initial Model'!AY318+'Initial Model'!BF318</f>
        <v>0.24534622336108741</v>
      </c>
      <c r="G317" s="1">
        <f t="shared" si="24"/>
        <v>0.60939856695769334</v>
      </c>
      <c r="I317" s="1">
        <f t="shared" ca="1" si="25"/>
        <v>0.33405937314371081</v>
      </c>
      <c r="J317" s="1">
        <f t="shared" ca="1" si="26"/>
        <v>0</v>
      </c>
      <c r="K317" s="1">
        <f t="shared" ca="1" si="27"/>
        <v>3</v>
      </c>
      <c r="P317" s="21">
        <v>309</v>
      </c>
      <c r="Q317" s="1">
        <v>69</v>
      </c>
      <c r="R317" s="1">
        <v>44</v>
      </c>
      <c r="S317" s="1">
        <v>36</v>
      </c>
      <c r="T317" s="1">
        <v>52</v>
      </c>
      <c r="U317" s="1">
        <v>26</v>
      </c>
      <c r="V317" s="1">
        <v>67</v>
      </c>
      <c r="W317" s="1">
        <v>46</v>
      </c>
      <c r="X317" s="1">
        <v>44</v>
      </c>
      <c r="Y317" s="1">
        <v>29</v>
      </c>
      <c r="Z317" s="1">
        <v>16</v>
      </c>
      <c r="AA317" s="1">
        <v>73</v>
      </c>
      <c r="AB317" s="1">
        <v>93</v>
      </c>
      <c r="AC317" s="1">
        <v>91</v>
      </c>
      <c r="AD317" s="1">
        <v>57</v>
      </c>
      <c r="AE317" s="1">
        <v>53</v>
      </c>
      <c r="AF317" s="1">
        <v>44</v>
      </c>
      <c r="AG317" s="1">
        <v>64</v>
      </c>
      <c r="AH317" s="1">
        <v>48</v>
      </c>
      <c r="AI317" s="1">
        <v>45</v>
      </c>
      <c r="AJ317" s="22">
        <v>47</v>
      </c>
      <c r="AL317" s="41" t="str">
        <f t="shared" si="28"/>
        <v>Liverpool</v>
      </c>
      <c r="AM317" s="14"/>
    </row>
    <row r="318" spans="2:39" x14ac:dyDescent="0.35">
      <c r="B318" s="1" t="s">
        <v>18</v>
      </c>
      <c r="C318" s="1" t="s">
        <v>11</v>
      </c>
      <c r="E318" s="1">
        <f>SUM('Initial Model'!AC319)+SUM('Initial Model'!AI319:AJ319)+SUM('Initial Model'!AO319:AQ319)+SUM('Initial Model'!AU319:AX319)+SUM('Initial Model'!BA319:BE319)</f>
        <v>0.57355224666212856</v>
      </c>
      <c r="F318" s="1">
        <f>'Initial Model'!W319+'Initial Model'!AD319+'Initial Model'!AK319+'Initial Model'!AR319+'Initial Model'!AY319+'Initial Model'!BF319</f>
        <v>0.27128830854221264</v>
      </c>
      <c r="G318" s="1">
        <f t="shared" si="24"/>
        <v>0.1551594447956588</v>
      </c>
      <c r="I318" s="1">
        <f t="shared" ca="1" si="25"/>
        <v>0.55912958990157657</v>
      </c>
      <c r="J318" s="1">
        <f t="shared" ca="1" si="26"/>
        <v>3</v>
      </c>
      <c r="K318" s="1">
        <f t="shared" ca="1" si="27"/>
        <v>0</v>
      </c>
      <c r="P318" s="21">
        <v>310</v>
      </c>
      <c r="Q318" s="1">
        <v>60</v>
      </c>
      <c r="R318" s="1">
        <v>37</v>
      </c>
      <c r="S318" s="1">
        <v>33</v>
      </c>
      <c r="T318" s="1">
        <v>41</v>
      </c>
      <c r="U318" s="1">
        <v>28</v>
      </c>
      <c r="V318" s="1">
        <v>73</v>
      </c>
      <c r="W318" s="1">
        <v>46</v>
      </c>
      <c r="X318" s="1">
        <v>46</v>
      </c>
      <c r="Y318" s="1">
        <v>20</v>
      </c>
      <c r="Z318" s="1">
        <v>34</v>
      </c>
      <c r="AA318" s="1">
        <v>50</v>
      </c>
      <c r="AB318" s="1">
        <v>89</v>
      </c>
      <c r="AC318" s="1">
        <v>95</v>
      </c>
      <c r="AD318" s="1">
        <v>56</v>
      </c>
      <c r="AE318" s="1">
        <v>51</v>
      </c>
      <c r="AF318" s="1">
        <v>45</v>
      </c>
      <c r="AG318" s="1">
        <v>68</v>
      </c>
      <c r="AH318" s="1">
        <v>57</v>
      </c>
      <c r="AI318" s="1">
        <v>54</v>
      </c>
      <c r="AJ318" s="22">
        <v>56</v>
      </c>
      <c r="AL318" s="41" t="str">
        <f t="shared" si="28"/>
        <v>Man City</v>
      </c>
      <c r="AM318" s="14"/>
    </row>
    <row r="319" spans="2:39" x14ac:dyDescent="0.35">
      <c r="B319" s="1" t="s">
        <v>16</v>
      </c>
      <c r="C319" s="1" t="s">
        <v>10</v>
      </c>
      <c r="E319" s="1">
        <f>SUM('Initial Model'!AC320)+SUM('Initial Model'!AI320:AJ320)+SUM('Initial Model'!AO320:AQ320)+SUM('Initial Model'!AU320:AX320)+SUM('Initial Model'!BA320:BE320)</f>
        <v>0.49641383274479128</v>
      </c>
      <c r="F319" s="1">
        <f>'Initial Model'!W320+'Initial Model'!AD320+'Initial Model'!AK320+'Initial Model'!AR320+'Initial Model'!AY320+'Initial Model'!BF320</f>
        <v>0.33122931532608602</v>
      </c>
      <c r="G319" s="1">
        <f t="shared" si="24"/>
        <v>0.17235685192912276</v>
      </c>
      <c r="I319" s="1">
        <f t="shared" ca="1" si="25"/>
        <v>0.51701941840211818</v>
      </c>
      <c r="J319" s="1">
        <f t="shared" ca="1" si="26"/>
        <v>3</v>
      </c>
      <c r="K319" s="1">
        <f t="shared" ca="1" si="27"/>
        <v>0</v>
      </c>
      <c r="P319" s="21">
        <v>311</v>
      </c>
      <c r="Q319" s="1">
        <v>71</v>
      </c>
      <c r="R319" s="1">
        <v>44</v>
      </c>
      <c r="S319" s="1">
        <v>39</v>
      </c>
      <c r="T319" s="1">
        <v>27</v>
      </c>
      <c r="U319" s="1">
        <v>38</v>
      </c>
      <c r="V319" s="1">
        <v>64</v>
      </c>
      <c r="W319" s="1">
        <v>44</v>
      </c>
      <c r="X319" s="1">
        <v>42</v>
      </c>
      <c r="Y319" s="1">
        <v>33</v>
      </c>
      <c r="Z319" s="1">
        <v>15</v>
      </c>
      <c r="AA319" s="1">
        <v>70</v>
      </c>
      <c r="AB319" s="1">
        <v>80</v>
      </c>
      <c r="AC319" s="1">
        <v>83</v>
      </c>
      <c r="AD319" s="1">
        <v>49</v>
      </c>
      <c r="AE319" s="1">
        <v>57</v>
      </c>
      <c r="AF319" s="1">
        <v>39</v>
      </c>
      <c r="AG319" s="1">
        <v>61</v>
      </c>
      <c r="AH319" s="1">
        <v>60</v>
      </c>
      <c r="AI319" s="1">
        <v>63</v>
      </c>
      <c r="AJ319" s="22">
        <v>56</v>
      </c>
      <c r="AL319" s="41" t="str">
        <f t="shared" si="28"/>
        <v>Man City</v>
      </c>
      <c r="AM319" s="14"/>
    </row>
    <row r="320" spans="2:39" x14ac:dyDescent="0.35">
      <c r="B320" s="1" t="s">
        <v>12</v>
      </c>
      <c r="C320" s="1" t="s">
        <v>6</v>
      </c>
      <c r="E320" s="1">
        <f>SUM('Initial Model'!AC321)+SUM('Initial Model'!AI321:AJ321)+SUM('Initial Model'!AO321:AQ321)+SUM('Initial Model'!AU321:AX321)+SUM('Initial Model'!BA321:BE321)</f>
        <v>0.54173290392119366</v>
      </c>
      <c r="F320" s="1">
        <f>'Initial Model'!W321+'Initial Model'!AD321+'Initial Model'!AK321+'Initial Model'!AR321+'Initial Model'!AY321+'Initial Model'!BF321</f>
        <v>0.28828283439216801</v>
      </c>
      <c r="G320" s="1">
        <f t="shared" si="24"/>
        <v>0.16998426168663827</v>
      </c>
      <c r="I320" s="1">
        <f t="shared" ca="1" si="25"/>
        <v>0.6404770196838252</v>
      </c>
      <c r="J320" s="1">
        <f t="shared" ca="1" si="26"/>
        <v>3</v>
      </c>
      <c r="K320" s="1">
        <f t="shared" ca="1" si="27"/>
        <v>0</v>
      </c>
      <c r="P320" s="21">
        <v>312</v>
      </c>
      <c r="Q320" s="1">
        <v>58</v>
      </c>
      <c r="R320" s="1">
        <v>40</v>
      </c>
      <c r="S320" s="1">
        <v>31</v>
      </c>
      <c r="T320" s="1">
        <v>26</v>
      </c>
      <c r="U320" s="1">
        <v>41</v>
      </c>
      <c r="V320" s="1">
        <v>54</v>
      </c>
      <c r="W320" s="1">
        <v>45</v>
      </c>
      <c r="X320" s="1">
        <v>57</v>
      </c>
      <c r="Y320" s="1">
        <v>35</v>
      </c>
      <c r="Z320" s="1">
        <v>21</v>
      </c>
      <c r="AA320" s="1">
        <v>47</v>
      </c>
      <c r="AB320" s="1">
        <v>94</v>
      </c>
      <c r="AC320" s="1">
        <v>89</v>
      </c>
      <c r="AD320" s="1">
        <v>61</v>
      </c>
      <c r="AE320" s="1">
        <v>49</v>
      </c>
      <c r="AF320" s="1">
        <v>38</v>
      </c>
      <c r="AG320" s="1">
        <v>69</v>
      </c>
      <c r="AH320" s="1">
        <v>58</v>
      </c>
      <c r="AI320" s="1">
        <v>65</v>
      </c>
      <c r="AJ320" s="22">
        <v>54</v>
      </c>
      <c r="AL320" s="41" t="str">
        <f t="shared" si="28"/>
        <v>Liverpool</v>
      </c>
      <c r="AM320" s="14"/>
    </row>
    <row r="321" spans="2:39" x14ac:dyDescent="0.35">
      <c r="B321" s="1" t="s">
        <v>14</v>
      </c>
      <c r="C321" s="1" t="s">
        <v>2</v>
      </c>
      <c r="E321" s="1">
        <f>SUM('Initial Model'!AC322)+SUM('Initial Model'!AI322:AJ322)+SUM('Initial Model'!AO322:AQ322)+SUM('Initial Model'!AU322:AX322)+SUM('Initial Model'!BA322:BE322)</f>
        <v>0.28220195285548394</v>
      </c>
      <c r="F321" s="1">
        <f>'Initial Model'!W322+'Initial Model'!AD322+'Initial Model'!AK322+'Initial Model'!AR322+'Initial Model'!AY322+'Initial Model'!BF322</f>
        <v>0.29575166815755388</v>
      </c>
      <c r="G321" s="1">
        <f t="shared" si="24"/>
        <v>0.42204637898696218</v>
      </c>
      <c r="I321" s="1">
        <f t="shared" ca="1" si="25"/>
        <v>0.95880325184444049</v>
      </c>
      <c r="J321" s="1">
        <f t="shared" ca="1" si="26"/>
        <v>3</v>
      </c>
      <c r="K321" s="1">
        <f t="shared" ca="1" si="27"/>
        <v>0</v>
      </c>
      <c r="P321" s="21">
        <v>313</v>
      </c>
      <c r="Q321" s="1">
        <v>72</v>
      </c>
      <c r="R321" s="1">
        <v>40</v>
      </c>
      <c r="S321" s="1">
        <v>30</v>
      </c>
      <c r="T321" s="1">
        <v>49</v>
      </c>
      <c r="U321" s="1">
        <v>26</v>
      </c>
      <c r="V321" s="1">
        <v>58</v>
      </c>
      <c r="W321" s="1">
        <v>60</v>
      </c>
      <c r="X321" s="1">
        <v>49</v>
      </c>
      <c r="Y321" s="1">
        <v>27</v>
      </c>
      <c r="Z321" s="1">
        <v>19</v>
      </c>
      <c r="AA321" s="1">
        <v>61</v>
      </c>
      <c r="AB321" s="1">
        <v>82</v>
      </c>
      <c r="AC321" s="1">
        <v>93</v>
      </c>
      <c r="AD321" s="1">
        <v>50</v>
      </c>
      <c r="AE321" s="1">
        <v>49</v>
      </c>
      <c r="AF321" s="1">
        <v>50</v>
      </c>
      <c r="AG321" s="1">
        <v>73</v>
      </c>
      <c r="AH321" s="1">
        <v>46</v>
      </c>
      <c r="AI321" s="1">
        <v>45</v>
      </c>
      <c r="AJ321" s="22">
        <v>61</v>
      </c>
      <c r="AL321" s="41" t="str">
        <f t="shared" si="28"/>
        <v>Man City</v>
      </c>
      <c r="AM321" s="14"/>
    </row>
    <row r="322" spans="2:39" x14ac:dyDescent="0.35">
      <c r="B322" s="1" t="s">
        <v>9</v>
      </c>
      <c r="C322" s="1" t="s">
        <v>13</v>
      </c>
      <c r="E322" s="1">
        <f>SUM('Initial Model'!AC323)+SUM('Initial Model'!AI323:AJ323)+SUM('Initial Model'!AO323:AQ323)+SUM('Initial Model'!AU323:AX323)+SUM('Initial Model'!BA323:BE323)</f>
        <v>0.64063149716275836</v>
      </c>
      <c r="F322" s="1">
        <f>'Initial Model'!W323+'Initial Model'!AD323+'Initial Model'!AK323+'Initial Model'!AR323+'Initial Model'!AY323+'Initial Model'!BF323</f>
        <v>0.26847285625847883</v>
      </c>
      <c r="G322" s="1">
        <f t="shared" si="24"/>
        <v>9.0895646578762812E-2</v>
      </c>
      <c r="I322" s="1">
        <f t="shared" ca="1" si="25"/>
        <v>0.45023206516586811</v>
      </c>
      <c r="J322" s="1">
        <f t="shared" ca="1" si="26"/>
        <v>3</v>
      </c>
      <c r="K322" s="1">
        <f t="shared" ca="1" si="27"/>
        <v>0</v>
      </c>
      <c r="P322" s="21">
        <v>314</v>
      </c>
      <c r="Q322" s="1">
        <v>61</v>
      </c>
      <c r="R322" s="1">
        <v>40</v>
      </c>
      <c r="S322" s="1">
        <v>41</v>
      </c>
      <c r="T322" s="1">
        <v>44</v>
      </c>
      <c r="U322" s="1">
        <v>33</v>
      </c>
      <c r="V322" s="1">
        <v>61</v>
      </c>
      <c r="W322" s="1">
        <v>46</v>
      </c>
      <c r="X322" s="1">
        <v>41</v>
      </c>
      <c r="Y322" s="1">
        <v>30</v>
      </c>
      <c r="Z322" s="1">
        <v>27</v>
      </c>
      <c r="AA322" s="1">
        <v>52</v>
      </c>
      <c r="AB322" s="1">
        <v>87</v>
      </c>
      <c r="AC322" s="1">
        <v>78</v>
      </c>
      <c r="AD322" s="1">
        <v>62</v>
      </c>
      <c r="AE322" s="1">
        <v>54</v>
      </c>
      <c r="AF322" s="1">
        <v>37</v>
      </c>
      <c r="AG322" s="1">
        <v>60</v>
      </c>
      <c r="AH322" s="1">
        <v>49</v>
      </c>
      <c r="AI322" s="1">
        <v>49</v>
      </c>
      <c r="AJ322" s="22">
        <v>59</v>
      </c>
      <c r="AL322" s="41" t="str">
        <f t="shared" si="28"/>
        <v>Liverpool</v>
      </c>
      <c r="AM322" s="14"/>
    </row>
    <row r="323" spans="2:39" x14ac:dyDescent="0.35">
      <c r="B323" s="1" t="s">
        <v>17</v>
      </c>
      <c r="C323" s="1" t="s">
        <v>5</v>
      </c>
      <c r="E323" s="1">
        <f>SUM('Initial Model'!AC324)+SUM('Initial Model'!AI324:AJ324)+SUM('Initial Model'!AO324:AQ324)+SUM('Initial Model'!AU324:AX324)+SUM('Initial Model'!BA324:BE324)</f>
        <v>0.77249570474066764</v>
      </c>
      <c r="F323" s="1">
        <f>'Initial Model'!W324+'Initial Model'!AD324+'Initial Model'!AK324+'Initial Model'!AR324+'Initial Model'!AY324+'Initial Model'!BF324</f>
        <v>0.16898395262783483</v>
      </c>
      <c r="G323" s="1">
        <f t="shared" si="24"/>
        <v>5.8520342631497524E-2</v>
      </c>
      <c r="I323" s="1">
        <f t="shared" ca="1" si="25"/>
        <v>0.86435071678464892</v>
      </c>
      <c r="J323" s="1">
        <f t="shared" ca="1" si="26"/>
        <v>3</v>
      </c>
      <c r="K323" s="1">
        <f t="shared" ca="1" si="27"/>
        <v>0</v>
      </c>
      <c r="P323" s="21">
        <v>315</v>
      </c>
      <c r="Q323" s="1">
        <v>66</v>
      </c>
      <c r="R323" s="1">
        <v>55</v>
      </c>
      <c r="S323" s="1">
        <v>51</v>
      </c>
      <c r="T323" s="1">
        <v>33</v>
      </c>
      <c r="U323" s="1">
        <v>31</v>
      </c>
      <c r="V323" s="1">
        <v>63</v>
      </c>
      <c r="W323" s="1">
        <v>55</v>
      </c>
      <c r="X323" s="1">
        <v>52</v>
      </c>
      <c r="Y323" s="1">
        <v>25</v>
      </c>
      <c r="Z323" s="1">
        <v>25</v>
      </c>
      <c r="AA323" s="1">
        <v>51</v>
      </c>
      <c r="AB323" s="1">
        <v>68</v>
      </c>
      <c r="AC323" s="1">
        <v>92</v>
      </c>
      <c r="AD323" s="1">
        <v>58</v>
      </c>
      <c r="AE323" s="1">
        <v>57</v>
      </c>
      <c r="AF323" s="1">
        <v>41</v>
      </c>
      <c r="AG323" s="1">
        <v>64</v>
      </c>
      <c r="AH323" s="1">
        <v>64</v>
      </c>
      <c r="AI323" s="1">
        <v>40</v>
      </c>
      <c r="AJ323" s="22">
        <v>50</v>
      </c>
      <c r="AL323" s="41" t="str">
        <f t="shared" si="28"/>
        <v>Man City</v>
      </c>
      <c r="AM323" s="14"/>
    </row>
    <row r="324" spans="2:39" x14ac:dyDescent="0.35">
      <c r="B324" s="1" t="s">
        <v>11</v>
      </c>
      <c r="C324" s="1" t="s">
        <v>7</v>
      </c>
      <c r="E324" s="1">
        <f>SUM('Initial Model'!AC325)+SUM('Initial Model'!AI325:AJ325)+SUM('Initial Model'!AO325:AQ325)+SUM('Initial Model'!AU325:AX325)+SUM('Initial Model'!BA325:BE325)</f>
        <v>0.41171601441882855</v>
      </c>
      <c r="F324" s="1">
        <f>'Initial Model'!W325+'Initial Model'!AD325+'Initial Model'!AK325+'Initial Model'!AR325+'Initial Model'!AY325+'Initial Model'!BF325</f>
        <v>0.30060161059552865</v>
      </c>
      <c r="G324" s="1">
        <f t="shared" si="24"/>
        <v>0.28768237498564275</v>
      </c>
      <c r="I324" s="1">
        <f t="shared" ca="1" si="25"/>
        <v>1.7303996023993462E-2</v>
      </c>
      <c r="J324" s="1">
        <f t="shared" ca="1" si="26"/>
        <v>0</v>
      </c>
      <c r="K324" s="1">
        <f t="shared" ca="1" si="27"/>
        <v>3</v>
      </c>
      <c r="P324" s="21">
        <v>316</v>
      </c>
      <c r="Q324" s="1">
        <v>70</v>
      </c>
      <c r="R324" s="1">
        <v>39</v>
      </c>
      <c r="S324" s="1">
        <v>32</v>
      </c>
      <c r="T324" s="1">
        <v>40</v>
      </c>
      <c r="U324" s="1">
        <v>38</v>
      </c>
      <c r="V324" s="1">
        <v>68</v>
      </c>
      <c r="W324" s="1">
        <v>50</v>
      </c>
      <c r="X324" s="1">
        <v>59</v>
      </c>
      <c r="Y324" s="1">
        <v>36</v>
      </c>
      <c r="Z324" s="1">
        <v>14</v>
      </c>
      <c r="AA324" s="1">
        <v>55</v>
      </c>
      <c r="AB324" s="1">
        <v>100</v>
      </c>
      <c r="AC324" s="1">
        <v>82</v>
      </c>
      <c r="AD324" s="1">
        <v>49</v>
      </c>
      <c r="AE324" s="1">
        <v>52</v>
      </c>
      <c r="AF324" s="1">
        <v>35</v>
      </c>
      <c r="AG324" s="1">
        <v>73</v>
      </c>
      <c r="AH324" s="1">
        <v>56</v>
      </c>
      <c r="AI324" s="1">
        <v>50</v>
      </c>
      <c r="AJ324" s="22">
        <v>42</v>
      </c>
      <c r="AL324" s="41" t="str">
        <f t="shared" si="28"/>
        <v>Liverpool</v>
      </c>
      <c r="AM324" s="14"/>
    </row>
    <row r="325" spans="2:39" x14ac:dyDescent="0.35">
      <c r="B325" s="1" t="s">
        <v>20</v>
      </c>
      <c r="C325" s="1" t="s">
        <v>18</v>
      </c>
      <c r="E325" s="1">
        <f>SUM('Initial Model'!AC326)+SUM('Initial Model'!AI326:AJ326)+SUM('Initial Model'!AO326:AQ326)+SUM('Initial Model'!AU326:AX326)+SUM('Initial Model'!BA326:BE326)</f>
        <v>6.7818538648190457E-2</v>
      </c>
      <c r="F325" s="1">
        <f>'Initial Model'!W326+'Initial Model'!AD326+'Initial Model'!AK326+'Initial Model'!AR326+'Initial Model'!AY326+'Initial Model'!BF326</f>
        <v>0.20334835921292901</v>
      </c>
      <c r="G325" s="1">
        <f t="shared" si="24"/>
        <v>0.72883310213888053</v>
      </c>
      <c r="I325" s="1">
        <f t="shared" ca="1" si="25"/>
        <v>0.82339917311071165</v>
      </c>
      <c r="J325" s="1">
        <f t="shared" ca="1" si="26"/>
        <v>1</v>
      </c>
      <c r="K325" s="1">
        <f t="shared" ca="1" si="27"/>
        <v>1</v>
      </c>
      <c r="P325" s="21">
        <v>317</v>
      </c>
      <c r="Q325" s="1">
        <v>62</v>
      </c>
      <c r="R325" s="1">
        <v>50</v>
      </c>
      <c r="S325" s="1">
        <v>37</v>
      </c>
      <c r="T325" s="1">
        <v>46</v>
      </c>
      <c r="U325" s="1">
        <v>28</v>
      </c>
      <c r="V325" s="1">
        <v>65</v>
      </c>
      <c r="W325" s="1">
        <v>56</v>
      </c>
      <c r="X325" s="1">
        <v>55</v>
      </c>
      <c r="Y325" s="1">
        <v>25</v>
      </c>
      <c r="Z325" s="1">
        <v>28</v>
      </c>
      <c r="AA325" s="1">
        <v>41</v>
      </c>
      <c r="AB325" s="1">
        <v>87</v>
      </c>
      <c r="AC325" s="1">
        <v>81</v>
      </c>
      <c r="AD325" s="1">
        <v>73</v>
      </c>
      <c r="AE325" s="1">
        <v>38</v>
      </c>
      <c r="AF325" s="1">
        <v>28</v>
      </c>
      <c r="AG325" s="1">
        <v>78</v>
      </c>
      <c r="AH325" s="1">
        <v>52</v>
      </c>
      <c r="AI325" s="1">
        <v>48</v>
      </c>
      <c r="AJ325" s="22">
        <v>60</v>
      </c>
      <c r="AL325" s="41" t="str">
        <f t="shared" si="28"/>
        <v>Liverpool</v>
      </c>
      <c r="AM325" s="14"/>
    </row>
    <row r="326" spans="2:39" x14ac:dyDescent="0.35">
      <c r="B326" s="1" t="s">
        <v>4</v>
      </c>
      <c r="C326" s="1" t="s">
        <v>21</v>
      </c>
      <c r="E326" s="1">
        <f>SUM('Initial Model'!AC327)+SUM('Initial Model'!AI327:AJ327)+SUM('Initial Model'!AO327:AQ327)+SUM('Initial Model'!AU327:AX327)+SUM('Initial Model'!BA327:BE327)</f>
        <v>0.42583824225084116</v>
      </c>
      <c r="F326" s="1">
        <f>'Initial Model'!W327+'Initial Model'!AD327+'Initial Model'!AK327+'Initial Model'!AR327+'Initial Model'!AY327+'Initial Model'!BF327</f>
        <v>0.29179342619488191</v>
      </c>
      <c r="G326" s="1">
        <f t="shared" si="24"/>
        <v>0.28236833155427687</v>
      </c>
      <c r="I326" s="1">
        <f t="shared" ca="1" si="25"/>
        <v>0.26805549300171483</v>
      </c>
      <c r="J326" s="1">
        <f t="shared" ca="1" si="26"/>
        <v>0</v>
      </c>
      <c r="K326" s="1">
        <f t="shared" ca="1" si="27"/>
        <v>3</v>
      </c>
      <c r="P326" s="21">
        <v>318</v>
      </c>
      <c r="Q326" s="1">
        <v>45</v>
      </c>
      <c r="R326" s="1">
        <v>43</v>
      </c>
      <c r="S326" s="1">
        <v>40</v>
      </c>
      <c r="T326" s="1">
        <v>34</v>
      </c>
      <c r="U326" s="1">
        <v>36</v>
      </c>
      <c r="V326" s="1">
        <v>73</v>
      </c>
      <c r="W326" s="1">
        <v>63</v>
      </c>
      <c r="X326" s="1">
        <v>57</v>
      </c>
      <c r="Y326" s="1">
        <v>36</v>
      </c>
      <c r="Z326" s="1">
        <v>18</v>
      </c>
      <c r="AA326" s="1">
        <v>43</v>
      </c>
      <c r="AB326" s="1">
        <v>78</v>
      </c>
      <c r="AC326" s="1">
        <v>85</v>
      </c>
      <c r="AD326" s="1">
        <v>56</v>
      </c>
      <c r="AE326" s="1">
        <v>64</v>
      </c>
      <c r="AF326" s="1">
        <v>35</v>
      </c>
      <c r="AG326" s="1">
        <v>69</v>
      </c>
      <c r="AH326" s="1">
        <v>37</v>
      </c>
      <c r="AI326" s="1">
        <v>59</v>
      </c>
      <c r="AJ326" s="22">
        <v>48</v>
      </c>
      <c r="AL326" s="41" t="str">
        <f t="shared" si="28"/>
        <v>Man City</v>
      </c>
      <c r="AM326" s="14"/>
    </row>
    <row r="327" spans="2:39" x14ac:dyDescent="0.35">
      <c r="B327" s="1" t="s">
        <v>8</v>
      </c>
      <c r="C327" s="1" t="s">
        <v>3</v>
      </c>
      <c r="E327" s="1">
        <f>SUM('Initial Model'!AC328)+SUM('Initial Model'!AI328:AJ328)+SUM('Initial Model'!AO328:AQ328)+SUM('Initial Model'!AU328:AX328)+SUM('Initial Model'!BA328:BE328)</f>
        <v>7.6393775975259259E-2</v>
      </c>
      <c r="F327" s="1">
        <f>'Initial Model'!W328+'Initial Model'!AD328+'Initial Model'!AK328+'Initial Model'!AR328+'Initial Model'!AY328+'Initial Model'!BF328</f>
        <v>0.2535417188550152</v>
      </c>
      <c r="G327" s="1">
        <f t="shared" ref="G327:G385" si="29">1-(E327+F327)</f>
        <v>0.6700645051697256</v>
      </c>
      <c r="I327" s="1">
        <f t="shared" ref="I327:I385" ca="1" si="30">RAND()</f>
        <v>0.90391268086766641</v>
      </c>
      <c r="J327" s="1">
        <f t="shared" ref="J327:J385" ca="1" si="31">IF(I327&lt;G327,0,IF(I327&lt;(G327+F327),1,3))</f>
        <v>1</v>
      </c>
      <c r="K327" s="1">
        <f t="shared" ref="K327:K385" ca="1" si="32">IF(J327=3,0,IF(J327=1,1,3))</f>
        <v>1</v>
      </c>
      <c r="P327" s="21">
        <v>319</v>
      </c>
      <c r="Q327" s="1">
        <v>70</v>
      </c>
      <c r="R327" s="1">
        <v>46</v>
      </c>
      <c r="S327" s="1">
        <v>33</v>
      </c>
      <c r="T327" s="1">
        <v>48</v>
      </c>
      <c r="U327" s="1">
        <v>27</v>
      </c>
      <c r="V327" s="1">
        <v>74</v>
      </c>
      <c r="W327" s="1">
        <v>44</v>
      </c>
      <c r="X327" s="1">
        <v>53</v>
      </c>
      <c r="Y327" s="1">
        <v>21</v>
      </c>
      <c r="Z327" s="1">
        <v>30</v>
      </c>
      <c r="AA327" s="1">
        <v>53</v>
      </c>
      <c r="AB327" s="1">
        <v>94</v>
      </c>
      <c r="AC327" s="1">
        <v>78</v>
      </c>
      <c r="AD327" s="1">
        <v>59</v>
      </c>
      <c r="AE327" s="1">
        <v>55</v>
      </c>
      <c r="AF327" s="1">
        <v>46</v>
      </c>
      <c r="AG327" s="1">
        <v>70</v>
      </c>
      <c r="AH327" s="1">
        <v>42</v>
      </c>
      <c r="AI327" s="1">
        <v>59</v>
      </c>
      <c r="AJ327" s="22">
        <v>45</v>
      </c>
      <c r="AL327" s="41" t="str">
        <f t="shared" si="28"/>
        <v>Liverpool</v>
      </c>
      <c r="AM327" s="14"/>
    </row>
    <row r="328" spans="2:39" x14ac:dyDescent="0.35">
      <c r="B328" s="1" t="s">
        <v>10</v>
      </c>
      <c r="C328" s="1" t="s">
        <v>7</v>
      </c>
      <c r="E328" s="1">
        <f>SUM('Initial Model'!AC329)+SUM('Initial Model'!AI329:AJ329)+SUM('Initial Model'!AO329:AQ329)+SUM('Initial Model'!AU329:AX329)+SUM('Initial Model'!BA329:BE329)</f>
        <v>0.21526518962383781</v>
      </c>
      <c r="F328" s="1">
        <f>'Initial Model'!W329+'Initial Model'!AD329+'Initial Model'!AK329+'Initial Model'!AR329+'Initial Model'!AY329+'Initial Model'!BF329</f>
        <v>0.27259892471300834</v>
      </c>
      <c r="G328" s="1">
        <f t="shared" si="29"/>
        <v>0.51213588566315382</v>
      </c>
      <c r="I328" s="1">
        <f t="shared" ca="1" si="30"/>
        <v>0.52350150020471364</v>
      </c>
      <c r="J328" s="1">
        <f t="shared" ca="1" si="31"/>
        <v>1</v>
      </c>
      <c r="K328" s="1">
        <f t="shared" ca="1" si="32"/>
        <v>1</v>
      </c>
      <c r="P328" s="21">
        <v>320</v>
      </c>
      <c r="Q328" s="1">
        <v>76</v>
      </c>
      <c r="R328" s="1">
        <v>51</v>
      </c>
      <c r="S328" s="1">
        <v>39</v>
      </c>
      <c r="T328" s="1">
        <v>54</v>
      </c>
      <c r="U328" s="1">
        <v>32</v>
      </c>
      <c r="V328" s="1">
        <v>53</v>
      </c>
      <c r="W328" s="1">
        <v>48</v>
      </c>
      <c r="X328" s="1">
        <v>47</v>
      </c>
      <c r="Y328" s="1">
        <v>26</v>
      </c>
      <c r="Z328" s="1">
        <v>17</v>
      </c>
      <c r="AA328" s="1">
        <v>52</v>
      </c>
      <c r="AB328" s="1">
        <v>78</v>
      </c>
      <c r="AC328" s="1">
        <v>91</v>
      </c>
      <c r="AD328" s="1">
        <v>65</v>
      </c>
      <c r="AE328" s="1">
        <v>55</v>
      </c>
      <c r="AF328" s="1">
        <v>39</v>
      </c>
      <c r="AG328" s="1">
        <v>71</v>
      </c>
      <c r="AH328" s="1">
        <v>42</v>
      </c>
      <c r="AI328" s="1">
        <v>39</v>
      </c>
      <c r="AJ328" s="22">
        <v>58</v>
      </c>
      <c r="AL328" s="41" t="str">
        <f t="shared" si="28"/>
        <v>Man City</v>
      </c>
      <c r="AM328" s="14"/>
    </row>
    <row r="329" spans="2:39" x14ac:dyDescent="0.35">
      <c r="B329" s="1" t="s">
        <v>15</v>
      </c>
      <c r="C329" s="1" t="s">
        <v>16</v>
      </c>
      <c r="E329" s="1">
        <f>SUM('Initial Model'!AC330)+SUM('Initial Model'!AI330:AJ330)+SUM('Initial Model'!AO330:AQ330)+SUM('Initial Model'!AU330:AX330)+SUM('Initial Model'!BA330:BE330)</f>
        <v>0.36606125372695592</v>
      </c>
      <c r="F329" s="1">
        <f>'Initial Model'!W330+'Initial Model'!AD330+'Initial Model'!AK330+'Initial Model'!AR330+'Initial Model'!AY330+'Initial Model'!BF330</f>
        <v>0.28134682573899861</v>
      </c>
      <c r="G329" s="1">
        <f t="shared" si="29"/>
        <v>0.35259192053404553</v>
      </c>
      <c r="I329" s="1">
        <f t="shared" ca="1" si="30"/>
        <v>0.820300972897682</v>
      </c>
      <c r="J329" s="1">
        <f t="shared" ca="1" si="31"/>
        <v>3</v>
      </c>
      <c r="K329" s="1">
        <f t="shared" ca="1" si="32"/>
        <v>0</v>
      </c>
      <c r="P329" s="21">
        <v>321</v>
      </c>
      <c r="Q329" s="1">
        <v>72</v>
      </c>
      <c r="R329" s="1">
        <v>42</v>
      </c>
      <c r="S329" s="1">
        <v>28</v>
      </c>
      <c r="T329" s="1">
        <v>37</v>
      </c>
      <c r="U329" s="1">
        <v>31</v>
      </c>
      <c r="V329" s="1">
        <v>66</v>
      </c>
      <c r="W329" s="1">
        <v>47</v>
      </c>
      <c r="X329" s="1">
        <v>59</v>
      </c>
      <c r="Y329" s="1">
        <v>23</v>
      </c>
      <c r="Z329" s="1">
        <v>16</v>
      </c>
      <c r="AA329" s="1">
        <v>73</v>
      </c>
      <c r="AB329" s="1">
        <v>84</v>
      </c>
      <c r="AC329" s="1">
        <v>68</v>
      </c>
      <c r="AD329" s="1">
        <v>53</v>
      </c>
      <c r="AE329" s="1">
        <v>50</v>
      </c>
      <c r="AF329" s="1">
        <v>38</v>
      </c>
      <c r="AG329" s="1">
        <v>80</v>
      </c>
      <c r="AH329" s="1">
        <v>56</v>
      </c>
      <c r="AI329" s="1">
        <v>54</v>
      </c>
      <c r="AJ329" s="22">
        <v>51</v>
      </c>
      <c r="AL329" s="41" t="str">
        <f t="shared" ref="AL329:AL392" si="33">INDEX($Q$5:$AJ$5,MATCH(MAX(Q329:AJ329),Q329:AJ329,0))</f>
        <v>Liverpool</v>
      </c>
      <c r="AM329" s="14"/>
    </row>
    <row r="330" spans="2:39" x14ac:dyDescent="0.35">
      <c r="B330" s="1" t="s">
        <v>9</v>
      </c>
      <c r="C330" s="1" t="s">
        <v>19</v>
      </c>
      <c r="E330" s="1">
        <f>SUM('Initial Model'!AC331)+SUM('Initial Model'!AI331:AJ331)+SUM('Initial Model'!AO331:AQ331)+SUM('Initial Model'!AU331:AX331)+SUM('Initial Model'!BA331:BE331)</f>
        <v>0.56583768601688478</v>
      </c>
      <c r="F330" s="1">
        <f>'Initial Model'!W331+'Initial Model'!AD331+'Initial Model'!AK331+'Initial Model'!AR331+'Initial Model'!AY331+'Initial Model'!BF331</f>
        <v>0.30489264875315469</v>
      </c>
      <c r="G330" s="1">
        <f t="shared" si="29"/>
        <v>0.12926966522996053</v>
      </c>
      <c r="I330" s="1">
        <f t="shared" ca="1" si="30"/>
        <v>0.84089870617479046</v>
      </c>
      <c r="J330" s="1">
        <f t="shared" ca="1" si="31"/>
        <v>3</v>
      </c>
      <c r="K330" s="1">
        <f t="shared" ca="1" si="32"/>
        <v>0</v>
      </c>
      <c r="P330" s="21">
        <v>322</v>
      </c>
      <c r="Q330" s="1">
        <v>65</v>
      </c>
      <c r="R330" s="1">
        <v>44</v>
      </c>
      <c r="S330" s="1">
        <v>48</v>
      </c>
      <c r="T330" s="1">
        <v>42</v>
      </c>
      <c r="U330" s="1">
        <v>31</v>
      </c>
      <c r="V330" s="1">
        <v>71</v>
      </c>
      <c r="W330" s="1">
        <v>57</v>
      </c>
      <c r="X330" s="1">
        <v>38</v>
      </c>
      <c r="Y330" s="1">
        <v>39</v>
      </c>
      <c r="Z330" s="1">
        <v>16</v>
      </c>
      <c r="AA330" s="1">
        <v>51</v>
      </c>
      <c r="AB330" s="1">
        <v>76</v>
      </c>
      <c r="AC330" s="1">
        <v>81</v>
      </c>
      <c r="AD330" s="1">
        <v>66</v>
      </c>
      <c r="AE330" s="1">
        <v>50</v>
      </c>
      <c r="AF330" s="1">
        <v>42</v>
      </c>
      <c r="AG330" s="1">
        <v>72</v>
      </c>
      <c r="AH330" s="1">
        <v>40</v>
      </c>
      <c r="AI330" s="1">
        <v>52</v>
      </c>
      <c r="AJ330" s="22">
        <v>50</v>
      </c>
      <c r="AL330" s="41" t="str">
        <f t="shared" si="33"/>
        <v>Man City</v>
      </c>
      <c r="AM330" s="14"/>
    </row>
    <row r="331" spans="2:39" x14ac:dyDescent="0.35">
      <c r="B331" s="1" t="s">
        <v>3</v>
      </c>
      <c r="C331" s="1" t="s">
        <v>10</v>
      </c>
      <c r="E331" s="1">
        <f>SUM('Initial Model'!AC332)+SUM('Initial Model'!AI332:AJ332)+SUM('Initial Model'!AO332:AQ332)+SUM('Initial Model'!AU332:AX332)+SUM('Initial Model'!BA332:BE332)</f>
        <v>0.29137045390809535</v>
      </c>
      <c r="F331" s="1">
        <f>'Initial Model'!W332+'Initial Model'!AD332+'Initial Model'!AK332+'Initial Model'!AR332+'Initial Model'!AY332+'Initial Model'!BF332</f>
        <v>0.40844323827265872</v>
      </c>
      <c r="G331" s="1">
        <f t="shared" si="29"/>
        <v>0.30018630781924593</v>
      </c>
      <c r="I331" s="1">
        <f t="shared" ca="1" si="30"/>
        <v>0.57375525405711281</v>
      </c>
      <c r="J331" s="1">
        <f t="shared" ca="1" si="31"/>
        <v>1</v>
      </c>
      <c r="K331" s="1">
        <f t="shared" ca="1" si="32"/>
        <v>1</v>
      </c>
      <c r="P331" s="21">
        <v>323</v>
      </c>
      <c r="Q331" s="1">
        <v>51</v>
      </c>
      <c r="R331" s="1">
        <v>43</v>
      </c>
      <c r="S331" s="1">
        <v>33</v>
      </c>
      <c r="T331" s="1">
        <v>39</v>
      </c>
      <c r="U331" s="1">
        <v>36</v>
      </c>
      <c r="V331" s="1">
        <v>65</v>
      </c>
      <c r="W331" s="1">
        <v>39</v>
      </c>
      <c r="X331" s="1">
        <v>58</v>
      </c>
      <c r="Y331" s="1">
        <v>37</v>
      </c>
      <c r="Z331" s="1">
        <v>26</v>
      </c>
      <c r="AA331" s="1">
        <v>57</v>
      </c>
      <c r="AB331" s="1">
        <v>93</v>
      </c>
      <c r="AC331" s="1">
        <v>90</v>
      </c>
      <c r="AD331" s="1">
        <v>61</v>
      </c>
      <c r="AE331" s="1">
        <v>49</v>
      </c>
      <c r="AF331" s="1">
        <v>50</v>
      </c>
      <c r="AG331" s="1">
        <v>74</v>
      </c>
      <c r="AH331" s="1">
        <v>51</v>
      </c>
      <c r="AI331" s="1">
        <v>39</v>
      </c>
      <c r="AJ331" s="22">
        <v>39</v>
      </c>
      <c r="AL331" s="41" t="str">
        <f t="shared" si="33"/>
        <v>Liverpool</v>
      </c>
      <c r="AM331" s="14"/>
    </row>
    <row r="332" spans="2:39" x14ac:dyDescent="0.35">
      <c r="B332" s="1" t="s">
        <v>13</v>
      </c>
      <c r="C332" s="1" t="s">
        <v>4</v>
      </c>
      <c r="E332" s="1">
        <f>SUM('Initial Model'!AC333)+SUM('Initial Model'!AI333:AJ333)+SUM('Initial Model'!AO333:AQ333)+SUM('Initial Model'!AU333:AX333)+SUM('Initial Model'!BA333:BE333)</f>
        <v>0.27811648764067748</v>
      </c>
      <c r="F332" s="1">
        <f>'Initial Model'!W333+'Initial Model'!AD333+'Initial Model'!AK333+'Initial Model'!AR333+'Initial Model'!AY333+'Initial Model'!BF333</f>
        <v>0.28272459072322842</v>
      </c>
      <c r="G332" s="1">
        <f t="shared" si="29"/>
        <v>0.43915892163609405</v>
      </c>
      <c r="I332" s="1">
        <f t="shared" ca="1" si="30"/>
        <v>0.75208671826239504</v>
      </c>
      <c r="J332" s="1">
        <f t="shared" ca="1" si="31"/>
        <v>3</v>
      </c>
      <c r="K332" s="1">
        <f t="shared" ca="1" si="32"/>
        <v>0</v>
      </c>
      <c r="P332" s="21">
        <v>324</v>
      </c>
      <c r="Q332" s="1">
        <v>60</v>
      </c>
      <c r="R332" s="1">
        <v>50</v>
      </c>
      <c r="S332" s="1">
        <v>35</v>
      </c>
      <c r="T332" s="1">
        <v>59</v>
      </c>
      <c r="U332" s="1">
        <v>27</v>
      </c>
      <c r="V332" s="1">
        <v>70</v>
      </c>
      <c r="W332" s="1">
        <v>52</v>
      </c>
      <c r="X332" s="1">
        <v>49</v>
      </c>
      <c r="Y332" s="1">
        <v>42</v>
      </c>
      <c r="Z332" s="1">
        <v>22</v>
      </c>
      <c r="AA332" s="1">
        <v>45</v>
      </c>
      <c r="AB332" s="1">
        <v>90</v>
      </c>
      <c r="AC332" s="1">
        <v>78</v>
      </c>
      <c r="AD332" s="1">
        <v>56</v>
      </c>
      <c r="AE332" s="1">
        <v>49</v>
      </c>
      <c r="AF332" s="1">
        <v>45</v>
      </c>
      <c r="AG332" s="1">
        <v>68</v>
      </c>
      <c r="AH332" s="1">
        <v>53</v>
      </c>
      <c r="AI332" s="1">
        <v>43</v>
      </c>
      <c r="AJ332" s="22">
        <v>48</v>
      </c>
      <c r="AL332" s="41" t="str">
        <f t="shared" si="33"/>
        <v>Liverpool</v>
      </c>
      <c r="AM332" s="14"/>
    </row>
    <row r="333" spans="2:39" x14ac:dyDescent="0.35">
      <c r="B333" s="1" t="s">
        <v>21</v>
      </c>
      <c r="C333" s="1" t="s">
        <v>5</v>
      </c>
      <c r="E333" s="1">
        <f>SUM('Initial Model'!AC334)+SUM('Initial Model'!AI334:AJ334)+SUM('Initial Model'!AO334:AQ334)+SUM('Initial Model'!AU334:AX334)+SUM('Initial Model'!BA334:BE334)</f>
        <v>0.35135486664275078</v>
      </c>
      <c r="F333" s="1">
        <f>'Initial Model'!W334+'Initial Model'!AD334+'Initial Model'!AK334+'Initial Model'!AR334+'Initial Model'!AY334+'Initial Model'!BF334</f>
        <v>0.35635406102917661</v>
      </c>
      <c r="G333" s="1">
        <f t="shared" si="29"/>
        <v>0.29229107232807261</v>
      </c>
      <c r="I333" s="1">
        <f t="shared" ca="1" si="30"/>
        <v>0.58186440164604869</v>
      </c>
      <c r="J333" s="1">
        <f t="shared" ca="1" si="31"/>
        <v>1</v>
      </c>
      <c r="K333" s="1">
        <f t="shared" ca="1" si="32"/>
        <v>1</v>
      </c>
      <c r="P333" s="21">
        <v>325</v>
      </c>
      <c r="Q333" s="1">
        <v>73</v>
      </c>
      <c r="R333" s="1">
        <v>43</v>
      </c>
      <c r="S333" s="1">
        <v>33</v>
      </c>
      <c r="T333" s="1">
        <v>37</v>
      </c>
      <c r="U333" s="1">
        <v>26</v>
      </c>
      <c r="V333" s="1">
        <v>81</v>
      </c>
      <c r="W333" s="1">
        <v>55</v>
      </c>
      <c r="X333" s="1">
        <v>57</v>
      </c>
      <c r="Y333" s="1">
        <v>31</v>
      </c>
      <c r="Z333" s="1">
        <v>30</v>
      </c>
      <c r="AA333" s="1">
        <v>49</v>
      </c>
      <c r="AB333" s="1">
        <v>88</v>
      </c>
      <c r="AC333" s="1">
        <v>89</v>
      </c>
      <c r="AD333" s="1">
        <v>63</v>
      </c>
      <c r="AE333" s="1">
        <v>49</v>
      </c>
      <c r="AF333" s="1">
        <v>51</v>
      </c>
      <c r="AG333" s="1">
        <v>59</v>
      </c>
      <c r="AH333" s="1">
        <v>45</v>
      </c>
      <c r="AI333" s="1">
        <v>42</v>
      </c>
      <c r="AJ333" s="22">
        <v>39</v>
      </c>
      <c r="AL333" s="41" t="str">
        <f t="shared" si="33"/>
        <v>Man City</v>
      </c>
      <c r="AM333" s="14"/>
    </row>
    <row r="334" spans="2:39" x14ac:dyDescent="0.35">
      <c r="B334" s="1" t="s">
        <v>6</v>
      </c>
      <c r="C334" s="1" t="s">
        <v>15</v>
      </c>
      <c r="E334" s="1">
        <f>SUM('Initial Model'!AC335)+SUM('Initial Model'!AI335:AJ335)+SUM('Initial Model'!AO335:AQ335)+SUM('Initial Model'!AU335:AX335)+SUM('Initial Model'!BA335:BE335)</f>
        <v>0.14982677811195974</v>
      </c>
      <c r="F334" s="1">
        <f>'Initial Model'!W335+'Initial Model'!AD335+'Initial Model'!AK335+'Initial Model'!AR335+'Initial Model'!AY335+'Initial Model'!BF335</f>
        <v>0.25677785664356123</v>
      </c>
      <c r="G334" s="1">
        <f t="shared" si="29"/>
        <v>0.593395365244479</v>
      </c>
      <c r="I334" s="1">
        <f t="shared" ca="1" si="30"/>
        <v>7.9792296001950591E-2</v>
      </c>
      <c r="J334" s="1">
        <f t="shared" ca="1" si="31"/>
        <v>0</v>
      </c>
      <c r="K334" s="1">
        <f t="shared" ca="1" si="32"/>
        <v>3</v>
      </c>
      <c r="P334" s="21">
        <v>326</v>
      </c>
      <c r="Q334" s="1">
        <v>58</v>
      </c>
      <c r="R334" s="1">
        <v>44</v>
      </c>
      <c r="S334" s="1">
        <v>30</v>
      </c>
      <c r="T334" s="1">
        <v>46</v>
      </c>
      <c r="U334" s="1">
        <v>45</v>
      </c>
      <c r="V334" s="1">
        <v>62</v>
      </c>
      <c r="W334" s="1">
        <v>51</v>
      </c>
      <c r="X334" s="1">
        <v>73</v>
      </c>
      <c r="Y334" s="1">
        <v>25</v>
      </c>
      <c r="Z334" s="1">
        <v>29</v>
      </c>
      <c r="AA334" s="1">
        <v>60</v>
      </c>
      <c r="AB334" s="1">
        <v>81</v>
      </c>
      <c r="AC334" s="1">
        <v>94</v>
      </c>
      <c r="AD334" s="1">
        <v>68</v>
      </c>
      <c r="AE334" s="1">
        <v>39</v>
      </c>
      <c r="AF334" s="1">
        <v>32</v>
      </c>
      <c r="AG334" s="1">
        <v>60</v>
      </c>
      <c r="AH334" s="1">
        <v>47</v>
      </c>
      <c r="AI334" s="1">
        <v>44</v>
      </c>
      <c r="AJ334" s="22">
        <v>49</v>
      </c>
      <c r="AL334" s="41" t="str">
        <f t="shared" si="33"/>
        <v>Man City</v>
      </c>
      <c r="AM334" s="14"/>
    </row>
    <row r="335" spans="2:39" x14ac:dyDescent="0.35">
      <c r="B335" s="1" t="s">
        <v>2</v>
      </c>
      <c r="C335" s="1" t="s">
        <v>19</v>
      </c>
      <c r="E335" s="1">
        <f>SUM('Initial Model'!AC336)+SUM('Initial Model'!AI336:AJ336)+SUM('Initial Model'!AO336:AQ336)+SUM('Initial Model'!AU336:AX336)+SUM('Initial Model'!BA336:BE336)</f>
        <v>0.38395324544390291</v>
      </c>
      <c r="F335" s="1">
        <f>'Initial Model'!W336+'Initial Model'!AD336+'Initial Model'!AK336+'Initial Model'!AR336+'Initial Model'!AY336+'Initial Model'!BF336</f>
        <v>0.31451068285216477</v>
      </c>
      <c r="G335" s="1">
        <f t="shared" si="29"/>
        <v>0.30153607170393237</v>
      </c>
      <c r="I335" s="1">
        <f t="shared" ca="1" si="30"/>
        <v>0.38692912711677097</v>
      </c>
      <c r="J335" s="1">
        <f t="shared" ca="1" si="31"/>
        <v>1</v>
      </c>
      <c r="K335" s="1">
        <f t="shared" ca="1" si="32"/>
        <v>1</v>
      </c>
      <c r="P335" s="21">
        <v>327</v>
      </c>
      <c r="Q335" s="1">
        <v>64</v>
      </c>
      <c r="R335" s="1">
        <v>42</v>
      </c>
      <c r="S335" s="1">
        <v>32</v>
      </c>
      <c r="T335" s="1">
        <v>45</v>
      </c>
      <c r="U335" s="1">
        <v>22</v>
      </c>
      <c r="V335" s="1">
        <v>75</v>
      </c>
      <c r="W335" s="1">
        <v>49</v>
      </c>
      <c r="X335" s="1">
        <v>65</v>
      </c>
      <c r="Y335" s="1">
        <v>31</v>
      </c>
      <c r="Z335" s="1">
        <v>22</v>
      </c>
      <c r="AA335" s="1">
        <v>53</v>
      </c>
      <c r="AB335" s="1">
        <v>84</v>
      </c>
      <c r="AC335" s="1">
        <v>91</v>
      </c>
      <c r="AD335" s="1">
        <v>57</v>
      </c>
      <c r="AE335" s="1">
        <v>54</v>
      </c>
      <c r="AF335" s="1">
        <v>40</v>
      </c>
      <c r="AG335" s="1">
        <v>73</v>
      </c>
      <c r="AH335" s="1">
        <v>45</v>
      </c>
      <c r="AI335" s="1">
        <v>51</v>
      </c>
      <c r="AJ335" s="22">
        <v>42</v>
      </c>
      <c r="AL335" s="41" t="str">
        <f t="shared" si="33"/>
        <v>Man City</v>
      </c>
      <c r="AM335" s="14"/>
    </row>
    <row r="336" spans="2:39" x14ac:dyDescent="0.35">
      <c r="B336" s="1" t="s">
        <v>20</v>
      </c>
      <c r="C336" s="1" t="s">
        <v>14</v>
      </c>
      <c r="E336" s="1">
        <f>SUM('Initial Model'!AC337)+SUM('Initial Model'!AI337:AJ337)+SUM('Initial Model'!AO337:AQ337)+SUM('Initial Model'!AU337:AX337)+SUM('Initial Model'!BA337:BE337)</f>
        <v>0.26781676887229594</v>
      </c>
      <c r="F336" s="1">
        <f>'Initial Model'!W337+'Initial Model'!AD337+'Initial Model'!AK337+'Initial Model'!AR337+'Initial Model'!AY337+'Initial Model'!BF337</f>
        <v>0.32893806371378104</v>
      </c>
      <c r="G336" s="1">
        <f t="shared" si="29"/>
        <v>0.40324516741392302</v>
      </c>
      <c r="I336" s="1">
        <f t="shared" ca="1" si="30"/>
        <v>0.31103796342371426</v>
      </c>
      <c r="J336" s="1">
        <f t="shared" ca="1" si="31"/>
        <v>0</v>
      </c>
      <c r="K336" s="1">
        <f t="shared" ca="1" si="32"/>
        <v>3</v>
      </c>
      <c r="P336" s="21">
        <v>328</v>
      </c>
      <c r="Q336" s="1">
        <v>69</v>
      </c>
      <c r="R336" s="1">
        <v>44</v>
      </c>
      <c r="S336" s="1">
        <v>30</v>
      </c>
      <c r="T336" s="1">
        <v>35</v>
      </c>
      <c r="U336" s="1">
        <v>34</v>
      </c>
      <c r="V336" s="1">
        <v>72</v>
      </c>
      <c r="W336" s="1">
        <v>52</v>
      </c>
      <c r="X336" s="1">
        <v>50</v>
      </c>
      <c r="Y336" s="1">
        <v>30</v>
      </c>
      <c r="Z336" s="1">
        <v>26</v>
      </c>
      <c r="AA336" s="1">
        <v>49</v>
      </c>
      <c r="AB336" s="1">
        <v>80</v>
      </c>
      <c r="AC336" s="1">
        <v>81</v>
      </c>
      <c r="AD336" s="1">
        <v>56</v>
      </c>
      <c r="AE336" s="1">
        <v>52</v>
      </c>
      <c r="AF336" s="1">
        <v>41</v>
      </c>
      <c r="AG336" s="1">
        <v>70</v>
      </c>
      <c r="AH336" s="1">
        <v>39</v>
      </c>
      <c r="AI336" s="1">
        <v>57</v>
      </c>
      <c r="AJ336" s="22">
        <v>62</v>
      </c>
      <c r="AL336" s="41" t="str">
        <f t="shared" si="33"/>
        <v>Man City</v>
      </c>
      <c r="AM336" s="14"/>
    </row>
    <row r="337" spans="2:39" x14ac:dyDescent="0.35">
      <c r="B337" s="1" t="s">
        <v>11</v>
      </c>
      <c r="C337" s="1" t="s">
        <v>8</v>
      </c>
      <c r="E337" s="1">
        <f>SUM('Initial Model'!AC338)+SUM('Initial Model'!AI338:AJ338)+SUM('Initial Model'!AO338:AQ338)+SUM('Initial Model'!AU338:AX338)+SUM('Initial Model'!BA338:BE338)</f>
        <v>0.71152935232520442</v>
      </c>
      <c r="F337" s="1">
        <f>'Initial Model'!W338+'Initial Model'!AD338+'Initial Model'!AK338+'Initial Model'!AR338+'Initial Model'!AY338+'Initial Model'!BF338</f>
        <v>0.21308878900365458</v>
      </c>
      <c r="G337" s="1">
        <f t="shared" si="29"/>
        <v>7.5381858671141E-2</v>
      </c>
      <c r="I337" s="1">
        <f t="shared" ca="1" si="30"/>
        <v>0.78452276960360312</v>
      </c>
      <c r="J337" s="1">
        <f t="shared" ca="1" si="31"/>
        <v>3</v>
      </c>
      <c r="K337" s="1">
        <f t="shared" ca="1" si="32"/>
        <v>0</v>
      </c>
      <c r="P337" s="21">
        <v>329</v>
      </c>
      <c r="Q337" s="1">
        <v>75</v>
      </c>
      <c r="R337" s="1">
        <v>51</v>
      </c>
      <c r="S337" s="1">
        <v>42</v>
      </c>
      <c r="T337" s="1">
        <v>45</v>
      </c>
      <c r="U337" s="1">
        <v>30</v>
      </c>
      <c r="V337" s="1">
        <v>50</v>
      </c>
      <c r="W337" s="1">
        <v>49</v>
      </c>
      <c r="X337" s="1">
        <v>61</v>
      </c>
      <c r="Y337" s="1">
        <v>26</v>
      </c>
      <c r="Z337" s="1">
        <v>21</v>
      </c>
      <c r="AA337" s="1">
        <v>61</v>
      </c>
      <c r="AB337" s="1">
        <v>78</v>
      </c>
      <c r="AC337" s="1">
        <v>83</v>
      </c>
      <c r="AD337" s="1">
        <v>65</v>
      </c>
      <c r="AE337" s="1">
        <v>48</v>
      </c>
      <c r="AF337" s="1">
        <v>41</v>
      </c>
      <c r="AG337" s="1">
        <v>73</v>
      </c>
      <c r="AH337" s="1">
        <v>41</v>
      </c>
      <c r="AI337" s="1">
        <v>45</v>
      </c>
      <c r="AJ337" s="22">
        <v>53</v>
      </c>
      <c r="AL337" s="41" t="str">
        <f t="shared" si="33"/>
        <v>Man City</v>
      </c>
      <c r="AM337" s="14"/>
    </row>
    <row r="338" spans="2:39" x14ac:dyDescent="0.35">
      <c r="B338" s="1" t="s">
        <v>7</v>
      </c>
      <c r="C338" s="1" t="s">
        <v>17</v>
      </c>
      <c r="E338" s="1">
        <f>SUM('Initial Model'!AC339)+SUM('Initial Model'!AI339:AJ339)+SUM('Initial Model'!AO339:AQ339)+SUM('Initial Model'!AU339:AX339)+SUM('Initial Model'!BA339:BE339)</f>
        <v>5.3120987220700883E-2</v>
      </c>
      <c r="F338" s="1">
        <f>'Initial Model'!W339+'Initial Model'!AD339+'Initial Model'!AK339+'Initial Model'!AR339+'Initial Model'!AY339+'Initial Model'!BF339</f>
        <v>0.23606230411747003</v>
      </c>
      <c r="G338" s="1">
        <f t="shared" si="29"/>
        <v>0.71081670866182911</v>
      </c>
      <c r="I338" s="1">
        <f t="shared" ca="1" si="30"/>
        <v>1.3950696844823418E-2</v>
      </c>
      <c r="J338" s="1">
        <f t="shared" ca="1" si="31"/>
        <v>0</v>
      </c>
      <c r="K338" s="1">
        <f t="shared" ca="1" si="32"/>
        <v>3</v>
      </c>
      <c r="P338" s="21">
        <v>330</v>
      </c>
      <c r="Q338" s="1">
        <v>75</v>
      </c>
      <c r="R338" s="1">
        <v>38</v>
      </c>
      <c r="S338" s="1">
        <v>42</v>
      </c>
      <c r="T338" s="1">
        <v>37</v>
      </c>
      <c r="U338" s="1">
        <v>34</v>
      </c>
      <c r="V338" s="1">
        <v>74</v>
      </c>
      <c r="W338" s="1">
        <v>48</v>
      </c>
      <c r="X338" s="1">
        <v>51</v>
      </c>
      <c r="Y338" s="1">
        <v>24</v>
      </c>
      <c r="Z338" s="1">
        <v>21</v>
      </c>
      <c r="AA338" s="1">
        <v>52</v>
      </c>
      <c r="AB338" s="1">
        <v>75</v>
      </c>
      <c r="AC338" s="1">
        <v>84</v>
      </c>
      <c r="AD338" s="1">
        <v>53</v>
      </c>
      <c r="AE338" s="1">
        <v>64</v>
      </c>
      <c r="AF338" s="1">
        <v>40</v>
      </c>
      <c r="AG338" s="1">
        <v>59</v>
      </c>
      <c r="AH338" s="1">
        <v>66</v>
      </c>
      <c r="AI338" s="1">
        <v>45</v>
      </c>
      <c r="AJ338" s="22">
        <v>49</v>
      </c>
      <c r="AL338" s="41" t="str">
        <f t="shared" si="33"/>
        <v>Man City</v>
      </c>
      <c r="AM338" s="14"/>
    </row>
    <row r="339" spans="2:39" x14ac:dyDescent="0.35">
      <c r="B339" s="1" t="s">
        <v>18</v>
      </c>
      <c r="C339" s="1" t="s">
        <v>9</v>
      </c>
      <c r="E339" s="1">
        <f>SUM('Initial Model'!AC340)+SUM('Initial Model'!AI340:AJ340)+SUM('Initial Model'!AO340:AQ340)+SUM('Initial Model'!AU340:AX340)+SUM('Initial Model'!BA340:BE340)</f>
        <v>0.67699701278804125</v>
      </c>
      <c r="F339" s="1">
        <f>'Initial Model'!W340+'Initial Model'!AD340+'Initial Model'!AK340+'Initial Model'!AR340+'Initial Model'!AY340+'Initial Model'!BF340</f>
        <v>0.22677543484593987</v>
      </c>
      <c r="G339" s="1">
        <f t="shared" si="29"/>
        <v>9.6227552366018876E-2</v>
      </c>
      <c r="I339" s="1">
        <f t="shared" ca="1" si="30"/>
        <v>0.91294388435296336</v>
      </c>
      <c r="J339" s="1">
        <f t="shared" ca="1" si="31"/>
        <v>3</v>
      </c>
      <c r="K339" s="1">
        <f t="shared" ca="1" si="32"/>
        <v>0</v>
      </c>
      <c r="P339" s="21">
        <v>331</v>
      </c>
      <c r="Q339" s="1">
        <v>54</v>
      </c>
      <c r="R339" s="1">
        <v>43</v>
      </c>
      <c r="S339" s="1">
        <v>34</v>
      </c>
      <c r="T339" s="1">
        <v>44</v>
      </c>
      <c r="U339" s="1">
        <v>25</v>
      </c>
      <c r="V339" s="1">
        <v>80</v>
      </c>
      <c r="W339" s="1">
        <v>46</v>
      </c>
      <c r="X339" s="1">
        <v>42</v>
      </c>
      <c r="Y339" s="1">
        <v>29</v>
      </c>
      <c r="Z339" s="1">
        <v>29</v>
      </c>
      <c r="AA339" s="1">
        <v>63</v>
      </c>
      <c r="AB339" s="1">
        <v>84</v>
      </c>
      <c r="AC339" s="1">
        <v>88</v>
      </c>
      <c r="AD339" s="1">
        <v>68</v>
      </c>
      <c r="AE339" s="1">
        <v>36</v>
      </c>
      <c r="AF339" s="1">
        <v>50</v>
      </c>
      <c r="AG339" s="1">
        <v>75</v>
      </c>
      <c r="AH339" s="1">
        <v>49</v>
      </c>
      <c r="AI339" s="1">
        <v>46</v>
      </c>
      <c r="AJ339" s="22">
        <v>49</v>
      </c>
      <c r="AL339" s="41" t="str">
        <f t="shared" si="33"/>
        <v>Man City</v>
      </c>
      <c r="AM339" s="14"/>
    </row>
    <row r="340" spans="2:39" x14ac:dyDescent="0.35">
      <c r="B340" s="1" t="s">
        <v>12</v>
      </c>
      <c r="C340" s="1" t="s">
        <v>16</v>
      </c>
      <c r="E340" s="1">
        <f>SUM('Initial Model'!AC341)+SUM('Initial Model'!AI341:AJ341)+SUM('Initial Model'!AO341:AQ341)+SUM('Initial Model'!AU341:AX341)+SUM('Initial Model'!BA341:BE341)</f>
        <v>0.25271124050299809</v>
      </c>
      <c r="F340" s="1">
        <f>'Initial Model'!W341+'Initial Model'!AD341+'Initial Model'!AK341+'Initial Model'!AR341+'Initial Model'!AY341+'Initial Model'!BF341</f>
        <v>0.25626980408626365</v>
      </c>
      <c r="G340" s="1">
        <f t="shared" si="29"/>
        <v>0.49101895541073826</v>
      </c>
      <c r="I340" s="1">
        <f t="shared" ca="1" si="30"/>
        <v>0.73400378613987227</v>
      </c>
      <c r="J340" s="1">
        <f t="shared" ca="1" si="31"/>
        <v>1</v>
      </c>
      <c r="K340" s="1">
        <f t="shared" ca="1" si="32"/>
        <v>1</v>
      </c>
      <c r="P340" s="21">
        <v>332</v>
      </c>
      <c r="Q340" s="1">
        <v>82</v>
      </c>
      <c r="R340" s="1">
        <v>39</v>
      </c>
      <c r="S340" s="1">
        <v>30</v>
      </c>
      <c r="T340" s="1">
        <v>48</v>
      </c>
      <c r="U340" s="1">
        <v>43</v>
      </c>
      <c r="V340" s="1">
        <v>62</v>
      </c>
      <c r="W340" s="1">
        <v>47</v>
      </c>
      <c r="X340" s="1">
        <v>57</v>
      </c>
      <c r="Y340" s="1">
        <v>25</v>
      </c>
      <c r="Z340" s="1">
        <v>32</v>
      </c>
      <c r="AA340" s="1">
        <v>48</v>
      </c>
      <c r="AB340" s="1">
        <v>74</v>
      </c>
      <c r="AC340" s="1">
        <v>86</v>
      </c>
      <c r="AD340" s="1">
        <v>60</v>
      </c>
      <c r="AE340" s="1">
        <v>34</v>
      </c>
      <c r="AF340" s="1">
        <v>42</v>
      </c>
      <c r="AG340" s="1">
        <v>61</v>
      </c>
      <c r="AH340" s="1">
        <v>41</v>
      </c>
      <c r="AI340" s="1">
        <v>59</v>
      </c>
      <c r="AJ340" s="22">
        <v>50</v>
      </c>
      <c r="AL340" s="41" t="str">
        <f t="shared" si="33"/>
        <v>Man City</v>
      </c>
      <c r="AM340" s="14"/>
    </row>
    <row r="341" spans="2:39" x14ac:dyDescent="0.35">
      <c r="B341" s="1" t="s">
        <v>13</v>
      </c>
      <c r="C341" s="1" t="s">
        <v>5</v>
      </c>
      <c r="E341" s="1">
        <f>SUM('Initial Model'!AC342)+SUM('Initial Model'!AI342:AJ342)+SUM('Initial Model'!AO342:AQ342)+SUM('Initial Model'!AU342:AX342)+SUM('Initial Model'!BA342:BE342)</f>
        <v>0.306640944570022</v>
      </c>
      <c r="F341" s="1">
        <f>'Initial Model'!W342+'Initial Model'!AD342+'Initial Model'!AK342+'Initial Model'!AR342+'Initial Model'!AY342+'Initial Model'!BF342</f>
        <v>0.39931817731530406</v>
      </c>
      <c r="G341" s="1">
        <f t="shared" si="29"/>
        <v>0.29404087811467394</v>
      </c>
      <c r="I341" s="1">
        <f t="shared" ca="1" si="30"/>
        <v>0.27909272692551668</v>
      </c>
      <c r="J341" s="1">
        <f t="shared" ca="1" si="31"/>
        <v>0</v>
      </c>
      <c r="K341" s="1">
        <f t="shared" ca="1" si="32"/>
        <v>3</v>
      </c>
      <c r="P341" s="21">
        <v>333</v>
      </c>
      <c r="Q341" s="1">
        <v>64</v>
      </c>
      <c r="R341" s="1">
        <v>28</v>
      </c>
      <c r="S341" s="1">
        <v>30</v>
      </c>
      <c r="T341" s="1">
        <v>47</v>
      </c>
      <c r="U341" s="1">
        <v>29</v>
      </c>
      <c r="V341" s="1">
        <v>66</v>
      </c>
      <c r="W341" s="1">
        <v>60</v>
      </c>
      <c r="X341" s="1">
        <v>59</v>
      </c>
      <c r="Y341" s="1">
        <v>22</v>
      </c>
      <c r="Z341" s="1">
        <v>17</v>
      </c>
      <c r="AA341" s="1">
        <v>65</v>
      </c>
      <c r="AB341" s="1">
        <v>90</v>
      </c>
      <c r="AC341" s="1">
        <v>85</v>
      </c>
      <c r="AD341" s="1">
        <v>77</v>
      </c>
      <c r="AE341" s="1">
        <v>55</v>
      </c>
      <c r="AF341" s="1">
        <v>34</v>
      </c>
      <c r="AG341" s="1">
        <v>65</v>
      </c>
      <c r="AH341" s="1">
        <v>41</v>
      </c>
      <c r="AI341" s="1">
        <v>58</v>
      </c>
      <c r="AJ341" s="22">
        <v>54</v>
      </c>
      <c r="AL341" s="41" t="str">
        <f t="shared" si="33"/>
        <v>Liverpool</v>
      </c>
      <c r="AM341" s="14"/>
    </row>
    <row r="342" spans="2:39" x14ac:dyDescent="0.35">
      <c r="B342" s="1" t="s">
        <v>4</v>
      </c>
      <c r="C342" s="1" t="s">
        <v>6</v>
      </c>
      <c r="E342" s="1">
        <f>SUM('Initial Model'!AC343)+SUM('Initial Model'!AI343:AJ343)+SUM('Initial Model'!AO343:AQ343)+SUM('Initial Model'!AU343:AX343)+SUM('Initial Model'!BA343:BE343)</f>
        <v>0.61255699103031469</v>
      </c>
      <c r="F342" s="1">
        <f>'Initial Model'!W343+'Initial Model'!AD343+'Initial Model'!AK343+'Initial Model'!AR343+'Initial Model'!AY343+'Initial Model'!BF343</f>
        <v>0.25525457503195614</v>
      </c>
      <c r="G342" s="1">
        <f t="shared" si="29"/>
        <v>0.13218843393772917</v>
      </c>
      <c r="I342" s="1">
        <f t="shared" ca="1" si="30"/>
        <v>0.97370981583181915</v>
      </c>
      <c r="J342" s="1">
        <f t="shared" ca="1" si="31"/>
        <v>3</v>
      </c>
      <c r="K342" s="1">
        <f t="shared" ca="1" si="32"/>
        <v>0</v>
      </c>
      <c r="P342" s="21">
        <v>334</v>
      </c>
      <c r="Q342" s="1">
        <v>54</v>
      </c>
      <c r="R342" s="1">
        <v>47</v>
      </c>
      <c r="S342" s="1">
        <v>24</v>
      </c>
      <c r="T342" s="1">
        <v>45</v>
      </c>
      <c r="U342" s="1">
        <v>42</v>
      </c>
      <c r="V342" s="1">
        <v>59</v>
      </c>
      <c r="W342" s="1">
        <v>56</v>
      </c>
      <c r="X342" s="1">
        <v>56</v>
      </c>
      <c r="Y342" s="1">
        <v>26</v>
      </c>
      <c r="Z342" s="1">
        <v>26</v>
      </c>
      <c r="AA342" s="1">
        <v>60</v>
      </c>
      <c r="AB342" s="1">
        <v>76</v>
      </c>
      <c r="AC342" s="1">
        <v>83</v>
      </c>
      <c r="AD342" s="1">
        <v>80</v>
      </c>
      <c r="AE342" s="1">
        <v>49</v>
      </c>
      <c r="AF342" s="1">
        <v>29</v>
      </c>
      <c r="AG342" s="1">
        <v>56</v>
      </c>
      <c r="AH342" s="1">
        <v>45</v>
      </c>
      <c r="AI342" s="1">
        <v>57</v>
      </c>
      <c r="AJ342" s="22">
        <v>66</v>
      </c>
      <c r="AL342" s="41" t="str">
        <f t="shared" si="33"/>
        <v>Man City</v>
      </c>
      <c r="AM342" s="14"/>
    </row>
    <row r="343" spans="2:39" x14ac:dyDescent="0.35">
      <c r="B343" s="1" t="s">
        <v>8</v>
      </c>
      <c r="C343" s="1" t="s">
        <v>12</v>
      </c>
      <c r="E343" s="1">
        <f>SUM('Initial Model'!AC344)+SUM('Initial Model'!AI344:AJ344)+SUM('Initial Model'!AO344:AQ344)+SUM('Initial Model'!AU344:AX344)+SUM('Initial Model'!BA344:BE344)</f>
        <v>8.9018845823326129E-2</v>
      </c>
      <c r="F343" s="1">
        <f>'Initial Model'!W344+'Initial Model'!AD344+'Initial Model'!AK344+'Initial Model'!AR344+'Initial Model'!AY344+'Initial Model'!BF344</f>
        <v>0.26551226854598298</v>
      </c>
      <c r="G343" s="1">
        <f t="shared" si="29"/>
        <v>0.64546888563069094</v>
      </c>
      <c r="I343" s="1">
        <f t="shared" ca="1" si="30"/>
        <v>0.89533544156934419</v>
      </c>
      <c r="J343" s="1">
        <f t="shared" ca="1" si="31"/>
        <v>1</v>
      </c>
      <c r="K343" s="1">
        <f t="shared" ca="1" si="32"/>
        <v>1</v>
      </c>
      <c r="P343" s="21">
        <v>335</v>
      </c>
      <c r="Q343" s="1">
        <v>65</v>
      </c>
      <c r="R343" s="1">
        <v>38</v>
      </c>
      <c r="S343" s="1">
        <v>39</v>
      </c>
      <c r="T343" s="1">
        <v>45</v>
      </c>
      <c r="U343" s="1">
        <v>38</v>
      </c>
      <c r="V343" s="1">
        <v>62</v>
      </c>
      <c r="W343" s="1">
        <v>40</v>
      </c>
      <c r="X343" s="1">
        <v>53</v>
      </c>
      <c r="Y343" s="1">
        <v>24</v>
      </c>
      <c r="Z343" s="1">
        <v>26</v>
      </c>
      <c r="AA343" s="1">
        <v>55</v>
      </c>
      <c r="AB343" s="1">
        <v>85</v>
      </c>
      <c r="AC343" s="1">
        <v>83</v>
      </c>
      <c r="AD343" s="1">
        <v>64</v>
      </c>
      <c r="AE343" s="1">
        <v>49</v>
      </c>
      <c r="AF343" s="1">
        <v>51</v>
      </c>
      <c r="AG343" s="1">
        <v>83</v>
      </c>
      <c r="AH343" s="1">
        <v>41</v>
      </c>
      <c r="AI343" s="1">
        <v>45</v>
      </c>
      <c r="AJ343" s="22">
        <v>48</v>
      </c>
      <c r="AL343" s="41" t="str">
        <f t="shared" si="33"/>
        <v>Liverpool</v>
      </c>
      <c r="AM343" s="14"/>
    </row>
    <row r="344" spans="2:39" x14ac:dyDescent="0.35">
      <c r="B344" s="1" t="s">
        <v>17</v>
      </c>
      <c r="C344" s="1" t="s">
        <v>11</v>
      </c>
      <c r="E344" s="1">
        <f>SUM('Initial Model'!AC345)+SUM('Initial Model'!AI345:AJ345)+SUM('Initial Model'!AO345:AQ345)+SUM('Initial Model'!AU345:AX345)+SUM('Initial Model'!BA345:BE345)</f>
        <v>0.55457452900534132</v>
      </c>
      <c r="F344" s="1">
        <f>'Initial Model'!W345+'Initial Model'!AD345+'Initial Model'!AK345+'Initial Model'!AR345+'Initial Model'!AY345+'Initial Model'!BF345</f>
        <v>0.26471319615031014</v>
      </c>
      <c r="G344" s="1">
        <f t="shared" si="29"/>
        <v>0.1807122748443486</v>
      </c>
      <c r="I344" s="1">
        <f t="shared" ca="1" si="30"/>
        <v>0.68283936122431321</v>
      </c>
      <c r="J344" s="1">
        <f t="shared" ca="1" si="31"/>
        <v>3</v>
      </c>
      <c r="K344" s="1">
        <f t="shared" ca="1" si="32"/>
        <v>0</v>
      </c>
      <c r="P344" s="21">
        <v>336</v>
      </c>
      <c r="Q344" s="1">
        <v>52</v>
      </c>
      <c r="R344" s="1">
        <v>53</v>
      </c>
      <c r="S344" s="1">
        <v>24</v>
      </c>
      <c r="T344" s="1">
        <v>45</v>
      </c>
      <c r="U344" s="1">
        <v>37</v>
      </c>
      <c r="V344" s="1">
        <v>69</v>
      </c>
      <c r="W344" s="1">
        <v>62</v>
      </c>
      <c r="X344" s="1">
        <v>46</v>
      </c>
      <c r="Y344" s="1">
        <v>32</v>
      </c>
      <c r="Z344" s="1">
        <v>25</v>
      </c>
      <c r="AA344" s="1">
        <v>44</v>
      </c>
      <c r="AB344" s="1">
        <v>96</v>
      </c>
      <c r="AC344" s="1">
        <v>94</v>
      </c>
      <c r="AD344" s="1">
        <v>66</v>
      </c>
      <c r="AE344" s="1">
        <v>55</v>
      </c>
      <c r="AF344" s="1">
        <v>38</v>
      </c>
      <c r="AG344" s="1">
        <v>59</v>
      </c>
      <c r="AH344" s="1">
        <v>42</v>
      </c>
      <c r="AI344" s="1">
        <v>49</v>
      </c>
      <c r="AJ344" s="22">
        <v>51</v>
      </c>
      <c r="AL344" s="41" t="str">
        <f t="shared" si="33"/>
        <v>Liverpool</v>
      </c>
      <c r="AM344" s="14"/>
    </row>
    <row r="345" spans="2:39" x14ac:dyDescent="0.35">
      <c r="B345" s="1" t="s">
        <v>10</v>
      </c>
      <c r="C345" s="1" t="s">
        <v>20</v>
      </c>
      <c r="E345" s="1">
        <f>SUM('Initial Model'!AC346)+SUM('Initial Model'!AI346:AJ346)+SUM('Initial Model'!AO346:AQ346)+SUM('Initial Model'!AU346:AX346)+SUM('Initial Model'!BA346:BE346)</f>
        <v>0.37433115802376854</v>
      </c>
      <c r="F345" s="1">
        <f>'Initial Model'!W346+'Initial Model'!AD346+'Initial Model'!AK346+'Initial Model'!AR346+'Initial Model'!AY346+'Initial Model'!BF346</f>
        <v>0.33425124249460608</v>
      </c>
      <c r="G345" s="1">
        <f t="shared" si="29"/>
        <v>0.29141759948162538</v>
      </c>
      <c r="I345" s="1">
        <f t="shared" ca="1" si="30"/>
        <v>0.60021045443496268</v>
      </c>
      <c r="J345" s="1">
        <f t="shared" ca="1" si="31"/>
        <v>1</v>
      </c>
      <c r="K345" s="1">
        <f t="shared" ca="1" si="32"/>
        <v>1</v>
      </c>
      <c r="P345" s="21">
        <v>337</v>
      </c>
      <c r="Q345" s="1">
        <v>50</v>
      </c>
      <c r="R345" s="1">
        <v>59</v>
      </c>
      <c r="S345" s="1">
        <v>37</v>
      </c>
      <c r="T345" s="1">
        <v>40</v>
      </c>
      <c r="U345" s="1">
        <v>21</v>
      </c>
      <c r="V345" s="1">
        <v>53</v>
      </c>
      <c r="W345" s="1">
        <v>51</v>
      </c>
      <c r="X345" s="1">
        <v>63</v>
      </c>
      <c r="Y345" s="1">
        <v>26</v>
      </c>
      <c r="Z345" s="1">
        <v>20</v>
      </c>
      <c r="AA345" s="1">
        <v>68</v>
      </c>
      <c r="AB345" s="1">
        <v>94</v>
      </c>
      <c r="AC345" s="1">
        <v>77</v>
      </c>
      <c r="AD345" s="1">
        <v>62</v>
      </c>
      <c r="AE345" s="1">
        <v>33</v>
      </c>
      <c r="AF345" s="1">
        <v>59</v>
      </c>
      <c r="AG345" s="1">
        <v>76</v>
      </c>
      <c r="AH345" s="1">
        <v>57</v>
      </c>
      <c r="AI345" s="1">
        <v>37</v>
      </c>
      <c r="AJ345" s="22">
        <v>48</v>
      </c>
      <c r="AL345" s="41" t="str">
        <f t="shared" si="33"/>
        <v>Liverpool</v>
      </c>
      <c r="AM345" s="14"/>
    </row>
    <row r="346" spans="2:39" x14ac:dyDescent="0.35">
      <c r="B346" s="1" t="s">
        <v>19</v>
      </c>
      <c r="C346" s="1" t="s">
        <v>3</v>
      </c>
      <c r="E346" s="1">
        <f>SUM('Initial Model'!AC347)+SUM('Initial Model'!AI347:AJ347)+SUM('Initial Model'!AO347:AQ347)+SUM('Initial Model'!AU347:AX347)+SUM('Initial Model'!BA347:BE347)</f>
        <v>0.29066433365166705</v>
      </c>
      <c r="F346" s="1">
        <f>'Initial Model'!W347+'Initial Model'!AD347+'Initial Model'!AK347+'Initial Model'!AR347+'Initial Model'!AY347+'Initial Model'!BF347</f>
        <v>0.2804623198580643</v>
      </c>
      <c r="G346" s="1">
        <f t="shared" si="29"/>
        <v>0.42887334649026865</v>
      </c>
      <c r="I346" s="1">
        <f t="shared" ca="1" si="30"/>
        <v>0.70564115967395546</v>
      </c>
      <c r="J346" s="1">
        <f t="shared" ca="1" si="31"/>
        <v>1</v>
      </c>
      <c r="K346" s="1">
        <f t="shared" ca="1" si="32"/>
        <v>1</v>
      </c>
      <c r="P346" s="21">
        <v>338</v>
      </c>
      <c r="Q346" s="1">
        <v>53</v>
      </c>
      <c r="R346" s="1">
        <v>53</v>
      </c>
      <c r="S346" s="1">
        <v>44</v>
      </c>
      <c r="T346" s="1">
        <v>36</v>
      </c>
      <c r="U346" s="1">
        <v>50</v>
      </c>
      <c r="V346" s="1">
        <v>62</v>
      </c>
      <c r="W346" s="1">
        <v>48</v>
      </c>
      <c r="X346" s="1">
        <v>66</v>
      </c>
      <c r="Y346" s="1">
        <v>25</v>
      </c>
      <c r="Z346" s="1">
        <v>21</v>
      </c>
      <c r="AA346" s="1">
        <v>40</v>
      </c>
      <c r="AB346" s="1">
        <v>82</v>
      </c>
      <c r="AC346" s="1">
        <v>84</v>
      </c>
      <c r="AD346" s="1">
        <v>53</v>
      </c>
      <c r="AE346" s="1">
        <v>45</v>
      </c>
      <c r="AF346" s="1">
        <v>52</v>
      </c>
      <c r="AG346" s="1">
        <v>62</v>
      </c>
      <c r="AH346" s="1">
        <v>42</v>
      </c>
      <c r="AI346" s="1">
        <v>62</v>
      </c>
      <c r="AJ346" s="22">
        <v>52</v>
      </c>
      <c r="AL346" s="41" t="str">
        <f t="shared" si="33"/>
        <v>Man City</v>
      </c>
      <c r="AM346" s="14"/>
    </row>
    <row r="347" spans="2:39" x14ac:dyDescent="0.35">
      <c r="B347" s="1" t="s">
        <v>14</v>
      </c>
      <c r="C347" s="1" t="s">
        <v>13</v>
      </c>
      <c r="E347" s="1">
        <f>SUM('Initial Model'!AC348)+SUM('Initial Model'!AI348:AJ348)+SUM('Initial Model'!AO348:AQ348)+SUM('Initial Model'!AU348:AX348)+SUM('Initial Model'!BA348:BE348)</f>
        <v>0.44652711880615931</v>
      </c>
      <c r="F347" s="1">
        <f>'Initial Model'!W348+'Initial Model'!AD348+'Initial Model'!AK348+'Initial Model'!AR348+'Initial Model'!AY348+'Initial Model'!BF348</f>
        <v>0.34132676435782466</v>
      </c>
      <c r="G347" s="1">
        <f t="shared" si="29"/>
        <v>0.21214611683601603</v>
      </c>
      <c r="I347" s="1">
        <f t="shared" ca="1" si="30"/>
        <v>0.82249739802374855</v>
      </c>
      <c r="J347" s="1">
        <f t="shared" ca="1" si="31"/>
        <v>3</v>
      </c>
      <c r="K347" s="1">
        <f t="shared" ca="1" si="32"/>
        <v>0</v>
      </c>
      <c r="P347" s="21">
        <v>339</v>
      </c>
      <c r="Q347" s="1">
        <v>68</v>
      </c>
      <c r="R347" s="1">
        <v>63</v>
      </c>
      <c r="S347" s="1">
        <v>40</v>
      </c>
      <c r="T347" s="1">
        <v>39</v>
      </c>
      <c r="U347" s="1">
        <v>34</v>
      </c>
      <c r="V347" s="1">
        <v>72</v>
      </c>
      <c r="W347" s="1">
        <v>47</v>
      </c>
      <c r="X347" s="1">
        <v>51</v>
      </c>
      <c r="Y347" s="1">
        <v>27</v>
      </c>
      <c r="Z347" s="1">
        <v>19</v>
      </c>
      <c r="AA347" s="1">
        <v>39</v>
      </c>
      <c r="AB347" s="1">
        <v>83</v>
      </c>
      <c r="AC347" s="1">
        <v>84</v>
      </c>
      <c r="AD347" s="1">
        <v>47</v>
      </c>
      <c r="AE347" s="1">
        <v>59</v>
      </c>
      <c r="AF347" s="1">
        <v>43</v>
      </c>
      <c r="AG347" s="1">
        <v>63</v>
      </c>
      <c r="AH347" s="1">
        <v>56</v>
      </c>
      <c r="AI347" s="1">
        <v>50</v>
      </c>
      <c r="AJ347" s="22">
        <v>49</v>
      </c>
      <c r="AL347" s="41" t="str">
        <f t="shared" si="33"/>
        <v>Man City</v>
      </c>
      <c r="AM347" s="14"/>
    </row>
    <row r="348" spans="2:39" x14ac:dyDescent="0.35">
      <c r="B348" s="1" t="s">
        <v>16</v>
      </c>
      <c r="C348" s="1" t="s">
        <v>7</v>
      </c>
      <c r="E348" s="1">
        <f>SUM('Initial Model'!AC349)+SUM('Initial Model'!AI349:AJ349)+SUM('Initial Model'!AO349:AQ349)+SUM('Initial Model'!AU349:AX349)+SUM('Initial Model'!BA349:BE349)</f>
        <v>0.48663109413543876</v>
      </c>
      <c r="F348" s="1">
        <f>'Initial Model'!W349+'Initial Model'!AD349+'Initial Model'!AK349+'Initial Model'!AR349+'Initial Model'!AY349+'Initial Model'!BF349</f>
        <v>0.27021867099928637</v>
      </c>
      <c r="G348" s="1">
        <f t="shared" si="29"/>
        <v>0.24315023486527487</v>
      </c>
      <c r="I348" s="1">
        <f t="shared" ca="1" si="30"/>
        <v>0.8418123306626546</v>
      </c>
      <c r="J348" s="1">
        <f t="shared" ca="1" si="31"/>
        <v>3</v>
      </c>
      <c r="K348" s="1">
        <f t="shared" ca="1" si="32"/>
        <v>0</v>
      </c>
      <c r="P348" s="21">
        <v>340</v>
      </c>
      <c r="Q348" s="1">
        <v>59</v>
      </c>
      <c r="R348" s="1">
        <v>36</v>
      </c>
      <c r="S348" s="1">
        <v>37</v>
      </c>
      <c r="T348" s="1">
        <v>34</v>
      </c>
      <c r="U348" s="1">
        <v>36</v>
      </c>
      <c r="V348" s="1">
        <v>74</v>
      </c>
      <c r="W348" s="1">
        <v>43</v>
      </c>
      <c r="X348" s="1">
        <v>54</v>
      </c>
      <c r="Y348" s="1">
        <v>23</v>
      </c>
      <c r="Z348" s="1">
        <v>31</v>
      </c>
      <c r="AA348" s="1">
        <v>58</v>
      </c>
      <c r="AB348" s="1">
        <v>88</v>
      </c>
      <c r="AC348" s="1">
        <v>90</v>
      </c>
      <c r="AD348" s="1">
        <v>70</v>
      </c>
      <c r="AE348" s="1">
        <v>37</v>
      </c>
      <c r="AF348" s="1">
        <v>54</v>
      </c>
      <c r="AG348" s="1">
        <v>65</v>
      </c>
      <c r="AH348" s="1">
        <v>50</v>
      </c>
      <c r="AI348" s="1">
        <v>54</v>
      </c>
      <c r="AJ348" s="22">
        <v>36</v>
      </c>
      <c r="AL348" s="41" t="str">
        <f t="shared" si="33"/>
        <v>Man City</v>
      </c>
      <c r="AM348" s="14"/>
    </row>
    <row r="349" spans="2:39" x14ac:dyDescent="0.35">
      <c r="B349" s="1" t="s">
        <v>5</v>
      </c>
      <c r="C349" s="1" t="s">
        <v>18</v>
      </c>
      <c r="E349" s="1">
        <f>SUM('Initial Model'!AC350)+SUM('Initial Model'!AI350:AJ350)+SUM('Initial Model'!AO350:AQ350)+SUM('Initial Model'!AU350:AX350)+SUM('Initial Model'!BA350:BE350)</f>
        <v>3.3896251515298709E-2</v>
      </c>
      <c r="F349" s="1">
        <f>'Initial Model'!W350+'Initial Model'!AD350+'Initial Model'!AK350+'Initial Model'!AR350+'Initial Model'!AY350+'Initial Model'!BF350</f>
        <v>0.13540809062291106</v>
      </c>
      <c r="G349" s="1">
        <f t="shared" si="29"/>
        <v>0.83069565786179023</v>
      </c>
      <c r="I349" s="1">
        <f t="shared" ca="1" si="30"/>
        <v>0.58366697532172229</v>
      </c>
      <c r="J349" s="1">
        <f t="shared" ca="1" si="31"/>
        <v>0</v>
      </c>
      <c r="K349" s="1">
        <f t="shared" ca="1" si="32"/>
        <v>3</v>
      </c>
      <c r="P349" s="21">
        <v>341</v>
      </c>
      <c r="Q349" s="1">
        <v>69</v>
      </c>
      <c r="R349" s="1">
        <v>51</v>
      </c>
      <c r="S349" s="1">
        <v>28</v>
      </c>
      <c r="T349" s="1">
        <v>41</v>
      </c>
      <c r="U349" s="1">
        <v>33</v>
      </c>
      <c r="V349" s="1">
        <v>60</v>
      </c>
      <c r="W349" s="1">
        <v>59</v>
      </c>
      <c r="X349" s="1">
        <v>38</v>
      </c>
      <c r="Y349" s="1">
        <v>34</v>
      </c>
      <c r="Z349" s="1">
        <v>24</v>
      </c>
      <c r="AA349" s="1">
        <v>59</v>
      </c>
      <c r="AB349" s="1">
        <v>82</v>
      </c>
      <c r="AC349" s="1">
        <v>99</v>
      </c>
      <c r="AD349" s="1">
        <v>55</v>
      </c>
      <c r="AE349" s="1">
        <v>52</v>
      </c>
      <c r="AF349" s="1">
        <v>48</v>
      </c>
      <c r="AG349" s="1">
        <v>79</v>
      </c>
      <c r="AH349" s="1">
        <v>47</v>
      </c>
      <c r="AI349" s="1">
        <v>48</v>
      </c>
      <c r="AJ349" s="22">
        <v>39</v>
      </c>
      <c r="AL349" s="41" t="str">
        <f t="shared" si="33"/>
        <v>Man City</v>
      </c>
      <c r="AM349" s="14"/>
    </row>
    <row r="350" spans="2:39" x14ac:dyDescent="0.35">
      <c r="B350" s="1" t="s">
        <v>15</v>
      </c>
      <c r="C350" s="1" t="s">
        <v>2</v>
      </c>
      <c r="E350" s="1">
        <f>SUM('Initial Model'!AC351)+SUM('Initial Model'!AI351:AJ351)+SUM('Initial Model'!AO351:AQ351)+SUM('Initial Model'!AU351:AX351)+SUM('Initial Model'!BA351:BE351)</f>
        <v>0.30123448925922613</v>
      </c>
      <c r="F350" s="1">
        <f>'Initial Model'!W351+'Initial Model'!AD351+'Initial Model'!AK351+'Initial Model'!AR351+'Initial Model'!AY351+'Initial Model'!BF351</f>
        <v>0.29195140607324976</v>
      </c>
      <c r="G350" s="1">
        <f t="shared" si="29"/>
        <v>0.4068141046675241</v>
      </c>
      <c r="I350" s="1">
        <f t="shared" ca="1" si="30"/>
        <v>0.93256394946656751</v>
      </c>
      <c r="J350" s="1">
        <f t="shared" ca="1" si="31"/>
        <v>3</v>
      </c>
      <c r="K350" s="1">
        <f t="shared" ca="1" si="32"/>
        <v>0</v>
      </c>
      <c r="P350" s="21">
        <v>342</v>
      </c>
      <c r="Q350" s="1">
        <v>62</v>
      </c>
      <c r="R350" s="1">
        <v>44</v>
      </c>
      <c r="S350" s="1">
        <v>43</v>
      </c>
      <c r="T350" s="1">
        <v>48</v>
      </c>
      <c r="U350" s="1">
        <v>29</v>
      </c>
      <c r="V350" s="1">
        <v>67</v>
      </c>
      <c r="W350" s="1">
        <v>39</v>
      </c>
      <c r="X350" s="1">
        <v>49</v>
      </c>
      <c r="Y350" s="1">
        <v>30</v>
      </c>
      <c r="Z350" s="1">
        <v>28</v>
      </c>
      <c r="AA350" s="1">
        <v>58</v>
      </c>
      <c r="AB350" s="1">
        <v>89</v>
      </c>
      <c r="AC350" s="1">
        <v>89</v>
      </c>
      <c r="AD350" s="1">
        <v>49</v>
      </c>
      <c r="AE350" s="1">
        <v>62</v>
      </c>
      <c r="AF350" s="1">
        <v>34</v>
      </c>
      <c r="AG350" s="1">
        <v>69</v>
      </c>
      <c r="AH350" s="1">
        <v>46</v>
      </c>
      <c r="AI350" s="1">
        <v>47</v>
      </c>
      <c r="AJ350" s="22">
        <v>55</v>
      </c>
      <c r="AL350" s="41" t="str">
        <f t="shared" si="33"/>
        <v>Liverpool</v>
      </c>
      <c r="AM350" s="14"/>
    </row>
    <row r="351" spans="2:39" x14ac:dyDescent="0.35">
      <c r="B351" s="1" t="s">
        <v>9</v>
      </c>
      <c r="C351" s="1" t="s">
        <v>21</v>
      </c>
      <c r="E351" s="1">
        <f>SUM('Initial Model'!AC352)+SUM('Initial Model'!AI352:AJ352)+SUM('Initial Model'!AO352:AQ352)+SUM('Initial Model'!AU352:AX352)+SUM('Initial Model'!BA352:BE352)</f>
        <v>0.65118067555965908</v>
      </c>
      <c r="F351" s="1">
        <f>'Initial Model'!W352+'Initial Model'!AD352+'Initial Model'!AK352+'Initial Model'!AR352+'Initial Model'!AY352+'Initial Model'!BF352</f>
        <v>0.24227577994491115</v>
      </c>
      <c r="G351" s="1">
        <f t="shared" si="29"/>
        <v>0.1065435444954298</v>
      </c>
      <c r="I351" s="1">
        <f t="shared" ca="1" si="30"/>
        <v>0.5479196140841488</v>
      </c>
      <c r="J351" s="1">
        <f t="shared" ca="1" si="31"/>
        <v>3</v>
      </c>
      <c r="K351" s="1">
        <f t="shared" ca="1" si="32"/>
        <v>0</v>
      </c>
      <c r="P351" s="21">
        <v>343</v>
      </c>
      <c r="Q351" s="1">
        <v>61</v>
      </c>
      <c r="R351" s="1">
        <v>62</v>
      </c>
      <c r="S351" s="1">
        <v>37</v>
      </c>
      <c r="T351" s="1">
        <v>36</v>
      </c>
      <c r="U351" s="1">
        <v>40</v>
      </c>
      <c r="V351" s="1">
        <v>59</v>
      </c>
      <c r="W351" s="1">
        <v>61</v>
      </c>
      <c r="X351" s="1">
        <v>46</v>
      </c>
      <c r="Y351" s="1">
        <v>28</v>
      </c>
      <c r="Z351" s="1">
        <v>21</v>
      </c>
      <c r="AA351" s="1">
        <v>58</v>
      </c>
      <c r="AB351" s="1">
        <v>95</v>
      </c>
      <c r="AC351" s="1">
        <v>82</v>
      </c>
      <c r="AD351" s="1">
        <v>59</v>
      </c>
      <c r="AE351" s="1">
        <v>45</v>
      </c>
      <c r="AF351" s="1">
        <v>32</v>
      </c>
      <c r="AG351" s="1">
        <v>57</v>
      </c>
      <c r="AH351" s="1">
        <v>53</v>
      </c>
      <c r="AI351" s="1">
        <v>57</v>
      </c>
      <c r="AJ351" s="22">
        <v>47</v>
      </c>
      <c r="AL351" s="41" t="str">
        <f t="shared" si="33"/>
        <v>Liverpool</v>
      </c>
      <c r="AM351" s="14"/>
    </row>
    <row r="352" spans="2:39" x14ac:dyDescent="0.35">
      <c r="B352" s="1" t="s">
        <v>11</v>
      </c>
      <c r="C352" s="1" t="s">
        <v>13</v>
      </c>
      <c r="E352" s="1">
        <f>SUM('Initial Model'!AC353)+SUM('Initial Model'!AI353:AJ353)+SUM('Initial Model'!AO353:AQ353)+SUM('Initial Model'!AU353:AX353)+SUM('Initial Model'!BA353:BE353)</f>
        <v>0.5560084198985521</v>
      </c>
      <c r="F352" s="1">
        <f>'Initial Model'!W353+'Initial Model'!AD353+'Initial Model'!AK353+'Initial Model'!AR353+'Initial Model'!AY353+'Initial Model'!BF353</f>
        <v>0.3056467783761031</v>
      </c>
      <c r="G352" s="1">
        <f t="shared" si="29"/>
        <v>0.1383448017253448</v>
      </c>
      <c r="I352" s="1">
        <f t="shared" ca="1" si="30"/>
        <v>0.70873961831920729</v>
      </c>
      <c r="J352" s="1">
        <f t="shared" ca="1" si="31"/>
        <v>3</v>
      </c>
      <c r="K352" s="1">
        <f t="shared" ca="1" si="32"/>
        <v>0</v>
      </c>
      <c r="P352" s="21">
        <v>344</v>
      </c>
      <c r="Q352" s="1">
        <v>67</v>
      </c>
      <c r="R352" s="1">
        <v>41</v>
      </c>
      <c r="S352" s="1">
        <v>36</v>
      </c>
      <c r="T352" s="1">
        <v>40</v>
      </c>
      <c r="U352" s="1">
        <v>27</v>
      </c>
      <c r="V352" s="1">
        <v>79</v>
      </c>
      <c r="W352" s="1">
        <v>42</v>
      </c>
      <c r="X352" s="1">
        <v>53</v>
      </c>
      <c r="Y352" s="1">
        <v>39</v>
      </c>
      <c r="Z352" s="1">
        <v>23</v>
      </c>
      <c r="AA352" s="1">
        <v>62</v>
      </c>
      <c r="AB352" s="1">
        <v>81</v>
      </c>
      <c r="AC352" s="1">
        <v>84</v>
      </c>
      <c r="AD352" s="1">
        <v>55</v>
      </c>
      <c r="AE352" s="1">
        <v>47</v>
      </c>
      <c r="AF352" s="1">
        <v>47</v>
      </c>
      <c r="AG352" s="1">
        <v>73</v>
      </c>
      <c r="AH352" s="1">
        <v>43</v>
      </c>
      <c r="AI352" s="1">
        <v>50</v>
      </c>
      <c r="AJ352" s="22">
        <v>48</v>
      </c>
      <c r="AL352" s="41" t="str">
        <f t="shared" si="33"/>
        <v>Man City</v>
      </c>
      <c r="AM352" s="14"/>
    </row>
    <row r="353" spans="2:39" x14ac:dyDescent="0.35">
      <c r="B353" s="1" t="s">
        <v>12</v>
      </c>
      <c r="C353" s="1" t="s">
        <v>20</v>
      </c>
      <c r="E353" s="1">
        <f>SUM('Initial Model'!AC354)+SUM('Initial Model'!AI354:AJ354)+SUM('Initial Model'!AO354:AQ354)+SUM('Initial Model'!AU354:AX354)+SUM('Initial Model'!BA354:BE354)</f>
        <v>0.37739939724048327</v>
      </c>
      <c r="F353" s="1">
        <f>'Initial Model'!W354+'Initial Model'!AD354+'Initial Model'!AK354+'Initial Model'!AR354+'Initial Model'!AY354+'Initial Model'!BF354</f>
        <v>0.31575051302215912</v>
      </c>
      <c r="G353" s="1">
        <f t="shared" si="29"/>
        <v>0.30685008973735761</v>
      </c>
      <c r="I353" s="1">
        <f t="shared" ca="1" si="30"/>
        <v>0.45083978265653879</v>
      </c>
      <c r="J353" s="1">
        <f t="shared" ca="1" si="31"/>
        <v>1</v>
      </c>
      <c r="K353" s="1">
        <f t="shared" ca="1" si="32"/>
        <v>1</v>
      </c>
      <c r="P353" s="21">
        <v>345</v>
      </c>
      <c r="Q353" s="1">
        <v>53</v>
      </c>
      <c r="R353" s="1">
        <v>53</v>
      </c>
      <c r="S353" s="1">
        <v>31</v>
      </c>
      <c r="T353" s="1">
        <v>47</v>
      </c>
      <c r="U353" s="1">
        <v>32</v>
      </c>
      <c r="V353" s="1">
        <v>69</v>
      </c>
      <c r="W353" s="1">
        <v>67</v>
      </c>
      <c r="X353" s="1">
        <v>45</v>
      </c>
      <c r="Y353" s="1">
        <v>21</v>
      </c>
      <c r="Z353" s="1">
        <v>23</v>
      </c>
      <c r="AA353" s="1">
        <v>60</v>
      </c>
      <c r="AB353" s="1">
        <v>93</v>
      </c>
      <c r="AC353" s="1">
        <v>87</v>
      </c>
      <c r="AD353" s="1">
        <v>53</v>
      </c>
      <c r="AE353" s="1">
        <v>58</v>
      </c>
      <c r="AF353" s="1">
        <v>34</v>
      </c>
      <c r="AG353" s="1">
        <v>65</v>
      </c>
      <c r="AH353" s="1">
        <v>50</v>
      </c>
      <c r="AI353" s="1">
        <v>49</v>
      </c>
      <c r="AJ353" s="22">
        <v>44</v>
      </c>
      <c r="AL353" s="41" t="str">
        <f t="shared" si="33"/>
        <v>Liverpool</v>
      </c>
      <c r="AM353" s="14"/>
    </row>
    <row r="354" spans="2:39" x14ac:dyDescent="0.35">
      <c r="B354" s="1" t="s">
        <v>2</v>
      </c>
      <c r="C354" s="1" t="s">
        <v>17</v>
      </c>
      <c r="E354" s="1">
        <f>SUM('Initial Model'!AC355)+SUM('Initial Model'!AI355:AJ355)+SUM('Initial Model'!AO355:AQ355)+SUM('Initial Model'!AU355:AX355)+SUM('Initial Model'!BA355:BE355)</f>
        <v>8.5081878450367895E-2</v>
      </c>
      <c r="F354" s="1">
        <f>'Initial Model'!W355+'Initial Model'!AD355+'Initial Model'!AK355+'Initial Model'!AR355+'Initial Model'!AY355+'Initial Model'!BF355</f>
        <v>0.22508985390836717</v>
      </c>
      <c r="G354" s="1">
        <f t="shared" si="29"/>
        <v>0.68982826764126493</v>
      </c>
      <c r="I354" s="1">
        <f t="shared" ca="1" si="30"/>
        <v>0.59602090110183403</v>
      </c>
      <c r="J354" s="1">
        <f t="shared" ca="1" si="31"/>
        <v>0</v>
      </c>
      <c r="K354" s="1">
        <f t="shared" ca="1" si="32"/>
        <v>3</v>
      </c>
      <c r="P354" s="21">
        <v>346</v>
      </c>
      <c r="Q354" s="1">
        <v>61</v>
      </c>
      <c r="R354" s="1">
        <v>55</v>
      </c>
      <c r="S354" s="1">
        <v>30</v>
      </c>
      <c r="T354" s="1">
        <v>38</v>
      </c>
      <c r="U354" s="1">
        <v>35</v>
      </c>
      <c r="V354" s="1">
        <v>64</v>
      </c>
      <c r="W354" s="1">
        <v>38</v>
      </c>
      <c r="X354" s="1">
        <v>58</v>
      </c>
      <c r="Y354" s="1">
        <v>31</v>
      </c>
      <c r="Z354" s="1">
        <v>24</v>
      </c>
      <c r="AA354" s="1">
        <v>58</v>
      </c>
      <c r="AB354" s="1">
        <v>90</v>
      </c>
      <c r="AC354" s="1">
        <v>78</v>
      </c>
      <c r="AD354" s="1">
        <v>60</v>
      </c>
      <c r="AE354" s="1">
        <v>48</v>
      </c>
      <c r="AF354" s="1">
        <v>42</v>
      </c>
      <c r="AG354" s="1">
        <v>78</v>
      </c>
      <c r="AH354" s="1">
        <v>53</v>
      </c>
      <c r="AI354" s="1">
        <v>45</v>
      </c>
      <c r="AJ354" s="22">
        <v>60</v>
      </c>
      <c r="AL354" s="41" t="str">
        <f t="shared" si="33"/>
        <v>Liverpool</v>
      </c>
      <c r="AM354" s="14"/>
    </row>
    <row r="355" spans="2:39" x14ac:dyDescent="0.35">
      <c r="B355" s="1" t="s">
        <v>14</v>
      </c>
      <c r="C355" s="1" t="s">
        <v>16</v>
      </c>
      <c r="E355" s="1">
        <f>SUM('Initial Model'!AC356)+SUM('Initial Model'!AI356:AJ356)+SUM('Initial Model'!AO356:AQ356)+SUM('Initial Model'!AU356:AX356)+SUM('Initial Model'!BA356:BE356)</f>
        <v>0.34406397099796915</v>
      </c>
      <c r="F355" s="1">
        <f>'Initial Model'!W356+'Initial Model'!AD356+'Initial Model'!AK356+'Initial Model'!AR356+'Initial Model'!AY356+'Initial Model'!BF356</f>
        <v>0.28711707906052808</v>
      </c>
      <c r="G355" s="1">
        <f t="shared" si="29"/>
        <v>0.36881894994150277</v>
      </c>
      <c r="I355" s="1">
        <f t="shared" ca="1" si="30"/>
        <v>0.16207782092756795</v>
      </c>
      <c r="J355" s="1">
        <f t="shared" ca="1" si="31"/>
        <v>0</v>
      </c>
      <c r="K355" s="1">
        <f t="shared" ca="1" si="32"/>
        <v>3</v>
      </c>
      <c r="P355" s="21">
        <v>347</v>
      </c>
      <c r="Q355" s="1">
        <v>56</v>
      </c>
      <c r="R355" s="1">
        <v>55</v>
      </c>
      <c r="S355" s="1">
        <v>27</v>
      </c>
      <c r="T355" s="1">
        <v>41</v>
      </c>
      <c r="U355" s="1">
        <v>38</v>
      </c>
      <c r="V355" s="1">
        <v>58</v>
      </c>
      <c r="W355" s="1">
        <v>62</v>
      </c>
      <c r="X355" s="1">
        <v>45</v>
      </c>
      <c r="Y355" s="1">
        <v>28</v>
      </c>
      <c r="Z355" s="1">
        <v>33</v>
      </c>
      <c r="AA355" s="1">
        <v>52</v>
      </c>
      <c r="AB355" s="1">
        <v>87</v>
      </c>
      <c r="AC355" s="1">
        <v>83</v>
      </c>
      <c r="AD355" s="1">
        <v>61</v>
      </c>
      <c r="AE355" s="1">
        <v>38</v>
      </c>
      <c r="AF355" s="1">
        <v>52</v>
      </c>
      <c r="AG355" s="1">
        <v>75</v>
      </c>
      <c r="AH355" s="1">
        <v>35</v>
      </c>
      <c r="AI355" s="1">
        <v>45</v>
      </c>
      <c r="AJ355" s="22">
        <v>52</v>
      </c>
      <c r="AL355" s="41" t="str">
        <f t="shared" si="33"/>
        <v>Liverpool</v>
      </c>
      <c r="AM355" s="14"/>
    </row>
    <row r="356" spans="2:39" x14ac:dyDescent="0.35">
      <c r="B356" s="1" t="s">
        <v>18</v>
      </c>
      <c r="C356" s="1" t="s">
        <v>8</v>
      </c>
      <c r="E356" s="1">
        <f>SUM('Initial Model'!AC357)+SUM('Initial Model'!AI357:AJ357)+SUM('Initial Model'!AO357:AQ357)+SUM('Initial Model'!AU357:AX357)+SUM('Initial Model'!BA357:BE357)</f>
        <v>0.83665326123703843</v>
      </c>
      <c r="F356" s="1">
        <f>'Initial Model'!W357+'Initial Model'!AD357+'Initial Model'!AK357+'Initial Model'!AR357+'Initial Model'!AY357+'Initial Model'!BF357</f>
        <v>8.3910854185081984E-2</v>
      </c>
      <c r="G356" s="1">
        <f t="shared" si="29"/>
        <v>7.9435884577879534E-2</v>
      </c>
      <c r="I356" s="1">
        <f t="shared" ca="1" si="30"/>
        <v>6.4523266729260897E-2</v>
      </c>
      <c r="J356" s="1">
        <f t="shared" ca="1" si="31"/>
        <v>0</v>
      </c>
      <c r="K356" s="1">
        <f t="shared" ca="1" si="32"/>
        <v>3</v>
      </c>
      <c r="P356" s="21">
        <v>348</v>
      </c>
      <c r="Q356" s="1">
        <v>54</v>
      </c>
      <c r="R356" s="1">
        <v>51</v>
      </c>
      <c r="S356" s="1">
        <v>41</v>
      </c>
      <c r="T356" s="1">
        <v>33</v>
      </c>
      <c r="U356" s="1">
        <v>30</v>
      </c>
      <c r="V356" s="1">
        <v>73</v>
      </c>
      <c r="W356" s="1">
        <v>55</v>
      </c>
      <c r="X356" s="1">
        <v>57</v>
      </c>
      <c r="Y356" s="1">
        <v>26</v>
      </c>
      <c r="Z356" s="1">
        <v>33</v>
      </c>
      <c r="AA356" s="1">
        <v>53</v>
      </c>
      <c r="AB356" s="1">
        <v>88</v>
      </c>
      <c r="AC356" s="1">
        <v>78</v>
      </c>
      <c r="AD356" s="1">
        <v>62</v>
      </c>
      <c r="AE356" s="1">
        <v>53</v>
      </c>
      <c r="AF356" s="1">
        <v>30</v>
      </c>
      <c r="AG356" s="1">
        <v>65</v>
      </c>
      <c r="AH356" s="1">
        <v>45</v>
      </c>
      <c r="AI356" s="1">
        <v>55</v>
      </c>
      <c r="AJ356" s="22">
        <v>48</v>
      </c>
      <c r="AL356" s="41" t="str">
        <f t="shared" si="33"/>
        <v>Liverpool</v>
      </c>
      <c r="AM356" s="14"/>
    </row>
    <row r="357" spans="2:39" x14ac:dyDescent="0.35">
      <c r="B357" s="1" t="s">
        <v>13</v>
      </c>
      <c r="C357" s="1" t="s">
        <v>10</v>
      </c>
      <c r="E357" s="1">
        <f>SUM('Initial Model'!AC358)+SUM('Initial Model'!AI358:AJ358)+SUM('Initial Model'!AO358:AQ358)+SUM('Initial Model'!AU358:AX358)+SUM('Initial Model'!BA358:BE358)</f>
        <v>0.19404682548182781</v>
      </c>
      <c r="F357" s="1">
        <f>'Initial Model'!W358+'Initial Model'!AD358+'Initial Model'!AK358+'Initial Model'!AR358+'Initial Model'!AY358+'Initial Model'!BF358</f>
        <v>0.37369621138668574</v>
      </c>
      <c r="G357" s="1">
        <f t="shared" si="29"/>
        <v>0.43225696313148643</v>
      </c>
      <c r="I357" s="1">
        <f t="shared" ca="1" si="30"/>
        <v>0.58818834957424815</v>
      </c>
      <c r="J357" s="1">
        <f t="shared" ca="1" si="31"/>
        <v>1</v>
      </c>
      <c r="K357" s="1">
        <f t="shared" ca="1" si="32"/>
        <v>1</v>
      </c>
      <c r="P357" s="21">
        <v>349</v>
      </c>
      <c r="Q357" s="1">
        <v>63</v>
      </c>
      <c r="R357" s="1">
        <v>46</v>
      </c>
      <c r="S357" s="1">
        <v>38</v>
      </c>
      <c r="T357" s="1">
        <v>40</v>
      </c>
      <c r="U357" s="1">
        <v>29</v>
      </c>
      <c r="V357" s="1">
        <v>55</v>
      </c>
      <c r="W357" s="1">
        <v>44</v>
      </c>
      <c r="X357" s="1">
        <v>42</v>
      </c>
      <c r="Y357" s="1">
        <v>26</v>
      </c>
      <c r="Z357" s="1">
        <v>25</v>
      </c>
      <c r="AA357" s="1">
        <v>49</v>
      </c>
      <c r="AB357" s="1">
        <v>90</v>
      </c>
      <c r="AC357" s="1">
        <v>84</v>
      </c>
      <c r="AD357" s="1">
        <v>58</v>
      </c>
      <c r="AE357" s="1">
        <v>62</v>
      </c>
      <c r="AF357" s="1">
        <v>56</v>
      </c>
      <c r="AG357" s="1">
        <v>80</v>
      </c>
      <c r="AH357" s="1">
        <v>39</v>
      </c>
      <c r="AI357" s="1">
        <v>48</v>
      </c>
      <c r="AJ357" s="22">
        <v>53</v>
      </c>
      <c r="AL357" s="41" t="str">
        <f t="shared" si="33"/>
        <v>Liverpool</v>
      </c>
      <c r="AM357" s="14"/>
    </row>
    <row r="358" spans="2:39" x14ac:dyDescent="0.35">
      <c r="B358" s="1" t="s">
        <v>7</v>
      </c>
      <c r="C358" s="1" t="s">
        <v>15</v>
      </c>
      <c r="E358" s="1">
        <f>SUM('Initial Model'!AC359)+SUM('Initial Model'!AI359:AJ359)+SUM('Initial Model'!AO359:AQ359)+SUM('Initial Model'!AU359:AX359)+SUM('Initial Model'!BA359:BE359)</f>
        <v>0.19665333357914652</v>
      </c>
      <c r="F358" s="1">
        <f>'Initial Model'!W359+'Initial Model'!AD359+'Initial Model'!AK359+'Initial Model'!AR359+'Initial Model'!AY359+'Initial Model'!BF359</f>
        <v>0.35217633866796627</v>
      </c>
      <c r="G358" s="1">
        <f t="shared" si="29"/>
        <v>0.45117032775288723</v>
      </c>
      <c r="I358" s="1">
        <f t="shared" ca="1" si="30"/>
        <v>0.56299916326649779</v>
      </c>
      <c r="J358" s="1">
        <f t="shared" ca="1" si="31"/>
        <v>1</v>
      </c>
      <c r="K358" s="1">
        <f t="shared" ca="1" si="32"/>
        <v>1</v>
      </c>
      <c r="P358" s="21">
        <v>350</v>
      </c>
      <c r="Q358" s="1">
        <v>61</v>
      </c>
      <c r="R358" s="1">
        <v>46</v>
      </c>
      <c r="S358" s="1">
        <v>37</v>
      </c>
      <c r="T358" s="1">
        <v>37</v>
      </c>
      <c r="U358" s="1">
        <v>30</v>
      </c>
      <c r="V358" s="1">
        <v>73</v>
      </c>
      <c r="W358" s="1">
        <v>54</v>
      </c>
      <c r="X358" s="1">
        <v>53</v>
      </c>
      <c r="Y358" s="1">
        <v>24</v>
      </c>
      <c r="Z358" s="1">
        <v>19</v>
      </c>
      <c r="AA358" s="1">
        <v>61</v>
      </c>
      <c r="AB358" s="1">
        <v>80</v>
      </c>
      <c r="AC358" s="1">
        <v>86</v>
      </c>
      <c r="AD358" s="1">
        <v>55</v>
      </c>
      <c r="AE358" s="1">
        <v>55</v>
      </c>
      <c r="AF358" s="1">
        <v>43</v>
      </c>
      <c r="AG358" s="1">
        <v>67</v>
      </c>
      <c r="AH358" s="1">
        <v>50</v>
      </c>
      <c r="AI358" s="1">
        <v>46</v>
      </c>
      <c r="AJ358" s="22">
        <v>57</v>
      </c>
      <c r="AL358" s="41" t="str">
        <f t="shared" si="33"/>
        <v>Man City</v>
      </c>
      <c r="AM358" s="14"/>
    </row>
    <row r="359" spans="2:39" x14ac:dyDescent="0.35">
      <c r="B359" s="1" t="s">
        <v>6</v>
      </c>
      <c r="C359" s="1" t="s">
        <v>5</v>
      </c>
      <c r="E359" s="1">
        <f>SUM('Initial Model'!AC360)+SUM('Initial Model'!AI360:AJ360)+SUM('Initial Model'!AO360:AQ360)+SUM('Initial Model'!AU360:AX360)+SUM('Initial Model'!BA360:BE360)</f>
        <v>0.30623647702106083</v>
      </c>
      <c r="F359" s="1">
        <f>'Initial Model'!W360+'Initial Model'!AD360+'Initial Model'!AK360+'Initial Model'!AR360+'Initial Model'!AY360+'Initial Model'!BF360</f>
        <v>0.35386372712548753</v>
      </c>
      <c r="G359" s="1">
        <f t="shared" si="29"/>
        <v>0.33989979585345165</v>
      </c>
      <c r="I359" s="1">
        <f t="shared" ca="1" si="30"/>
        <v>0.14143985971743822</v>
      </c>
      <c r="J359" s="1">
        <f t="shared" ca="1" si="31"/>
        <v>0</v>
      </c>
      <c r="K359" s="1">
        <f t="shared" ca="1" si="32"/>
        <v>3</v>
      </c>
      <c r="P359" s="21">
        <v>351</v>
      </c>
      <c r="Q359" s="1">
        <v>62</v>
      </c>
      <c r="R359" s="1">
        <v>57</v>
      </c>
      <c r="S359" s="1">
        <v>44</v>
      </c>
      <c r="T359" s="1">
        <v>42</v>
      </c>
      <c r="U359" s="1">
        <v>27</v>
      </c>
      <c r="V359" s="1">
        <v>76</v>
      </c>
      <c r="W359" s="1">
        <v>45</v>
      </c>
      <c r="X359" s="1">
        <v>52</v>
      </c>
      <c r="Y359" s="1">
        <v>27</v>
      </c>
      <c r="Z359" s="1">
        <v>16</v>
      </c>
      <c r="AA359" s="1">
        <v>43</v>
      </c>
      <c r="AB359" s="1">
        <v>98</v>
      </c>
      <c r="AC359" s="1">
        <v>90</v>
      </c>
      <c r="AD359" s="1">
        <v>53</v>
      </c>
      <c r="AE359" s="1">
        <v>56</v>
      </c>
      <c r="AF359" s="1">
        <v>49</v>
      </c>
      <c r="AG359" s="1">
        <v>61</v>
      </c>
      <c r="AH359" s="1">
        <v>47</v>
      </c>
      <c r="AI359" s="1">
        <v>44</v>
      </c>
      <c r="AJ359" s="22">
        <v>62</v>
      </c>
      <c r="AL359" s="41" t="str">
        <f t="shared" si="33"/>
        <v>Liverpool</v>
      </c>
      <c r="AM359" s="14"/>
    </row>
    <row r="360" spans="2:39" x14ac:dyDescent="0.35">
      <c r="B360" s="1" t="s">
        <v>20</v>
      </c>
      <c r="C360" s="1" t="s">
        <v>4</v>
      </c>
      <c r="E360" s="1">
        <f>SUM('Initial Model'!AC361)+SUM('Initial Model'!AI361:AJ361)+SUM('Initial Model'!AO361:AQ361)+SUM('Initial Model'!AU361:AX361)+SUM('Initial Model'!BA361:BE361)</f>
        <v>0.36726857104613708</v>
      </c>
      <c r="F360" s="1">
        <f>'Initial Model'!W361+'Initial Model'!AD361+'Initial Model'!AK361+'Initial Model'!AR361+'Initial Model'!AY361+'Initial Model'!BF361</f>
        <v>0.25569968824355643</v>
      </c>
      <c r="G360" s="1">
        <f t="shared" si="29"/>
        <v>0.37703174071030654</v>
      </c>
      <c r="I360" s="1">
        <f t="shared" ca="1" si="30"/>
        <v>0.97213389638866954</v>
      </c>
      <c r="J360" s="1">
        <f t="shared" ca="1" si="31"/>
        <v>3</v>
      </c>
      <c r="K360" s="1">
        <f t="shared" ca="1" si="32"/>
        <v>0</v>
      </c>
      <c r="P360" s="21">
        <v>352</v>
      </c>
      <c r="Q360" s="1">
        <v>60</v>
      </c>
      <c r="R360" s="1">
        <v>33</v>
      </c>
      <c r="S360" s="1">
        <v>36</v>
      </c>
      <c r="T360" s="1">
        <v>42</v>
      </c>
      <c r="U360" s="1">
        <v>28</v>
      </c>
      <c r="V360" s="1">
        <v>62</v>
      </c>
      <c r="W360" s="1">
        <v>59</v>
      </c>
      <c r="X360" s="1">
        <v>71</v>
      </c>
      <c r="Y360" s="1">
        <v>31</v>
      </c>
      <c r="Z360" s="1">
        <v>23</v>
      </c>
      <c r="AA360" s="1">
        <v>53</v>
      </c>
      <c r="AB360" s="1">
        <v>87</v>
      </c>
      <c r="AC360" s="1">
        <v>77</v>
      </c>
      <c r="AD360" s="1">
        <v>50</v>
      </c>
      <c r="AE360" s="1">
        <v>55</v>
      </c>
      <c r="AF360" s="1">
        <v>45</v>
      </c>
      <c r="AG360" s="1">
        <v>64</v>
      </c>
      <c r="AH360" s="1">
        <v>41</v>
      </c>
      <c r="AI360" s="1">
        <v>63</v>
      </c>
      <c r="AJ360" s="22">
        <v>64</v>
      </c>
      <c r="AL360" s="41" t="str">
        <f t="shared" si="33"/>
        <v>Liverpool</v>
      </c>
      <c r="AM360" s="14"/>
    </row>
    <row r="361" spans="2:39" x14ac:dyDescent="0.35">
      <c r="B361" s="1" t="s">
        <v>11</v>
      </c>
      <c r="C361" s="1" t="s">
        <v>19</v>
      </c>
      <c r="E361" s="1">
        <f>SUM('Initial Model'!AC362)+SUM('Initial Model'!AI362:AJ362)+SUM('Initial Model'!AO362:AQ362)+SUM('Initial Model'!AU362:AX362)+SUM('Initial Model'!BA362:BE362)</f>
        <v>0.47527358704556266</v>
      </c>
      <c r="F361" s="1">
        <f>'Initial Model'!W362+'Initial Model'!AD362+'Initial Model'!AK362+'Initial Model'!AR362+'Initial Model'!AY362+'Initial Model'!BF362</f>
        <v>0.33149607429387012</v>
      </c>
      <c r="G361" s="1">
        <f t="shared" si="29"/>
        <v>0.19323033866056716</v>
      </c>
      <c r="I361" s="1">
        <f t="shared" ca="1" si="30"/>
        <v>6.516071837430637E-3</v>
      </c>
      <c r="J361" s="1">
        <f t="shared" ca="1" si="31"/>
        <v>0</v>
      </c>
      <c r="K361" s="1">
        <f t="shared" ca="1" si="32"/>
        <v>3</v>
      </c>
      <c r="P361" s="21">
        <v>353</v>
      </c>
      <c r="Q361" s="1">
        <v>65</v>
      </c>
      <c r="R361" s="1">
        <v>45</v>
      </c>
      <c r="S361" s="1">
        <v>49</v>
      </c>
      <c r="T361" s="1">
        <v>52</v>
      </c>
      <c r="U361" s="1">
        <v>37</v>
      </c>
      <c r="V361" s="1">
        <v>68</v>
      </c>
      <c r="W361" s="1">
        <v>52</v>
      </c>
      <c r="X361" s="1">
        <v>53</v>
      </c>
      <c r="Y361" s="1">
        <v>28</v>
      </c>
      <c r="Z361" s="1">
        <v>19</v>
      </c>
      <c r="AA361" s="1">
        <v>49</v>
      </c>
      <c r="AB361" s="1">
        <v>88</v>
      </c>
      <c r="AC361" s="1">
        <v>92</v>
      </c>
      <c r="AD361" s="1">
        <v>59</v>
      </c>
      <c r="AE361" s="1">
        <v>40</v>
      </c>
      <c r="AF361" s="1">
        <v>45</v>
      </c>
      <c r="AG361" s="1">
        <v>59</v>
      </c>
      <c r="AH361" s="1">
        <v>46</v>
      </c>
      <c r="AI361" s="1">
        <v>28</v>
      </c>
      <c r="AJ361" s="22">
        <v>54</v>
      </c>
      <c r="AL361" s="41" t="str">
        <f t="shared" si="33"/>
        <v>Man City</v>
      </c>
      <c r="AM361" s="14"/>
    </row>
    <row r="362" spans="2:39" x14ac:dyDescent="0.35">
      <c r="B362" s="1" t="s">
        <v>12</v>
      </c>
      <c r="C362" s="1" t="s">
        <v>14</v>
      </c>
      <c r="E362" s="1">
        <f>SUM('Initial Model'!AC363)+SUM('Initial Model'!AI363:AJ363)+SUM('Initial Model'!AO363:AQ363)+SUM('Initial Model'!AU363:AX363)+SUM('Initial Model'!BA363:BE363)</f>
        <v>0.27105809884483062</v>
      </c>
      <c r="F362" s="1">
        <f>'Initial Model'!W363+'Initial Model'!AD363+'Initial Model'!AK363+'Initial Model'!AR363+'Initial Model'!AY363+'Initial Model'!BF363</f>
        <v>0.34127898908786602</v>
      </c>
      <c r="G362" s="1">
        <f t="shared" si="29"/>
        <v>0.38766291206730341</v>
      </c>
      <c r="I362" s="1">
        <f t="shared" ca="1" si="30"/>
        <v>0.98216659177406396</v>
      </c>
      <c r="J362" s="1">
        <f t="shared" ca="1" si="31"/>
        <v>3</v>
      </c>
      <c r="K362" s="1">
        <f t="shared" ca="1" si="32"/>
        <v>0</v>
      </c>
      <c r="P362" s="21">
        <v>354</v>
      </c>
      <c r="Q362" s="1">
        <v>63</v>
      </c>
      <c r="R362" s="1">
        <v>53</v>
      </c>
      <c r="S362" s="1">
        <v>37</v>
      </c>
      <c r="T362" s="1">
        <v>38</v>
      </c>
      <c r="U362" s="1">
        <v>33</v>
      </c>
      <c r="V362" s="1">
        <v>52</v>
      </c>
      <c r="W362" s="1">
        <v>57</v>
      </c>
      <c r="X362" s="1">
        <v>53</v>
      </c>
      <c r="Y362" s="1">
        <v>30</v>
      </c>
      <c r="Z362" s="1">
        <v>30</v>
      </c>
      <c r="AA362" s="1">
        <v>45</v>
      </c>
      <c r="AB362" s="1">
        <v>82</v>
      </c>
      <c r="AC362" s="1">
        <v>73</v>
      </c>
      <c r="AD362" s="1">
        <v>55</v>
      </c>
      <c r="AE362" s="1">
        <v>58</v>
      </c>
      <c r="AF362" s="1">
        <v>46</v>
      </c>
      <c r="AG362" s="1">
        <v>58</v>
      </c>
      <c r="AH362" s="1">
        <v>60</v>
      </c>
      <c r="AI362" s="1">
        <v>55</v>
      </c>
      <c r="AJ362" s="22">
        <v>47</v>
      </c>
      <c r="AL362" s="41" t="str">
        <f t="shared" si="33"/>
        <v>Liverpool</v>
      </c>
      <c r="AM362" s="14"/>
    </row>
    <row r="363" spans="2:39" x14ac:dyDescent="0.35">
      <c r="B363" s="1" t="s">
        <v>21</v>
      </c>
      <c r="C363" s="1" t="s">
        <v>17</v>
      </c>
      <c r="E363" s="1">
        <f>SUM('Initial Model'!AC364)+SUM('Initial Model'!AI364:AJ364)+SUM('Initial Model'!AO364:AQ364)+SUM('Initial Model'!AU364:AX364)+SUM('Initial Model'!BA364:BE364)</f>
        <v>4.0164648891980889E-2</v>
      </c>
      <c r="F363" s="1">
        <f>'Initial Model'!W364+'Initial Model'!AD364+'Initial Model'!AK364+'Initial Model'!AR364+'Initial Model'!AY364+'Initial Model'!BF364</f>
        <v>0.15170430398296372</v>
      </c>
      <c r="G363" s="1">
        <f t="shared" si="29"/>
        <v>0.80813104712505535</v>
      </c>
      <c r="I363" s="1">
        <f t="shared" ca="1" si="30"/>
        <v>0.27593341842485708</v>
      </c>
      <c r="J363" s="1">
        <f t="shared" ca="1" si="31"/>
        <v>0</v>
      </c>
      <c r="K363" s="1">
        <f t="shared" ca="1" si="32"/>
        <v>3</v>
      </c>
      <c r="P363" s="21">
        <v>355</v>
      </c>
      <c r="Q363" s="1">
        <v>58</v>
      </c>
      <c r="R363" s="1">
        <v>59</v>
      </c>
      <c r="S363" s="1">
        <v>33</v>
      </c>
      <c r="T363" s="1">
        <v>33</v>
      </c>
      <c r="U363" s="1">
        <v>32</v>
      </c>
      <c r="V363" s="1">
        <v>72</v>
      </c>
      <c r="W363" s="1">
        <v>45</v>
      </c>
      <c r="X363" s="1">
        <v>56</v>
      </c>
      <c r="Y363" s="1">
        <v>34</v>
      </c>
      <c r="Z363" s="1">
        <v>20</v>
      </c>
      <c r="AA363" s="1">
        <v>60</v>
      </c>
      <c r="AB363" s="1">
        <v>92</v>
      </c>
      <c r="AC363" s="1">
        <v>91</v>
      </c>
      <c r="AD363" s="1">
        <v>57</v>
      </c>
      <c r="AE363" s="1">
        <v>42</v>
      </c>
      <c r="AF363" s="1">
        <v>52</v>
      </c>
      <c r="AG363" s="1">
        <v>57</v>
      </c>
      <c r="AH363" s="1">
        <v>42</v>
      </c>
      <c r="AI363" s="1">
        <v>55</v>
      </c>
      <c r="AJ363" s="22">
        <v>40</v>
      </c>
      <c r="AL363" s="41" t="str">
        <f t="shared" si="33"/>
        <v>Liverpool</v>
      </c>
      <c r="AM363" s="14"/>
    </row>
    <row r="364" spans="2:39" x14ac:dyDescent="0.35">
      <c r="B364" s="1" t="s">
        <v>3</v>
      </c>
      <c r="C364" s="1" t="s">
        <v>16</v>
      </c>
      <c r="E364" s="1">
        <f>SUM('Initial Model'!AC365)+SUM('Initial Model'!AI365:AJ365)+SUM('Initial Model'!AO365:AQ365)+SUM('Initial Model'!AU365:AX365)+SUM('Initial Model'!BA365:BE365)</f>
        <v>0.3091668548943961</v>
      </c>
      <c r="F364" s="1">
        <f>'Initial Model'!W365+'Initial Model'!AD365+'Initial Model'!AK365+'Initial Model'!AR365+'Initial Model'!AY365+'Initial Model'!BF365</f>
        <v>0.30363811300745713</v>
      </c>
      <c r="G364" s="1">
        <f t="shared" si="29"/>
        <v>0.38719503209814676</v>
      </c>
      <c r="I364" s="1">
        <f t="shared" ca="1" si="30"/>
        <v>5.5356040659566119E-2</v>
      </c>
      <c r="J364" s="1">
        <f t="shared" ca="1" si="31"/>
        <v>0</v>
      </c>
      <c r="K364" s="1">
        <f t="shared" ca="1" si="32"/>
        <v>3</v>
      </c>
      <c r="P364" s="21">
        <v>356</v>
      </c>
      <c r="Q364" s="1">
        <v>52</v>
      </c>
      <c r="R364" s="1">
        <v>43</v>
      </c>
      <c r="S364" s="1">
        <v>45</v>
      </c>
      <c r="T364" s="1">
        <v>32</v>
      </c>
      <c r="U364" s="1">
        <v>42</v>
      </c>
      <c r="V364" s="1">
        <v>59</v>
      </c>
      <c r="W364" s="1">
        <v>49</v>
      </c>
      <c r="X364" s="1">
        <v>60</v>
      </c>
      <c r="Y364" s="1">
        <v>28</v>
      </c>
      <c r="Z364" s="1">
        <v>20</v>
      </c>
      <c r="AA364" s="1">
        <v>56</v>
      </c>
      <c r="AB364" s="1">
        <v>101</v>
      </c>
      <c r="AC364" s="1">
        <v>85</v>
      </c>
      <c r="AD364" s="1">
        <v>53</v>
      </c>
      <c r="AE364" s="1">
        <v>59</v>
      </c>
      <c r="AF364" s="1">
        <v>31</v>
      </c>
      <c r="AG364" s="1">
        <v>67</v>
      </c>
      <c r="AH364" s="1">
        <v>46</v>
      </c>
      <c r="AI364" s="1">
        <v>37</v>
      </c>
      <c r="AJ364" s="22">
        <v>63</v>
      </c>
      <c r="AL364" s="41" t="str">
        <f t="shared" si="33"/>
        <v>Liverpool</v>
      </c>
      <c r="AM364" s="14"/>
    </row>
    <row r="365" spans="2:39" x14ac:dyDescent="0.35">
      <c r="B365" s="1" t="s">
        <v>2</v>
      </c>
      <c r="C365" s="1" t="s">
        <v>9</v>
      </c>
      <c r="E365" s="1">
        <f>SUM('Initial Model'!AC366)+SUM('Initial Model'!AI366:AJ366)+SUM('Initial Model'!AO366:AQ366)+SUM('Initial Model'!AU366:AX366)+SUM('Initial Model'!BA366:BE366)</f>
        <v>0.33360915628429538</v>
      </c>
      <c r="F365" s="1">
        <f>'Initial Model'!W366+'Initial Model'!AD366+'Initial Model'!AK366+'Initial Model'!AR366+'Initial Model'!AY366+'Initial Model'!BF366</f>
        <v>0.3026611382650426</v>
      </c>
      <c r="G365" s="1">
        <f t="shared" si="29"/>
        <v>0.36372970545066208</v>
      </c>
      <c r="I365" s="1">
        <f t="shared" ca="1" si="30"/>
        <v>0.7292326812433545</v>
      </c>
      <c r="J365" s="1">
        <f t="shared" ca="1" si="31"/>
        <v>3</v>
      </c>
      <c r="K365" s="1">
        <f t="shared" ca="1" si="32"/>
        <v>0</v>
      </c>
      <c r="P365" s="21">
        <v>357</v>
      </c>
      <c r="Q365" s="1">
        <v>60</v>
      </c>
      <c r="R365" s="1">
        <v>44</v>
      </c>
      <c r="S365" s="1">
        <v>37</v>
      </c>
      <c r="T365" s="1">
        <v>46</v>
      </c>
      <c r="U365" s="1">
        <v>26</v>
      </c>
      <c r="V365" s="1">
        <v>65</v>
      </c>
      <c r="W365" s="1">
        <v>47</v>
      </c>
      <c r="X365" s="1">
        <v>66</v>
      </c>
      <c r="Y365" s="1">
        <v>28</v>
      </c>
      <c r="Z365" s="1">
        <v>20</v>
      </c>
      <c r="AA365" s="1">
        <v>63</v>
      </c>
      <c r="AB365" s="1">
        <v>96</v>
      </c>
      <c r="AC365" s="1">
        <v>93</v>
      </c>
      <c r="AD365" s="1">
        <v>54</v>
      </c>
      <c r="AE365" s="1">
        <v>47</v>
      </c>
      <c r="AF365" s="1">
        <v>38</v>
      </c>
      <c r="AG365" s="1">
        <v>52</v>
      </c>
      <c r="AH365" s="1">
        <v>47</v>
      </c>
      <c r="AI365" s="1">
        <v>55</v>
      </c>
      <c r="AJ365" s="22">
        <v>47</v>
      </c>
      <c r="AL365" s="41" t="str">
        <f t="shared" si="33"/>
        <v>Liverpool</v>
      </c>
      <c r="AM365" s="14"/>
    </row>
    <row r="366" spans="2:39" x14ac:dyDescent="0.35">
      <c r="B366" s="1" t="s">
        <v>15</v>
      </c>
      <c r="C366" s="1" t="s">
        <v>21</v>
      </c>
      <c r="E366" s="1">
        <f>SUM('Initial Model'!AC367)+SUM('Initial Model'!AI367:AJ367)+SUM('Initial Model'!AO367:AQ367)+SUM('Initial Model'!AU367:AX367)+SUM('Initial Model'!BA367:BE367)</f>
        <v>0.46266779968492294</v>
      </c>
      <c r="F366" s="1">
        <f>'Initial Model'!W367+'Initial Model'!AD367+'Initial Model'!AK367+'Initial Model'!AR367+'Initial Model'!AY367+'Initial Model'!BF367</f>
        <v>0.29877200607181209</v>
      </c>
      <c r="G366" s="1">
        <f t="shared" si="29"/>
        <v>0.23856019424326491</v>
      </c>
      <c r="I366" s="1">
        <f t="shared" ca="1" si="30"/>
        <v>0.95338251058665502</v>
      </c>
      <c r="J366" s="1">
        <f t="shared" ca="1" si="31"/>
        <v>3</v>
      </c>
      <c r="K366" s="1">
        <f t="shared" ca="1" si="32"/>
        <v>0</v>
      </c>
      <c r="P366" s="21">
        <v>358</v>
      </c>
      <c r="Q366" s="1">
        <v>73</v>
      </c>
      <c r="R366" s="1">
        <v>48</v>
      </c>
      <c r="S366" s="1">
        <v>37</v>
      </c>
      <c r="T366" s="1">
        <v>42</v>
      </c>
      <c r="U366" s="1">
        <v>29</v>
      </c>
      <c r="V366" s="1">
        <v>86</v>
      </c>
      <c r="W366" s="1">
        <v>50</v>
      </c>
      <c r="X366" s="1">
        <v>39</v>
      </c>
      <c r="Y366" s="1">
        <v>30</v>
      </c>
      <c r="Z366" s="1">
        <v>23</v>
      </c>
      <c r="AA366" s="1">
        <v>59</v>
      </c>
      <c r="AB366" s="1">
        <v>83</v>
      </c>
      <c r="AC366" s="1">
        <v>73</v>
      </c>
      <c r="AD366" s="1">
        <v>63</v>
      </c>
      <c r="AE366" s="1">
        <v>40</v>
      </c>
      <c r="AF366" s="1">
        <v>44</v>
      </c>
      <c r="AG366" s="1">
        <v>62</v>
      </c>
      <c r="AH366" s="1">
        <v>46</v>
      </c>
      <c r="AI366" s="1">
        <v>51</v>
      </c>
      <c r="AJ366" s="22">
        <v>58</v>
      </c>
      <c r="AL366" s="41" t="str">
        <f t="shared" si="33"/>
        <v>Chelsea</v>
      </c>
      <c r="AM366" s="14"/>
    </row>
    <row r="367" spans="2:39" x14ac:dyDescent="0.35">
      <c r="B367" s="1" t="s">
        <v>4</v>
      </c>
      <c r="C367" s="1" t="s">
        <v>11</v>
      </c>
      <c r="E367" s="1">
        <f>SUM('Initial Model'!AC368)+SUM('Initial Model'!AI368:AJ368)+SUM('Initial Model'!AO368:AQ368)+SUM('Initial Model'!AU368:AX368)+SUM('Initial Model'!BA368:BE368)</f>
        <v>0.19981157995195442</v>
      </c>
      <c r="F367" s="1">
        <f>'Initial Model'!W368+'Initial Model'!AD368+'Initial Model'!AK368+'Initial Model'!AR368+'Initial Model'!AY368+'Initial Model'!BF368</f>
        <v>0.26736401401502402</v>
      </c>
      <c r="G367" s="1">
        <f t="shared" si="29"/>
        <v>0.53282440603302161</v>
      </c>
      <c r="I367" s="1">
        <f t="shared" ca="1" si="30"/>
        <v>0.27724575885248393</v>
      </c>
      <c r="J367" s="1">
        <f t="shared" ca="1" si="31"/>
        <v>0</v>
      </c>
      <c r="K367" s="1">
        <f t="shared" ca="1" si="32"/>
        <v>3</v>
      </c>
      <c r="P367" s="21">
        <v>359</v>
      </c>
      <c r="Q367" s="1">
        <v>60</v>
      </c>
      <c r="R367" s="1">
        <v>38</v>
      </c>
      <c r="S367" s="1">
        <v>48</v>
      </c>
      <c r="T367" s="1">
        <v>42</v>
      </c>
      <c r="U367" s="1">
        <v>28</v>
      </c>
      <c r="V367" s="1">
        <v>84</v>
      </c>
      <c r="W367" s="1">
        <v>41</v>
      </c>
      <c r="X367" s="1">
        <v>60</v>
      </c>
      <c r="Y367" s="1">
        <v>18</v>
      </c>
      <c r="Z367" s="1">
        <v>24</v>
      </c>
      <c r="AA367" s="1">
        <v>58</v>
      </c>
      <c r="AB367" s="1">
        <v>81</v>
      </c>
      <c r="AC367" s="1">
        <v>92</v>
      </c>
      <c r="AD367" s="1">
        <v>45</v>
      </c>
      <c r="AE367" s="1">
        <v>45</v>
      </c>
      <c r="AF367" s="1">
        <v>42</v>
      </c>
      <c r="AG367" s="1">
        <v>72</v>
      </c>
      <c r="AH367" s="1">
        <v>46</v>
      </c>
      <c r="AI367" s="1">
        <v>43</v>
      </c>
      <c r="AJ367" s="22">
        <v>64</v>
      </c>
      <c r="AL367" s="41" t="str">
        <f t="shared" si="33"/>
        <v>Man City</v>
      </c>
      <c r="AM367" s="14"/>
    </row>
    <row r="368" spans="2:39" x14ac:dyDescent="0.35">
      <c r="B368" s="1" t="s">
        <v>5</v>
      </c>
      <c r="C368" s="1" t="s">
        <v>7</v>
      </c>
      <c r="E368" s="1">
        <f>SUM('Initial Model'!AC369)+SUM('Initial Model'!AI369:AJ369)+SUM('Initial Model'!AO369:AQ369)+SUM('Initial Model'!AU369:AX369)+SUM('Initial Model'!BA369:BE369)</f>
        <v>0.10994984297476126</v>
      </c>
      <c r="F368" s="1">
        <f>'Initial Model'!W369+'Initial Model'!AD369+'Initial Model'!AK369+'Initial Model'!AR369+'Initial Model'!AY369+'Initial Model'!BF369</f>
        <v>0.18458647670657921</v>
      </c>
      <c r="G368" s="1">
        <f t="shared" si="29"/>
        <v>0.70546368031865958</v>
      </c>
      <c r="I368" s="1">
        <f t="shared" ca="1" si="30"/>
        <v>0.57552518563205357</v>
      </c>
      <c r="J368" s="1">
        <f t="shared" ca="1" si="31"/>
        <v>0</v>
      </c>
      <c r="K368" s="1">
        <f t="shared" ca="1" si="32"/>
        <v>3</v>
      </c>
      <c r="P368" s="21">
        <v>360</v>
      </c>
      <c r="Q368" s="1">
        <v>70</v>
      </c>
      <c r="R368" s="1">
        <v>40</v>
      </c>
      <c r="S368" s="1">
        <v>23</v>
      </c>
      <c r="T368" s="1">
        <v>39</v>
      </c>
      <c r="U368" s="1">
        <v>34</v>
      </c>
      <c r="V368" s="1">
        <v>77</v>
      </c>
      <c r="W368" s="1">
        <v>39</v>
      </c>
      <c r="X368" s="1">
        <v>48</v>
      </c>
      <c r="Y368" s="1">
        <v>32</v>
      </c>
      <c r="Z368" s="1">
        <v>28</v>
      </c>
      <c r="AA368" s="1">
        <v>68</v>
      </c>
      <c r="AB368" s="1">
        <v>79</v>
      </c>
      <c r="AC368" s="1">
        <v>83</v>
      </c>
      <c r="AD368" s="1">
        <v>60</v>
      </c>
      <c r="AE368" s="1">
        <v>60</v>
      </c>
      <c r="AF368" s="1">
        <v>47</v>
      </c>
      <c r="AG368" s="1">
        <v>63</v>
      </c>
      <c r="AH368" s="1">
        <v>43</v>
      </c>
      <c r="AI368" s="1">
        <v>65</v>
      </c>
      <c r="AJ368" s="22">
        <v>41</v>
      </c>
      <c r="AL368" s="41" t="str">
        <f t="shared" si="33"/>
        <v>Man City</v>
      </c>
      <c r="AM368" s="14"/>
    </row>
    <row r="369" spans="2:39" x14ac:dyDescent="0.35">
      <c r="B369" s="1" t="s">
        <v>10</v>
      </c>
      <c r="C369" s="1" t="s">
        <v>18</v>
      </c>
      <c r="E369" s="1">
        <f>SUM('Initial Model'!AC370)+SUM('Initial Model'!AI370:AJ370)+SUM('Initial Model'!AO370:AQ370)+SUM('Initial Model'!AU370:AX370)+SUM('Initial Model'!BA370:BE370)</f>
        <v>7.7148224011316047E-2</v>
      </c>
      <c r="F369" s="1">
        <f>'Initial Model'!W370+'Initial Model'!AD370+'Initial Model'!AK370+'Initial Model'!AR370+'Initial Model'!AY370+'Initial Model'!BF370</f>
        <v>0.2497759401310824</v>
      </c>
      <c r="G369" s="1">
        <f t="shared" si="29"/>
        <v>0.67307583585760156</v>
      </c>
      <c r="I369" s="1">
        <f t="shared" ca="1" si="30"/>
        <v>0.69037846598745933</v>
      </c>
      <c r="J369" s="1">
        <f t="shared" ca="1" si="31"/>
        <v>1</v>
      </c>
      <c r="K369" s="1">
        <f t="shared" ca="1" si="32"/>
        <v>1</v>
      </c>
      <c r="P369" s="21">
        <v>361</v>
      </c>
      <c r="Q369" s="1">
        <v>63</v>
      </c>
      <c r="R369" s="1">
        <v>55</v>
      </c>
      <c r="S369" s="1">
        <v>35</v>
      </c>
      <c r="T369" s="1">
        <v>37</v>
      </c>
      <c r="U369" s="1">
        <v>37</v>
      </c>
      <c r="V369" s="1">
        <v>67</v>
      </c>
      <c r="W369" s="1">
        <v>67</v>
      </c>
      <c r="X369" s="1">
        <v>45</v>
      </c>
      <c r="Y369" s="1">
        <v>32</v>
      </c>
      <c r="Z369" s="1">
        <v>13</v>
      </c>
      <c r="AA369" s="1">
        <v>54</v>
      </c>
      <c r="AB369" s="1">
        <v>91</v>
      </c>
      <c r="AC369" s="1">
        <v>85</v>
      </c>
      <c r="AD369" s="1">
        <v>61</v>
      </c>
      <c r="AE369" s="1">
        <v>40</v>
      </c>
      <c r="AF369" s="1">
        <v>31</v>
      </c>
      <c r="AG369" s="1">
        <v>76</v>
      </c>
      <c r="AH369" s="1">
        <v>39</v>
      </c>
      <c r="AI369" s="1">
        <v>49</v>
      </c>
      <c r="AJ369" s="22">
        <v>51</v>
      </c>
      <c r="AL369" s="41" t="str">
        <f t="shared" si="33"/>
        <v>Liverpool</v>
      </c>
      <c r="AM369" s="14"/>
    </row>
    <row r="370" spans="2:39" x14ac:dyDescent="0.35">
      <c r="B370" s="1" t="s">
        <v>19</v>
      </c>
      <c r="C370" s="1" t="s">
        <v>20</v>
      </c>
      <c r="E370" s="1">
        <f>SUM('Initial Model'!AC371)+SUM('Initial Model'!AI371:AJ371)+SUM('Initial Model'!AO371:AQ371)+SUM('Initial Model'!AU371:AX371)+SUM('Initial Model'!BA371:BE371)</f>
        <v>0.45547342911058375</v>
      </c>
      <c r="F370" s="1">
        <f>'Initial Model'!W371+'Initial Model'!AD371+'Initial Model'!AK371+'Initial Model'!AR371+'Initial Model'!AY371+'Initial Model'!BF371</f>
        <v>0.2898116215887041</v>
      </c>
      <c r="G370" s="1">
        <f t="shared" si="29"/>
        <v>0.25471494930071215</v>
      </c>
      <c r="I370" s="1">
        <f t="shared" ca="1" si="30"/>
        <v>0.74836961851471084</v>
      </c>
      <c r="J370" s="1">
        <f t="shared" ca="1" si="31"/>
        <v>3</v>
      </c>
      <c r="K370" s="1">
        <f t="shared" ca="1" si="32"/>
        <v>0</v>
      </c>
      <c r="P370" s="21">
        <v>362</v>
      </c>
      <c r="Q370" s="1">
        <v>61</v>
      </c>
      <c r="R370" s="1">
        <v>49</v>
      </c>
      <c r="S370" s="1">
        <v>48</v>
      </c>
      <c r="T370" s="1">
        <v>42</v>
      </c>
      <c r="U370" s="1">
        <v>25</v>
      </c>
      <c r="V370" s="1">
        <v>63</v>
      </c>
      <c r="W370" s="1">
        <v>47</v>
      </c>
      <c r="X370" s="1">
        <v>58</v>
      </c>
      <c r="Y370" s="1">
        <v>27</v>
      </c>
      <c r="Z370" s="1">
        <v>29</v>
      </c>
      <c r="AA370" s="1">
        <v>55</v>
      </c>
      <c r="AB370" s="1">
        <v>86</v>
      </c>
      <c r="AC370" s="1">
        <v>80</v>
      </c>
      <c r="AD370" s="1">
        <v>63</v>
      </c>
      <c r="AE370" s="1">
        <v>49</v>
      </c>
      <c r="AF370" s="1">
        <v>45</v>
      </c>
      <c r="AG370" s="1">
        <v>65</v>
      </c>
      <c r="AH370" s="1">
        <v>55</v>
      </c>
      <c r="AI370" s="1">
        <v>39</v>
      </c>
      <c r="AJ370" s="22">
        <v>50</v>
      </c>
      <c r="AL370" s="41" t="str">
        <f t="shared" si="33"/>
        <v>Liverpool</v>
      </c>
      <c r="AM370" s="14"/>
    </row>
    <row r="371" spans="2:39" x14ac:dyDescent="0.35">
      <c r="B371" s="1" t="s">
        <v>14</v>
      </c>
      <c r="C371" s="1" t="s">
        <v>6</v>
      </c>
      <c r="E371" s="1">
        <f>SUM('Initial Model'!AC372)+SUM('Initial Model'!AI372:AJ372)+SUM('Initial Model'!AO372:AQ372)+SUM('Initial Model'!AU372:AX372)+SUM('Initial Model'!BA372:BE372)</f>
        <v>0.61201418527469476</v>
      </c>
      <c r="F371" s="1">
        <f>'Initial Model'!W372+'Initial Model'!AD372+'Initial Model'!AK372+'Initial Model'!AR372+'Initial Model'!AY372+'Initial Model'!BF372</f>
        <v>0.26956579263534419</v>
      </c>
      <c r="G371" s="1">
        <f t="shared" si="29"/>
        <v>0.11842002208996105</v>
      </c>
      <c r="I371" s="1">
        <f t="shared" ca="1" si="30"/>
        <v>0.54163180676547507</v>
      </c>
      <c r="J371" s="1">
        <f t="shared" ca="1" si="31"/>
        <v>3</v>
      </c>
      <c r="K371" s="1">
        <f t="shared" ca="1" si="32"/>
        <v>0</v>
      </c>
      <c r="P371" s="21">
        <v>363</v>
      </c>
      <c r="Q371" s="1">
        <v>74</v>
      </c>
      <c r="R371" s="1">
        <v>53</v>
      </c>
      <c r="S371" s="1">
        <v>41</v>
      </c>
      <c r="T371" s="1">
        <v>40</v>
      </c>
      <c r="U371" s="1">
        <v>24</v>
      </c>
      <c r="V371" s="1">
        <v>67</v>
      </c>
      <c r="W371" s="1">
        <v>58</v>
      </c>
      <c r="X371" s="1">
        <v>56</v>
      </c>
      <c r="Y371" s="1">
        <v>27</v>
      </c>
      <c r="Z371" s="1">
        <v>19</v>
      </c>
      <c r="AA371" s="1">
        <v>48</v>
      </c>
      <c r="AB371" s="1">
        <v>86</v>
      </c>
      <c r="AC371" s="1">
        <v>81</v>
      </c>
      <c r="AD371" s="1">
        <v>65</v>
      </c>
      <c r="AE371" s="1">
        <v>46</v>
      </c>
      <c r="AF371" s="1">
        <v>38</v>
      </c>
      <c r="AG371" s="1">
        <v>62</v>
      </c>
      <c r="AH371" s="1">
        <v>48</v>
      </c>
      <c r="AI371" s="1">
        <v>43</v>
      </c>
      <c r="AJ371" s="22">
        <v>57</v>
      </c>
      <c r="AL371" s="41" t="str">
        <f t="shared" si="33"/>
        <v>Liverpool</v>
      </c>
      <c r="AM371" s="14"/>
    </row>
    <row r="372" spans="2:39" x14ac:dyDescent="0.35">
      <c r="B372" s="1" t="s">
        <v>16</v>
      </c>
      <c r="C372" s="1" t="s">
        <v>13</v>
      </c>
      <c r="E372" s="1">
        <f>SUM('Initial Model'!AC373)+SUM('Initial Model'!AI373:AJ373)+SUM('Initial Model'!AO373:AQ373)+SUM('Initial Model'!AU373:AX373)+SUM('Initial Model'!BA373:BE373)</f>
        <v>0.63342999043203285</v>
      </c>
      <c r="F372" s="1">
        <f>'Initial Model'!W373+'Initial Model'!AD373+'Initial Model'!AK373+'Initial Model'!AR373+'Initial Model'!AY373+'Initial Model'!BF373</f>
        <v>0.25361615814699612</v>
      </c>
      <c r="G372" s="1">
        <f t="shared" si="29"/>
        <v>0.11295385142097103</v>
      </c>
      <c r="I372" s="1">
        <f t="shared" ca="1" si="30"/>
        <v>0.35761929557361671</v>
      </c>
      <c r="J372" s="1">
        <f t="shared" ca="1" si="31"/>
        <v>1</v>
      </c>
      <c r="K372" s="1">
        <f t="shared" ca="1" si="32"/>
        <v>1</v>
      </c>
      <c r="P372" s="21">
        <v>364</v>
      </c>
      <c r="Q372" s="1">
        <v>78</v>
      </c>
      <c r="R372" s="1">
        <v>43</v>
      </c>
      <c r="S372" s="1">
        <v>35</v>
      </c>
      <c r="T372" s="1">
        <v>35</v>
      </c>
      <c r="U372" s="1">
        <v>40</v>
      </c>
      <c r="V372" s="1">
        <v>55</v>
      </c>
      <c r="W372" s="1">
        <v>33</v>
      </c>
      <c r="X372" s="1">
        <v>58</v>
      </c>
      <c r="Y372" s="1">
        <v>34</v>
      </c>
      <c r="Z372" s="1">
        <v>21</v>
      </c>
      <c r="AA372" s="1">
        <v>60</v>
      </c>
      <c r="AB372" s="1">
        <v>89</v>
      </c>
      <c r="AC372" s="1">
        <v>87</v>
      </c>
      <c r="AD372" s="1">
        <v>58</v>
      </c>
      <c r="AE372" s="1">
        <v>48</v>
      </c>
      <c r="AF372" s="1">
        <v>47</v>
      </c>
      <c r="AG372" s="1">
        <v>64</v>
      </c>
      <c r="AH372" s="1">
        <v>42</v>
      </c>
      <c r="AI372" s="1">
        <v>61</v>
      </c>
      <c r="AJ372" s="22">
        <v>51</v>
      </c>
      <c r="AL372" s="41" t="str">
        <f t="shared" si="33"/>
        <v>Liverpool</v>
      </c>
      <c r="AM372" s="14"/>
    </row>
    <row r="373" spans="2:39" x14ac:dyDescent="0.35">
      <c r="B373" s="1" t="s">
        <v>9</v>
      </c>
      <c r="C373" s="1" t="s">
        <v>12</v>
      </c>
      <c r="E373" s="1">
        <f>SUM('Initial Model'!AC374)+SUM('Initial Model'!AI374:AJ374)+SUM('Initial Model'!AO374:AQ374)+SUM('Initial Model'!AU374:AX374)+SUM('Initial Model'!BA374:BE374)</f>
        <v>0.56586820915959779</v>
      </c>
      <c r="F373" s="1">
        <f>'Initial Model'!W374+'Initial Model'!AD374+'Initial Model'!AK374+'Initial Model'!AR374+'Initial Model'!AY374+'Initial Model'!BF374</f>
        <v>0.28113056993091529</v>
      </c>
      <c r="G373" s="1">
        <f t="shared" si="29"/>
        <v>0.15300122090948687</v>
      </c>
      <c r="I373" s="1">
        <f t="shared" ca="1" si="30"/>
        <v>0.15257575344930596</v>
      </c>
      <c r="J373" s="1">
        <f t="shared" ca="1" si="31"/>
        <v>0</v>
      </c>
      <c r="K373" s="1">
        <f t="shared" ca="1" si="32"/>
        <v>3</v>
      </c>
      <c r="P373" s="21">
        <v>365</v>
      </c>
      <c r="Q373" s="1">
        <v>51</v>
      </c>
      <c r="R373" s="1">
        <v>43</v>
      </c>
      <c r="S373" s="1">
        <v>41</v>
      </c>
      <c r="T373" s="1">
        <v>35</v>
      </c>
      <c r="U373" s="1">
        <v>49</v>
      </c>
      <c r="V373" s="1">
        <v>60</v>
      </c>
      <c r="W373" s="1">
        <v>56</v>
      </c>
      <c r="X373" s="1">
        <v>50</v>
      </c>
      <c r="Y373" s="1">
        <v>20</v>
      </c>
      <c r="Z373" s="1">
        <v>15</v>
      </c>
      <c r="AA373" s="1">
        <v>56</v>
      </c>
      <c r="AB373" s="1">
        <v>77</v>
      </c>
      <c r="AC373" s="1">
        <v>83</v>
      </c>
      <c r="AD373" s="1">
        <v>66</v>
      </c>
      <c r="AE373" s="1">
        <v>47</v>
      </c>
      <c r="AF373" s="1">
        <v>33</v>
      </c>
      <c r="AG373" s="1">
        <v>79</v>
      </c>
      <c r="AH373" s="1">
        <v>49</v>
      </c>
      <c r="AI373" s="1">
        <v>56</v>
      </c>
      <c r="AJ373" s="22">
        <v>61</v>
      </c>
      <c r="AL373" s="41" t="str">
        <f t="shared" si="33"/>
        <v>Man City</v>
      </c>
      <c r="AM373" s="14"/>
    </row>
    <row r="374" spans="2:39" x14ac:dyDescent="0.35">
      <c r="B374" s="1" t="s">
        <v>8</v>
      </c>
      <c r="C374" s="1" t="s">
        <v>2</v>
      </c>
      <c r="E374" s="1">
        <f>SUM('Initial Model'!AC375)+SUM('Initial Model'!AI375:AJ375)+SUM('Initial Model'!AO375:AQ375)+SUM('Initial Model'!AU375:AX375)+SUM('Initial Model'!BA375:BE375)</f>
        <v>6.2694818610638456E-2</v>
      </c>
      <c r="F374" s="1">
        <f>'Initial Model'!W375+'Initial Model'!AD375+'Initial Model'!AK375+'Initial Model'!AR375+'Initial Model'!AY375+'Initial Model'!BF375</f>
        <v>0.20771252408070259</v>
      </c>
      <c r="G374" s="1">
        <f t="shared" si="29"/>
        <v>0.72959265730865897</v>
      </c>
      <c r="I374" s="1">
        <f t="shared" ca="1" si="30"/>
        <v>0.75849232233772912</v>
      </c>
      <c r="J374" s="1">
        <f t="shared" ca="1" si="31"/>
        <v>1</v>
      </c>
      <c r="K374" s="1">
        <f t="shared" ca="1" si="32"/>
        <v>1</v>
      </c>
      <c r="P374" s="21">
        <v>366</v>
      </c>
      <c r="Q374" s="1">
        <v>60</v>
      </c>
      <c r="R374" s="1">
        <v>51</v>
      </c>
      <c r="S374" s="1">
        <v>33</v>
      </c>
      <c r="T374" s="1">
        <v>44</v>
      </c>
      <c r="U374" s="1">
        <v>26</v>
      </c>
      <c r="V374" s="1">
        <v>67</v>
      </c>
      <c r="W374" s="1">
        <v>46</v>
      </c>
      <c r="X374" s="1">
        <v>52</v>
      </c>
      <c r="Y374" s="1">
        <v>43</v>
      </c>
      <c r="Z374" s="1">
        <v>32</v>
      </c>
      <c r="AA374" s="1">
        <v>55</v>
      </c>
      <c r="AB374" s="1">
        <v>66</v>
      </c>
      <c r="AC374" s="1">
        <v>92</v>
      </c>
      <c r="AD374" s="1">
        <v>61</v>
      </c>
      <c r="AE374" s="1">
        <v>65</v>
      </c>
      <c r="AF374" s="1">
        <v>44</v>
      </c>
      <c r="AG374" s="1">
        <v>63</v>
      </c>
      <c r="AH374" s="1">
        <v>53</v>
      </c>
      <c r="AI374" s="1">
        <v>29</v>
      </c>
      <c r="AJ374" s="22">
        <v>50</v>
      </c>
      <c r="AL374" s="41" t="str">
        <f t="shared" si="33"/>
        <v>Man City</v>
      </c>
      <c r="AM374" s="14"/>
    </row>
    <row r="375" spans="2:39" x14ac:dyDescent="0.35">
      <c r="B375" s="1" t="s">
        <v>17</v>
      </c>
      <c r="C375" s="1" t="s">
        <v>3</v>
      </c>
      <c r="E375" s="1">
        <f>SUM('Initial Model'!AC376)+SUM('Initial Model'!AI376:AJ376)+SUM('Initial Model'!AO376:AQ376)+SUM('Initial Model'!AU376:AX376)+SUM('Initial Model'!BA376:BE376)</f>
        <v>0.66048799339189301</v>
      </c>
      <c r="F375" s="1">
        <f>'Initial Model'!W376+'Initial Model'!AD376+'Initial Model'!AK376+'Initial Model'!AR376+'Initial Model'!AY376+'Initial Model'!BF376</f>
        <v>0.21745698581974315</v>
      </c>
      <c r="G375" s="1">
        <f t="shared" si="29"/>
        <v>0.12205502078836383</v>
      </c>
      <c r="I375" s="1">
        <f t="shared" ca="1" si="30"/>
        <v>0.73577488059652751</v>
      </c>
      <c r="J375" s="1">
        <f t="shared" ca="1" si="31"/>
        <v>3</v>
      </c>
      <c r="K375" s="1">
        <f t="shared" ca="1" si="32"/>
        <v>0</v>
      </c>
      <c r="P375" s="21">
        <v>367</v>
      </c>
      <c r="Q375" s="1">
        <v>61</v>
      </c>
      <c r="R375" s="1">
        <v>55</v>
      </c>
      <c r="S375" s="1">
        <v>44</v>
      </c>
      <c r="T375" s="1">
        <v>43</v>
      </c>
      <c r="U375" s="1">
        <v>29</v>
      </c>
      <c r="V375" s="1">
        <v>61</v>
      </c>
      <c r="W375" s="1">
        <v>54</v>
      </c>
      <c r="X375" s="1">
        <v>48</v>
      </c>
      <c r="Y375" s="1">
        <v>23</v>
      </c>
      <c r="Z375" s="1">
        <v>34</v>
      </c>
      <c r="AA375" s="1">
        <v>50</v>
      </c>
      <c r="AB375" s="1">
        <v>88</v>
      </c>
      <c r="AC375" s="1">
        <v>83</v>
      </c>
      <c r="AD375" s="1">
        <v>46</v>
      </c>
      <c r="AE375" s="1">
        <v>48</v>
      </c>
      <c r="AF375" s="1">
        <v>35</v>
      </c>
      <c r="AG375" s="1">
        <v>71</v>
      </c>
      <c r="AH375" s="1">
        <v>53</v>
      </c>
      <c r="AI375" s="1">
        <v>62</v>
      </c>
      <c r="AJ375" s="22">
        <v>49</v>
      </c>
      <c r="AL375" s="41" t="str">
        <f t="shared" si="33"/>
        <v>Liverpool</v>
      </c>
      <c r="AM375" s="14"/>
    </row>
    <row r="376" spans="2:39" x14ac:dyDescent="0.35">
      <c r="B376" s="1" t="s">
        <v>13</v>
      </c>
      <c r="C376" s="1" t="s">
        <v>17</v>
      </c>
      <c r="E376" s="1">
        <f>SUM('Initial Model'!AC377)+SUM('Initial Model'!AI377:AJ377)+SUM('Initial Model'!AO377:AQ377)+SUM('Initial Model'!AU377:AX377)+SUM('Initial Model'!BA377:BE377)</f>
        <v>3.9366703626434775E-2</v>
      </c>
      <c r="F376" s="1">
        <f>'Initial Model'!W377+'Initial Model'!AD377+'Initial Model'!AK377+'Initial Model'!AR377+'Initial Model'!AY377+'Initial Model'!BF377</f>
        <v>0.18038024551310636</v>
      </c>
      <c r="G376" s="1">
        <f t="shared" si="29"/>
        <v>0.78025305086045882</v>
      </c>
      <c r="I376" s="1">
        <f t="shared" ca="1" si="30"/>
        <v>0.83014924156957859</v>
      </c>
      <c r="J376" s="1">
        <f t="shared" ca="1" si="31"/>
        <v>1</v>
      </c>
      <c r="K376" s="1">
        <f t="shared" ca="1" si="32"/>
        <v>1</v>
      </c>
      <c r="P376" s="21">
        <v>368</v>
      </c>
      <c r="Q376" s="1">
        <v>65</v>
      </c>
      <c r="R376" s="1">
        <v>43</v>
      </c>
      <c r="S376" s="1">
        <v>43</v>
      </c>
      <c r="T376" s="1">
        <v>47</v>
      </c>
      <c r="U376" s="1">
        <v>30</v>
      </c>
      <c r="V376" s="1">
        <v>71</v>
      </c>
      <c r="W376" s="1">
        <v>51</v>
      </c>
      <c r="X376" s="1">
        <v>49</v>
      </c>
      <c r="Y376" s="1">
        <v>34</v>
      </c>
      <c r="Z376" s="1">
        <v>17</v>
      </c>
      <c r="AA376" s="1">
        <v>54</v>
      </c>
      <c r="AB376" s="1">
        <v>78</v>
      </c>
      <c r="AC376" s="1">
        <v>86</v>
      </c>
      <c r="AD376" s="1">
        <v>62</v>
      </c>
      <c r="AE376" s="1">
        <v>48</v>
      </c>
      <c r="AF376" s="1">
        <v>44</v>
      </c>
      <c r="AG376" s="1">
        <v>70</v>
      </c>
      <c r="AH376" s="1">
        <v>56</v>
      </c>
      <c r="AI376" s="1">
        <v>55</v>
      </c>
      <c r="AJ376" s="22">
        <v>47</v>
      </c>
      <c r="AL376" s="41" t="str">
        <f t="shared" si="33"/>
        <v>Man City</v>
      </c>
      <c r="AM376" s="14"/>
    </row>
    <row r="377" spans="2:39" x14ac:dyDescent="0.35">
      <c r="B377" s="1" t="s">
        <v>21</v>
      </c>
      <c r="C377" s="1" t="s">
        <v>16</v>
      </c>
      <c r="E377" s="1">
        <f>SUM('Initial Model'!AC378)+SUM('Initial Model'!AI378:AJ378)+SUM('Initial Model'!AO378:AQ378)+SUM('Initial Model'!AU378:AX378)+SUM('Initial Model'!BA378:BE378)</f>
        <v>0.2014472380036976</v>
      </c>
      <c r="F377" s="1">
        <f>'Initial Model'!W378+'Initial Model'!AD378+'Initial Model'!AK378+'Initial Model'!AR378+'Initial Model'!AY378+'Initial Model'!BF378</f>
        <v>0.2347216676431742</v>
      </c>
      <c r="G377" s="1">
        <f t="shared" si="29"/>
        <v>0.56383109435312817</v>
      </c>
      <c r="I377" s="1">
        <f t="shared" ca="1" si="30"/>
        <v>0.12933906738212586</v>
      </c>
      <c r="J377" s="1">
        <f t="shared" ca="1" si="31"/>
        <v>0</v>
      </c>
      <c r="K377" s="1">
        <f t="shared" ca="1" si="32"/>
        <v>3</v>
      </c>
      <c r="P377" s="21">
        <v>369</v>
      </c>
      <c r="Q377" s="1">
        <v>83</v>
      </c>
      <c r="R377" s="1">
        <v>48</v>
      </c>
      <c r="S377" s="1">
        <v>38</v>
      </c>
      <c r="T377" s="1">
        <v>40</v>
      </c>
      <c r="U377" s="1">
        <v>34</v>
      </c>
      <c r="V377" s="1">
        <v>60</v>
      </c>
      <c r="W377" s="1">
        <v>39</v>
      </c>
      <c r="X377" s="1">
        <v>57</v>
      </c>
      <c r="Y377" s="1">
        <v>30</v>
      </c>
      <c r="Z377" s="1">
        <v>25</v>
      </c>
      <c r="AA377" s="1">
        <v>46</v>
      </c>
      <c r="AB377" s="1">
        <v>81</v>
      </c>
      <c r="AC377" s="1">
        <v>85</v>
      </c>
      <c r="AD377" s="1">
        <v>68</v>
      </c>
      <c r="AE377" s="1">
        <v>37</v>
      </c>
      <c r="AF377" s="1">
        <v>24</v>
      </c>
      <c r="AG377" s="1">
        <v>81</v>
      </c>
      <c r="AH377" s="1">
        <v>38</v>
      </c>
      <c r="AI377" s="1">
        <v>54</v>
      </c>
      <c r="AJ377" s="22">
        <v>60</v>
      </c>
      <c r="AL377" s="41" t="str">
        <f t="shared" si="33"/>
        <v>Man City</v>
      </c>
      <c r="AM377" s="14"/>
    </row>
    <row r="378" spans="2:39" x14ac:dyDescent="0.35">
      <c r="B378" s="1" t="s">
        <v>7</v>
      </c>
      <c r="C378" s="1" t="s">
        <v>4</v>
      </c>
      <c r="E378" s="1">
        <f>SUM('Initial Model'!AC379)+SUM('Initial Model'!AI379:AJ379)+SUM('Initial Model'!AO379:AQ379)+SUM('Initial Model'!AU379:AX379)+SUM('Initial Model'!BA379:BE379)</f>
        <v>0.32211102819870541</v>
      </c>
      <c r="F378" s="1">
        <f>'Initial Model'!W379+'Initial Model'!AD379+'Initial Model'!AK379+'Initial Model'!AR379+'Initial Model'!AY379+'Initial Model'!BF379</f>
        <v>0.30633587182602234</v>
      </c>
      <c r="G378" s="1">
        <f t="shared" si="29"/>
        <v>0.37155309997527231</v>
      </c>
      <c r="I378" s="1">
        <f t="shared" ca="1" si="30"/>
        <v>0.58878863452628205</v>
      </c>
      <c r="J378" s="1">
        <f t="shared" ca="1" si="31"/>
        <v>1</v>
      </c>
      <c r="K378" s="1">
        <f t="shared" ca="1" si="32"/>
        <v>1</v>
      </c>
      <c r="P378" s="21">
        <v>370</v>
      </c>
      <c r="Q378" s="1">
        <v>72</v>
      </c>
      <c r="R378" s="1">
        <v>36</v>
      </c>
      <c r="S378" s="1">
        <v>33</v>
      </c>
      <c r="T378" s="1">
        <v>47</v>
      </c>
      <c r="U378" s="1">
        <v>28</v>
      </c>
      <c r="V378" s="1">
        <v>63</v>
      </c>
      <c r="W378" s="1">
        <v>50</v>
      </c>
      <c r="X378" s="1">
        <v>55</v>
      </c>
      <c r="Y378" s="1">
        <v>33</v>
      </c>
      <c r="Z378" s="1">
        <v>26</v>
      </c>
      <c r="AA378" s="1">
        <v>43</v>
      </c>
      <c r="AB378" s="1">
        <v>95</v>
      </c>
      <c r="AC378" s="1">
        <v>82</v>
      </c>
      <c r="AD378" s="1">
        <v>59</v>
      </c>
      <c r="AE378" s="1">
        <v>48</v>
      </c>
      <c r="AF378" s="1">
        <v>48</v>
      </c>
      <c r="AG378" s="1">
        <v>66</v>
      </c>
      <c r="AH378" s="1">
        <v>46</v>
      </c>
      <c r="AI378" s="1">
        <v>38</v>
      </c>
      <c r="AJ378" s="22">
        <v>60</v>
      </c>
      <c r="AL378" s="41" t="str">
        <f t="shared" si="33"/>
        <v>Liverpool</v>
      </c>
      <c r="AM378" s="14"/>
    </row>
    <row r="379" spans="2:39" x14ac:dyDescent="0.35">
      <c r="B379" s="1" t="s">
        <v>6</v>
      </c>
      <c r="C379" s="1" t="s">
        <v>10</v>
      </c>
      <c r="E379" s="1">
        <f>SUM('Initial Model'!AC380)+SUM('Initial Model'!AI380:AJ380)+SUM('Initial Model'!AO380:AQ380)+SUM('Initial Model'!AU380:AX380)+SUM('Initial Model'!BA380:BE380)</f>
        <v>0.18361736937501544</v>
      </c>
      <c r="F379" s="1">
        <f>'Initial Model'!W380+'Initial Model'!AD380+'Initial Model'!AK380+'Initial Model'!AR380+'Initial Model'!AY380+'Initial Model'!BF380</f>
        <v>0.31821703767294035</v>
      </c>
      <c r="G379" s="1">
        <f t="shared" si="29"/>
        <v>0.49816559295204421</v>
      </c>
      <c r="I379" s="1">
        <f t="shared" ca="1" si="30"/>
        <v>0.36462994897479806</v>
      </c>
      <c r="J379" s="1">
        <f t="shared" ca="1" si="31"/>
        <v>0</v>
      </c>
      <c r="K379" s="1">
        <f t="shared" ca="1" si="32"/>
        <v>3</v>
      </c>
      <c r="P379" s="21">
        <v>371</v>
      </c>
      <c r="Q379" s="1">
        <v>64</v>
      </c>
      <c r="R379" s="1">
        <v>46</v>
      </c>
      <c r="S379" s="1">
        <v>35</v>
      </c>
      <c r="T379" s="1">
        <v>38</v>
      </c>
      <c r="U379" s="1">
        <v>33</v>
      </c>
      <c r="V379" s="1">
        <v>68</v>
      </c>
      <c r="W379" s="1">
        <v>52</v>
      </c>
      <c r="X379" s="1">
        <v>47</v>
      </c>
      <c r="Y379" s="1">
        <v>22</v>
      </c>
      <c r="Z379" s="1">
        <v>29</v>
      </c>
      <c r="AA379" s="1">
        <v>51</v>
      </c>
      <c r="AB379" s="1">
        <v>83</v>
      </c>
      <c r="AC379" s="1">
        <v>88</v>
      </c>
      <c r="AD379" s="1">
        <v>59</v>
      </c>
      <c r="AE379" s="1">
        <v>55</v>
      </c>
      <c r="AF379" s="1">
        <v>35</v>
      </c>
      <c r="AG379" s="1">
        <v>68</v>
      </c>
      <c r="AH379" s="1">
        <v>47</v>
      </c>
      <c r="AI379" s="1">
        <v>57</v>
      </c>
      <c r="AJ379" s="22">
        <v>52</v>
      </c>
      <c r="AL379" s="41" t="str">
        <f t="shared" si="33"/>
        <v>Man City</v>
      </c>
      <c r="AM379" s="14"/>
    </row>
    <row r="380" spans="2:39" x14ac:dyDescent="0.35">
      <c r="B380" s="1" t="s">
        <v>3</v>
      </c>
      <c r="C380" s="1" t="s">
        <v>9</v>
      </c>
      <c r="E380" s="1">
        <f>SUM('Initial Model'!AC381)+SUM('Initial Model'!AI381:AJ381)+SUM('Initial Model'!AO381:AQ381)+SUM('Initial Model'!AU381:AX381)+SUM('Initial Model'!BA381:BE381)</f>
        <v>0.28831269373747093</v>
      </c>
      <c r="F380" s="1">
        <f>'Initial Model'!W381+'Initial Model'!AD381+'Initial Model'!AK381+'Initial Model'!AR381+'Initial Model'!AY381+'Initial Model'!BF381</f>
        <v>0.35546456181129726</v>
      </c>
      <c r="G380" s="1">
        <f t="shared" si="29"/>
        <v>0.35622274445123181</v>
      </c>
      <c r="I380" s="1">
        <f t="shared" ca="1" si="30"/>
        <v>0.69038502726833906</v>
      </c>
      <c r="J380" s="1">
        <f t="shared" ca="1" si="31"/>
        <v>1</v>
      </c>
      <c r="K380" s="1">
        <f t="shared" ca="1" si="32"/>
        <v>1</v>
      </c>
      <c r="P380" s="21">
        <v>372</v>
      </c>
      <c r="Q380" s="1">
        <v>68</v>
      </c>
      <c r="R380" s="1">
        <v>34</v>
      </c>
      <c r="S380" s="1">
        <v>49</v>
      </c>
      <c r="T380" s="1">
        <v>39</v>
      </c>
      <c r="U380" s="1">
        <v>35</v>
      </c>
      <c r="V380" s="1">
        <v>55</v>
      </c>
      <c r="W380" s="1">
        <v>54</v>
      </c>
      <c r="X380" s="1">
        <v>57</v>
      </c>
      <c r="Y380" s="1">
        <v>34</v>
      </c>
      <c r="Z380" s="1">
        <v>19</v>
      </c>
      <c r="AA380" s="1">
        <v>57</v>
      </c>
      <c r="AB380" s="1">
        <v>91</v>
      </c>
      <c r="AC380" s="1">
        <v>84</v>
      </c>
      <c r="AD380" s="1">
        <v>59</v>
      </c>
      <c r="AE380" s="1">
        <v>43</v>
      </c>
      <c r="AF380" s="1">
        <v>46</v>
      </c>
      <c r="AG380" s="1">
        <v>70</v>
      </c>
      <c r="AH380" s="1">
        <v>38</v>
      </c>
      <c r="AI380" s="1">
        <v>52</v>
      </c>
      <c r="AJ380" s="22">
        <v>59</v>
      </c>
      <c r="AL380" s="41" t="str">
        <f t="shared" si="33"/>
        <v>Liverpool</v>
      </c>
      <c r="AM380" s="14"/>
    </row>
    <row r="381" spans="2:39" x14ac:dyDescent="0.35">
      <c r="B381" s="1" t="s">
        <v>18</v>
      </c>
      <c r="C381" s="1" t="s">
        <v>14</v>
      </c>
      <c r="E381" s="1">
        <f>SUM('Initial Model'!AC382)+SUM('Initial Model'!AI382:AJ382)+SUM('Initial Model'!AO382:AQ382)+SUM('Initial Model'!AU382:AX382)+SUM('Initial Model'!BA382:BE382)</f>
        <v>0.67625369228303067</v>
      </c>
      <c r="F381" s="1">
        <f>'Initial Model'!W382+'Initial Model'!AD382+'Initial Model'!AK382+'Initial Model'!AR382+'Initial Model'!AY382+'Initial Model'!BF382</f>
        <v>0.24182648552126398</v>
      </c>
      <c r="G381" s="1">
        <f t="shared" si="29"/>
        <v>8.1919822195705372E-2</v>
      </c>
      <c r="I381" s="1">
        <f t="shared" ca="1" si="30"/>
        <v>0.41421464897933946</v>
      </c>
      <c r="J381" s="1">
        <f t="shared" ca="1" si="31"/>
        <v>3</v>
      </c>
      <c r="K381" s="1">
        <f t="shared" ca="1" si="32"/>
        <v>0</v>
      </c>
      <c r="P381" s="21">
        <v>373</v>
      </c>
      <c r="Q381" s="1">
        <v>71</v>
      </c>
      <c r="R381" s="1">
        <v>51</v>
      </c>
      <c r="S381" s="1">
        <v>43</v>
      </c>
      <c r="T381" s="1">
        <v>36</v>
      </c>
      <c r="U381" s="1">
        <v>33</v>
      </c>
      <c r="V381" s="1">
        <v>55</v>
      </c>
      <c r="W381" s="1">
        <v>48</v>
      </c>
      <c r="X381" s="1">
        <v>57</v>
      </c>
      <c r="Y381" s="1">
        <v>31</v>
      </c>
      <c r="Z381" s="1">
        <v>26</v>
      </c>
      <c r="AA381" s="1">
        <v>52</v>
      </c>
      <c r="AB381" s="1">
        <v>86</v>
      </c>
      <c r="AC381" s="1">
        <v>86</v>
      </c>
      <c r="AD381" s="1">
        <v>54</v>
      </c>
      <c r="AE381" s="1">
        <v>51</v>
      </c>
      <c r="AF381" s="1">
        <v>45</v>
      </c>
      <c r="AG381" s="1">
        <v>57</v>
      </c>
      <c r="AH381" s="1">
        <v>50</v>
      </c>
      <c r="AI381" s="1">
        <v>52</v>
      </c>
      <c r="AJ381" s="22">
        <v>44</v>
      </c>
      <c r="AL381" s="41" t="str">
        <f t="shared" si="33"/>
        <v>Liverpool</v>
      </c>
      <c r="AM381" s="14"/>
    </row>
    <row r="382" spans="2:39" x14ac:dyDescent="0.35">
      <c r="B382" s="1" t="s">
        <v>2</v>
      </c>
      <c r="C382" s="1" t="s">
        <v>5</v>
      </c>
      <c r="E382" s="1">
        <f>SUM('Initial Model'!AC383)+SUM('Initial Model'!AI383:AJ383)+SUM('Initial Model'!AO383:AQ383)+SUM('Initial Model'!AU383:AX383)+SUM('Initial Model'!BA383:BE383)</f>
        <v>0.49833607110222811</v>
      </c>
      <c r="F382" s="1">
        <f>'Initial Model'!W383+'Initial Model'!AD383+'Initial Model'!AK383+'Initial Model'!AR383+'Initial Model'!AY383+'Initial Model'!BF383</f>
        <v>0.31665404872175712</v>
      </c>
      <c r="G382" s="1">
        <f t="shared" si="29"/>
        <v>0.18500988017601472</v>
      </c>
      <c r="I382" s="1">
        <f t="shared" ca="1" si="30"/>
        <v>0.97570860054575359</v>
      </c>
      <c r="J382" s="1">
        <f t="shared" ca="1" si="31"/>
        <v>3</v>
      </c>
      <c r="K382" s="1">
        <f t="shared" ca="1" si="32"/>
        <v>0</v>
      </c>
      <c r="P382" s="21">
        <v>374</v>
      </c>
      <c r="Q382" s="1">
        <v>75</v>
      </c>
      <c r="R382" s="1">
        <v>48</v>
      </c>
      <c r="S382" s="1">
        <v>36</v>
      </c>
      <c r="T382" s="1">
        <v>27</v>
      </c>
      <c r="U382" s="1">
        <v>41</v>
      </c>
      <c r="V382" s="1">
        <v>62</v>
      </c>
      <c r="W382" s="1">
        <v>61</v>
      </c>
      <c r="X382" s="1">
        <v>56</v>
      </c>
      <c r="Y382" s="1">
        <v>38</v>
      </c>
      <c r="Z382" s="1">
        <v>22</v>
      </c>
      <c r="AA382" s="1">
        <v>62</v>
      </c>
      <c r="AB382" s="1">
        <v>86</v>
      </c>
      <c r="AC382" s="1">
        <v>83</v>
      </c>
      <c r="AD382" s="1">
        <v>55</v>
      </c>
      <c r="AE382" s="1">
        <v>36</v>
      </c>
      <c r="AF382" s="1">
        <v>36</v>
      </c>
      <c r="AG382" s="1">
        <v>52</v>
      </c>
      <c r="AH382" s="1">
        <v>34</v>
      </c>
      <c r="AI382" s="1">
        <v>53</v>
      </c>
      <c r="AJ382" s="22">
        <v>55</v>
      </c>
      <c r="AL382" s="41" t="str">
        <f t="shared" si="33"/>
        <v>Liverpool</v>
      </c>
      <c r="AM382" s="14"/>
    </row>
    <row r="383" spans="2:39" x14ac:dyDescent="0.35">
      <c r="B383" s="1" t="s">
        <v>20</v>
      </c>
      <c r="C383" s="1" t="s">
        <v>8</v>
      </c>
      <c r="E383" s="1">
        <f>SUM('Initial Model'!AC384)+SUM('Initial Model'!AI384:AJ384)+SUM('Initial Model'!AO384:AQ384)+SUM('Initial Model'!AU384:AX384)+SUM('Initial Model'!BA384:BE384)</f>
        <v>0.54381052538147145</v>
      </c>
      <c r="F383" s="1">
        <f>'Initial Model'!W384+'Initial Model'!AD384+'Initial Model'!AK384+'Initial Model'!AR384+'Initial Model'!AY384+'Initial Model'!BF384</f>
        <v>0.28016124887197119</v>
      </c>
      <c r="G383" s="1">
        <f t="shared" si="29"/>
        <v>0.1760282257465573</v>
      </c>
      <c r="I383" s="1">
        <f t="shared" ca="1" si="30"/>
        <v>0.34282678990881421</v>
      </c>
      <c r="J383" s="1">
        <f t="shared" ca="1" si="31"/>
        <v>1</v>
      </c>
      <c r="K383" s="1">
        <f t="shared" ca="1" si="32"/>
        <v>1</v>
      </c>
      <c r="P383" s="21">
        <v>375</v>
      </c>
      <c r="Q383" s="1">
        <v>57</v>
      </c>
      <c r="R383" s="1">
        <v>50</v>
      </c>
      <c r="S383" s="1">
        <v>28</v>
      </c>
      <c r="T383" s="1">
        <v>39</v>
      </c>
      <c r="U383" s="1">
        <v>32</v>
      </c>
      <c r="V383" s="1">
        <v>75</v>
      </c>
      <c r="W383" s="1">
        <v>50</v>
      </c>
      <c r="X383" s="1">
        <v>62</v>
      </c>
      <c r="Y383" s="1">
        <v>35</v>
      </c>
      <c r="Z383" s="1">
        <v>19</v>
      </c>
      <c r="AA383" s="1">
        <v>47</v>
      </c>
      <c r="AB383" s="1">
        <v>81</v>
      </c>
      <c r="AC383" s="1">
        <v>80</v>
      </c>
      <c r="AD383" s="1">
        <v>37</v>
      </c>
      <c r="AE383" s="1">
        <v>45</v>
      </c>
      <c r="AF383" s="1">
        <v>61</v>
      </c>
      <c r="AG383" s="1">
        <v>76</v>
      </c>
      <c r="AH383" s="1">
        <v>38</v>
      </c>
      <c r="AI383" s="1">
        <v>55</v>
      </c>
      <c r="AJ383" s="22">
        <v>57</v>
      </c>
      <c r="AL383" s="41" t="str">
        <f t="shared" si="33"/>
        <v>Liverpool</v>
      </c>
      <c r="AM383" s="14"/>
    </row>
    <row r="384" spans="2:39" x14ac:dyDescent="0.35">
      <c r="B384" s="1" t="s">
        <v>11</v>
      </c>
      <c r="C384" s="1" t="s">
        <v>15</v>
      </c>
      <c r="E384" s="1">
        <f>SUM('Initial Model'!AC385)+SUM('Initial Model'!AI385:AJ385)+SUM('Initial Model'!AO385:AQ385)+SUM('Initial Model'!AU385:AX385)+SUM('Initial Model'!BA385:BE385)</f>
        <v>0.40669904672425911</v>
      </c>
      <c r="F384" s="1">
        <f>'Initial Model'!W385+'Initial Model'!AD385+'Initial Model'!AK385+'Initial Model'!AR385+'Initial Model'!AY385+'Initial Model'!BF385</f>
        <v>0.34348653598324735</v>
      </c>
      <c r="G384" s="1">
        <f t="shared" si="29"/>
        <v>0.24981441729249354</v>
      </c>
      <c r="I384" s="1">
        <f t="shared" ca="1" si="30"/>
        <v>0.7600361281076935</v>
      </c>
      <c r="J384" s="1">
        <f t="shared" ca="1" si="31"/>
        <v>3</v>
      </c>
      <c r="K384" s="1">
        <f t="shared" ca="1" si="32"/>
        <v>0</v>
      </c>
      <c r="P384" s="21">
        <v>376</v>
      </c>
      <c r="Q384" s="1">
        <v>58</v>
      </c>
      <c r="R384" s="1">
        <v>52</v>
      </c>
      <c r="S384" s="1">
        <v>29</v>
      </c>
      <c r="T384" s="1">
        <v>32</v>
      </c>
      <c r="U384" s="1">
        <v>27</v>
      </c>
      <c r="V384" s="1">
        <v>69</v>
      </c>
      <c r="W384" s="1">
        <v>65</v>
      </c>
      <c r="X384" s="1">
        <v>51</v>
      </c>
      <c r="Y384" s="1">
        <v>39</v>
      </c>
      <c r="Z384" s="1">
        <v>22</v>
      </c>
      <c r="AA384" s="1">
        <v>58</v>
      </c>
      <c r="AB384" s="1">
        <v>91</v>
      </c>
      <c r="AC384" s="1">
        <v>91</v>
      </c>
      <c r="AD384" s="1">
        <v>64</v>
      </c>
      <c r="AE384" s="1">
        <v>40</v>
      </c>
      <c r="AF384" s="1">
        <v>38</v>
      </c>
      <c r="AG384" s="1">
        <v>63</v>
      </c>
      <c r="AH384" s="1">
        <v>45</v>
      </c>
      <c r="AI384" s="1">
        <v>50</v>
      </c>
      <c r="AJ384" s="22">
        <v>56</v>
      </c>
      <c r="AL384" s="41" t="str">
        <f t="shared" si="33"/>
        <v>Liverpool</v>
      </c>
      <c r="AM384" s="14"/>
    </row>
    <row r="385" spans="2:39" x14ac:dyDescent="0.35">
      <c r="B385" s="1" t="s">
        <v>12</v>
      </c>
      <c r="C385" s="1" t="s">
        <v>19</v>
      </c>
      <c r="E385" s="1">
        <f>SUM('Initial Model'!AC386)+SUM('Initial Model'!AI386:AJ386)+SUM('Initial Model'!AO386:AQ386)+SUM('Initial Model'!AU386:AX386)+SUM('Initial Model'!BA386:BE386)</f>
        <v>0.2906837398982518</v>
      </c>
      <c r="F385" s="1">
        <f>'Initial Model'!W386+'Initial Model'!AD386+'Initial Model'!AK386+'Initial Model'!AR386+'Initial Model'!AY386+'Initial Model'!BF386</f>
        <v>0.32622743504205953</v>
      </c>
      <c r="G385" s="1">
        <f t="shared" si="29"/>
        <v>0.38308882505968866</v>
      </c>
      <c r="I385" s="1">
        <f t="shared" ca="1" si="30"/>
        <v>0.39466829800454828</v>
      </c>
      <c r="J385" s="1">
        <f t="shared" ca="1" si="31"/>
        <v>1</v>
      </c>
      <c r="K385" s="1">
        <f t="shared" ca="1" si="32"/>
        <v>1</v>
      </c>
      <c r="P385" s="21">
        <v>377</v>
      </c>
      <c r="Q385" s="1">
        <v>52</v>
      </c>
      <c r="R385" s="1">
        <v>51</v>
      </c>
      <c r="S385" s="1">
        <v>39</v>
      </c>
      <c r="T385" s="1">
        <v>41</v>
      </c>
      <c r="U385" s="1">
        <v>38</v>
      </c>
      <c r="V385" s="1">
        <v>51</v>
      </c>
      <c r="W385" s="1">
        <v>45</v>
      </c>
      <c r="X385" s="1">
        <v>67</v>
      </c>
      <c r="Y385" s="1">
        <v>21</v>
      </c>
      <c r="Z385" s="1">
        <v>28</v>
      </c>
      <c r="AA385" s="1">
        <v>62</v>
      </c>
      <c r="AB385" s="1">
        <v>80</v>
      </c>
      <c r="AC385" s="1">
        <v>99</v>
      </c>
      <c r="AD385" s="1">
        <v>51</v>
      </c>
      <c r="AE385" s="1">
        <v>41</v>
      </c>
      <c r="AF385" s="1">
        <v>38</v>
      </c>
      <c r="AG385" s="1">
        <v>78</v>
      </c>
      <c r="AH385" s="1">
        <v>54</v>
      </c>
      <c r="AI385" s="1">
        <v>45</v>
      </c>
      <c r="AJ385" s="22">
        <v>59</v>
      </c>
      <c r="AL385" s="41" t="str">
        <f t="shared" si="33"/>
        <v>Man City</v>
      </c>
      <c r="AM385" s="14"/>
    </row>
    <row r="386" spans="2:39" x14ac:dyDescent="0.35">
      <c r="P386" s="21">
        <v>378</v>
      </c>
      <c r="Q386" s="1">
        <v>65</v>
      </c>
      <c r="R386" s="1">
        <v>39</v>
      </c>
      <c r="S386" s="1">
        <v>44</v>
      </c>
      <c r="T386" s="1">
        <v>39</v>
      </c>
      <c r="U386" s="1">
        <v>20</v>
      </c>
      <c r="V386" s="1">
        <v>68</v>
      </c>
      <c r="W386" s="1">
        <v>48</v>
      </c>
      <c r="X386" s="1">
        <v>61</v>
      </c>
      <c r="Y386" s="1">
        <v>31</v>
      </c>
      <c r="Z386" s="1">
        <v>19</v>
      </c>
      <c r="AA386" s="1">
        <v>39</v>
      </c>
      <c r="AB386" s="1">
        <v>87</v>
      </c>
      <c r="AC386" s="1">
        <v>86</v>
      </c>
      <c r="AD386" s="1">
        <v>55</v>
      </c>
      <c r="AE386" s="1">
        <v>56</v>
      </c>
      <c r="AF386" s="1">
        <v>45</v>
      </c>
      <c r="AG386" s="1">
        <v>63</v>
      </c>
      <c r="AH386" s="1">
        <v>60</v>
      </c>
      <c r="AI386" s="1">
        <v>46</v>
      </c>
      <c r="AJ386" s="22">
        <v>65</v>
      </c>
      <c r="AL386" s="41" t="str">
        <f t="shared" si="33"/>
        <v>Liverpool</v>
      </c>
      <c r="AM386" s="14"/>
    </row>
    <row r="387" spans="2:39" x14ac:dyDescent="0.35">
      <c r="P387" s="21">
        <v>379</v>
      </c>
      <c r="Q387" s="1">
        <v>66</v>
      </c>
      <c r="R387" s="1">
        <v>46</v>
      </c>
      <c r="S387" s="1">
        <v>48</v>
      </c>
      <c r="T387" s="1">
        <v>31</v>
      </c>
      <c r="U387" s="1">
        <v>32</v>
      </c>
      <c r="V387" s="1">
        <v>60</v>
      </c>
      <c r="W387" s="1">
        <v>58</v>
      </c>
      <c r="X387" s="1">
        <v>49</v>
      </c>
      <c r="Y387" s="1">
        <v>24</v>
      </c>
      <c r="Z387" s="1">
        <v>45</v>
      </c>
      <c r="AA387" s="1">
        <v>36</v>
      </c>
      <c r="AB387" s="1">
        <v>78</v>
      </c>
      <c r="AC387" s="1">
        <v>85</v>
      </c>
      <c r="AD387" s="1">
        <v>58</v>
      </c>
      <c r="AE387" s="1">
        <v>50</v>
      </c>
      <c r="AF387" s="1">
        <v>38</v>
      </c>
      <c r="AG387" s="1">
        <v>77</v>
      </c>
      <c r="AH387" s="1">
        <v>44</v>
      </c>
      <c r="AI387" s="1">
        <v>60</v>
      </c>
      <c r="AJ387" s="22">
        <v>46</v>
      </c>
      <c r="AL387" s="41" t="str">
        <f t="shared" si="33"/>
        <v>Man City</v>
      </c>
      <c r="AM387" s="14"/>
    </row>
    <row r="388" spans="2:39" x14ac:dyDescent="0.35">
      <c r="P388" s="21">
        <v>380</v>
      </c>
      <c r="Q388" s="1">
        <v>71</v>
      </c>
      <c r="R388" s="1">
        <v>58</v>
      </c>
      <c r="S388" s="1">
        <v>35</v>
      </c>
      <c r="T388" s="1">
        <v>41</v>
      </c>
      <c r="U388" s="1">
        <v>40</v>
      </c>
      <c r="V388" s="1">
        <v>71</v>
      </c>
      <c r="W388" s="1">
        <v>41</v>
      </c>
      <c r="X388" s="1">
        <v>54</v>
      </c>
      <c r="Y388" s="1">
        <v>28</v>
      </c>
      <c r="Z388" s="1">
        <v>23</v>
      </c>
      <c r="AA388" s="1">
        <v>50</v>
      </c>
      <c r="AB388" s="1">
        <v>91</v>
      </c>
      <c r="AC388" s="1">
        <v>90</v>
      </c>
      <c r="AD388" s="1">
        <v>42</v>
      </c>
      <c r="AE388" s="1">
        <v>46</v>
      </c>
      <c r="AF388" s="1">
        <v>40</v>
      </c>
      <c r="AG388" s="1">
        <v>64</v>
      </c>
      <c r="AH388" s="1">
        <v>38</v>
      </c>
      <c r="AI388" s="1">
        <v>55</v>
      </c>
      <c r="AJ388" s="22">
        <v>41</v>
      </c>
      <c r="AL388" s="41" t="str">
        <f t="shared" si="33"/>
        <v>Liverpool</v>
      </c>
      <c r="AM388" s="14"/>
    </row>
    <row r="389" spans="2:39" x14ac:dyDescent="0.35">
      <c r="P389" s="21">
        <v>381</v>
      </c>
      <c r="Q389" s="1">
        <v>75</v>
      </c>
      <c r="R389" s="1">
        <v>35</v>
      </c>
      <c r="S389" s="1">
        <v>33</v>
      </c>
      <c r="T389" s="1">
        <v>38</v>
      </c>
      <c r="U389" s="1">
        <v>30</v>
      </c>
      <c r="V389" s="1">
        <v>72</v>
      </c>
      <c r="W389" s="1">
        <v>61</v>
      </c>
      <c r="X389" s="1">
        <v>64</v>
      </c>
      <c r="Y389" s="1">
        <v>35</v>
      </c>
      <c r="Z389" s="1">
        <v>11</v>
      </c>
      <c r="AA389" s="1">
        <v>53</v>
      </c>
      <c r="AB389" s="1">
        <v>83</v>
      </c>
      <c r="AC389" s="1">
        <v>91</v>
      </c>
      <c r="AD389" s="1">
        <v>79</v>
      </c>
      <c r="AE389" s="1">
        <v>50</v>
      </c>
      <c r="AF389" s="1">
        <v>39</v>
      </c>
      <c r="AG389" s="1">
        <v>64</v>
      </c>
      <c r="AH389" s="1">
        <v>43</v>
      </c>
      <c r="AI389" s="1">
        <v>47</v>
      </c>
      <c r="AJ389" s="22">
        <v>39</v>
      </c>
      <c r="AL389" s="41" t="str">
        <f t="shared" si="33"/>
        <v>Man City</v>
      </c>
      <c r="AM389" s="14"/>
    </row>
    <row r="390" spans="2:39" x14ac:dyDescent="0.35">
      <c r="P390" s="21">
        <v>382</v>
      </c>
      <c r="Q390" s="1">
        <v>59</v>
      </c>
      <c r="R390" s="1">
        <v>43</v>
      </c>
      <c r="S390" s="1">
        <v>29</v>
      </c>
      <c r="T390" s="1">
        <v>46</v>
      </c>
      <c r="U390" s="1">
        <v>21</v>
      </c>
      <c r="V390" s="1">
        <v>58</v>
      </c>
      <c r="W390" s="1">
        <v>53</v>
      </c>
      <c r="X390" s="1">
        <v>61</v>
      </c>
      <c r="Y390" s="1">
        <v>37</v>
      </c>
      <c r="Z390" s="1">
        <v>20</v>
      </c>
      <c r="AA390" s="1">
        <v>59</v>
      </c>
      <c r="AB390" s="1">
        <v>71</v>
      </c>
      <c r="AC390" s="1">
        <v>87</v>
      </c>
      <c r="AD390" s="1">
        <v>62</v>
      </c>
      <c r="AE390" s="1">
        <v>60</v>
      </c>
      <c r="AF390" s="1">
        <v>32</v>
      </c>
      <c r="AG390" s="1">
        <v>67</v>
      </c>
      <c r="AH390" s="1">
        <v>63</v>
      </c>
      <c r="AI390" s="1">
        <v>40</v>
      </c>
      <c r="AJ390" s="22">
        <v>49</v>
      </c>
      <c r="AL390" s="41" t="str">
        <f t="shared" si="33"/>
        <v>Man City</v>
      </c>
      <c r="AM390" s="14"/>
    </row>
    <row r="391" spans="2:39" x14ac:dyDescent="0.35">
      <c r="P391" s="21">
        <v>383</v>
      </c>
      <c r="Q391" s="1">
        <v>62</v>
      </c>
      <c r="R391" s="1">
        <v>41</v>
      </c>
      <c r="S391" s="1">
        <v>33</v>
      </c>
      <c r="T391" s="1">
        <v>36</v>
      </c>
      <c r="U391" s="1">
        <v>30</v>
      </c>
      <c r="V391" s="1">
        <v>69</v>
      </c>
      <c r="W391" s="1">
        <v>43</v>
      </c>
      <c r="X391" s="1">
        <v>55</v>
      </c>
      <c r="Y391" s="1">
        <v>29</v>
      </c>
      <c r="Z391" s="1">
        <v>24</v>
      </c>
      <c r="AA391" s="1">
        <v>49</v>
      </c>
      <c r="AB391" s="1">
        <v>79</v>
      </c>
      <c r="AC391" s="1">
        <v>87</v>
      </c>
      <c r="AD391" s="1">
        <v>64</v>
      </c>
      <c r="AE391" s="1">
        <v>51</v>
      </c>
      <c r="AF391" s="1">
        <v>52</v>
      </c>
      <c r="AG391" s="1">
        <v>71</v>
      </c>
      <c r="AH391" s="1">
        <v>39</v>
      </c>
      <c r="AI391" s="1">
        <v>55</v>
      </c>
      <c r="AJ391" s="22">
        <v>56</v>
      </c>
      <c r="AL391" s="41" t="str">
        <f t="shared" si="33"/>
        <v>Man City</v>
      </c>
      <c r="AM391" s="14"/>
    </row>
    <row r="392" spans="2:39" x14ac:dyDescent="0.35">
      <c r="P392" s="21">
        <v>384</v>
      </c>
      <c r="Q392" s="1">
        <v>61</v>
      </c>
      <c r="R392" s="1">
        <v>54</v>
      </c>
      <c r="S392" s="1">
        <v>46</v>
      </c>
      <c r="T392" s="1">
        <v>48</v>
      </c>
      <c r="U392" s="1">
        <v>34</v>
      </c>
      <c r="V392" s="1">
        <v>60</v>
      </c>
      <c r="W392" s="1">
        <v>54</v>
      </c>
      <c r="X392" s="1">
        <v>49</v>
      </c>
      <c r="Y392" s="1">
        <v>24</v>
      </c>
      <c r="Z392" s="1">
        <v>22</v>
      </c>
      <c r="AA392" s="1">
        <v>44</v>
      </c>
      <c r="AB392" s="1">
        <v>87</v>
      </c>
      <c r="AC392" s="1">
        <v>84</v>
      </c>
      <c r="AD392" s="1">
        <v>58</v>
      </c>
      <c r="AE392" s="1">
        <v>50</v>
      </c>
      <c r="AF392" s="1">
        <v>47</v>
      </c>
      <c r="AG392" s="1">
        <v>74</v>
      </c>
      <c r="AH392" s="1">
        <v>48</v>
      </c>
      <c r="AI392" s="1">
        <v>44</v>
      </c>
      <c r="AJ392" s="22">
        <v>54</v>
      </c>
      <c r="AL392" s="41" t="str">
        <f t="shared" si="33"/>
        <v>Liverpool</v>
      </c>
      <c r="AM392" s="14"/>
    </row>
    <row r="393" spans="2:39" x14ac:dyDescent="0.35">
      <c r="P393" s="21">
        <v>385</v>
      </c>
      <c r="Q393" s="1">
        <v>63</v>
      </c>
      <c r="R393" s="1">
        <v>58</v>
      </c>
      <c r="S393" s="1">
        <v>44</v>
      </c>
      <c r="T393" s="1">
        <v>49</v>
      </c>
      <c r="U393" s="1">
        <v>38</v>
      </c>
      <c r="V393" s="1">
        <v>82</v>
      </c>
      <c r="W393" s="1">
        <v>45</v>
      </c>
      <c r="X393" s="1">
        <v>40</v>
      </c>
      <c r="Y393" s="1">
        <v>19</v>
      </c>
      <c r="Z393" s="1">
        <v>19</v>
      </c>
      <c r="AA393" s="1">
        <v>57</v>
      </c>
      <c r="AB393" s="1">
        <v>86</v>
      </c>
      <c r="AC393" s="1">
        <v>87</v>
      </c>
      <c r="AD393" s="1">
        <v>70</v>
      </c>
      <c r="AE393" s="1">
        <v>50</v>
      </c>
      <c r="AF393" s="1">
        <v>37</v>
      </c>
      <c r="AG393" s="1">
        <v>58</v>
      </c>
      <c r="AH393" s="1">
        <v>53</v>
      </c>
      <c r="AI393" s="1">
        <v>46</v>
      </c>
      <c r="AJ393" s="22">
        <v>46</v>
      </c>
      <c r="AL393" s="41" t="str">
        <f t="shared" ref="AL393:AL456" si="34">INDEX($Q$5:$AJ$5,MATCH(MAX(Q393:AJ393),Q393:AJ393,0))</f>
        <v>Man City</v>
      </c>
      <c r="AM393" s="14"/>
    </row>
    <row r="394" spans="2:39" x14ac:dyDescent="0.35">
      <c r="P394" s="21">
        <v>386</v>
      </c>
      <c r="Q394" s="1">
        <v>50</v>
      </c>
      <c r="R394" s="1">
        <v>50</v>
      </c>
      <c r="S394" s="1">
        <v>50</v>
      </c>
      <c r="T394" s="1">
        <v>40</v>
      </c>
      <c r="U394" s="1">
        <v>33</v>
      </c>
      <c r="V394" s="1">
        <v>43</v>
      </c>
      <c r="W394" s="1">
        <v>51</v>
      </c>
      <c r="X394" s="1">
        <v>54</v>
      </c>
      <c r="Y394" s="1">
        <v>38</v>
      </c>
      <c r="Z394" s="1">
        <v>22</v>
      </c>
      <c r="AA394" s="1">
        <v>50</v>
      </c>
      <c r="AB394" s="1">
        <v>86</v>
      </c>
      <c r="AC394" s="1">
        <v>75</v>
      </c>
      <c r="AD394" s="1">
        <v>51</v>
      </c>
      <c r="AE394" s="1">
        <v>38</v>
      </c>
      <c r="AF394" s="1">
        <v>52</v>
      </c>
      <c r="AG394" s="1">
        <v>84</v>
      </c>
      <c r="AH394" s="1">
        <v>49</v>
      </c>
      <c r="AI394" s="1">
        <v>64</v>
      </c>
      <c r="AJ394" s="22">
        <v>50</v>
      </c>
      <c r="AL394" s="41" t="str">
        <f t="shared" si="34"/>
        <v>Liverpool</v>
      </c>
      <c r="AM394" s="14"/>
    </row>
    <row r="395" spans="2:39" x14ac:dyDescent="0.35">
      <c r="P395" s="21">
        <v>387</v>
      </c>
      <c r="Q395" s="1">
        <v>66</v>
      </c>
      <c r="R395" s="1">
        <v>41</v>
      </c>
      <c r="S395" s="1">
        <v>48</v>
      </c>
      <c r="T395" s="1">
        <v>29</v>
      </c>
      <c r="U395" s="1">
        <v>29</v>
      </c>
      <c r="V395" s="1">
        <v>72</v>
      </c>
      <c r="W395" s="1">
        <v>61</v>
      </c>
      <c r="X395" s="1">
        <v>51</v>
      </c>
      <c r="Y395" s="1">
        <v>32</v>
      </c>
      <c r="Z395" s="1">
        <v>21</v>
      </c>
      <c r="AA395" s="1">
        <v>42</v>
      </c>
      <c r="AB395" s="1">
        <v>82</v>
      </c>
      <c r="AC395" s="1">
        <v>92</v>
      </c>
      <c r="AD395" s="1">
        <v>65</v>
      </c>
      <c r="AE395" s="1">
        <v>49</v>
      </c>
      <c r="AF395" s="1">
        <v>51</v>
      </c>
      <c r="AG395" s="1">
        <v>57</v>
      </c>
      <c r="AH395" s="1">
        <v>41</v>
      </c>
      <c r="AI395" s="1">
        <v>58</v>
      </c>
      <c r="AJ395" s="22">
        <v>54</v>
      </c>
      <c r="AL395" s="41" t="str">
        <f t="shared" si="34"/>
        <v>Man City</v>
      </c>
      <c r="AM395" s="14"/>
    </row>
    <row r="396" spans="2:39" x14ac:dyDescent="0.35">
      <c r="P396" s="21">
        <v>388</v>
      </c>
      <c r="Q396" s="1">
        <v>62</v>
      </c>
      <c r="R396" s="1">
        <v>43</v>
      </c>
      <c r="S396" s="1">
        <v>42</v>
      </c>
      <c r="T396" s="1">
        <v>33</v>
      </c>
      <c r="U396" s="1">
        <v>28</v>
      </c>
      <c r="V396" s="1">
        <v>62</v>
      </c>
      <c r="W396" s="1">
        <v>53</v>
      </c>
      <c r="X396" s="1">
        <v>56</v>
      </c>
      <c r="Y396" s="1">
        <v>31</v>
      </c>
      <c r="Z396" s="1">
        <v>17</v>
      </c>
      <c r="AA396" s="1">
        <v>46</v>
      </c>
      <c r="AB396" s="1">
        <v>84</v>
      </c>
      <c r="AC396" s="1">
        <v>94</v>
      </c>
      <c r="AD396" s="1">
        <v>70</v>
      </c>
      <c r="AE396" s="1">
        <v>47</v>
      </c>
      <c r="AF396" s="1">
        <v>56</v>
      </c>
      <c r="AG396" s="1">
        <v>71</v>
      </c>
      <c r="AH396" s="1">
        <v>54</v>
      </c>
      <c r="AI396" s="1">
        <v>51</v>
      </c>
      <c r="AJ396" s="22">
        <v>41</v>
      </c>
      <c r="AL396" s="41" t="str">
        <f t="shared" si="34"/>
        <v>Man City</v>
      </c>
      <c r="AM396" s="14"/>
    </row>
    <row r="397" spans="2:39" x14ac:dyDescent="0.35">
      <c r="P397" s="21">
        <v>389</v>
      </c>
      <c r="Q397" s="1">
        <v>71</v>
      </c>
      <c r="R397" s="1">
        <v>43</v>
      </c>
      <c r="S397" s="1">
        <v>37</v>
      </c>
      <c r="T397" s="1">
        <v>29</v>
      </c>
      <c r="U397" s="1">
        <v>35</v>
      </c>
      <c r="V397" s="1">
        <v>49</v>
      </c>
      <c r="W397" s="1">
        <v>49</v>
      </c>
      <c r="X397" s="1">
        <v>60</v>
      </c>
      <c r="Y397" s="1">
        <v>25</v>
      </c>
      <c r="Z397" s="1">
        <v>27</v>
      </c>
      <c r="AA397" s="1">
        <v>49</v>
      </c>
      <c r="AB397" s="1">
        <v>85</v>
      </c>
      <c r="AC397" s="1">
        <v>90</v>
      </c>
      <c r="AD397" s="1">
        <v>42</v>
      </c>
      <c r="AE397" s="1">
        <v>52</v>
      </c>
      <c r="AF397" s="1">
        <v>37</v>
      </c>
      <c r="AG397" s="1">
        <v>76</v>
      </c>
      <c r="AH397" s="1">
        <v>57</v>
      </c>
      <c r="AI397" s="1">
        <v>57</v>
      </c>
      <c r="AJ397" s="22">
        <v>56</v>
      </c>
      <c r="AL397" s="41" t="str">
        <f t="shared" si="34"/>
        <v>Man City</v>
      </c>
      <c r="AM397" s="14"/>
    </row>
    <row r="398" spans="2:39" x14ac:dyDescent="0.35">
      <c r="P398" s="21">
        <v>390</v>
      </c>
      <c r="Q398" s="1">
        <v>53</v>
      </c>
      <c r="R398" s="1">
        <v>51</v>
      </c>
      <c r="S398" s="1">
        <v>26</v>
      </c>
      <c r="T398" s="1">
        <v>45</v>
      </c>
      <c r="U398" s="1">
        <v>45</v>
      </c>
      <c r="V398" s="1">
        <v>60</v>
      </c>
      <c r="W398" s="1">
        <v>56</v>
      </c>
      <c r="X398" s="1">
        <v>59</v>
      </c>
      <c r="Y398" s="1">
        <v>33</v>
      </c>
      <c r="Z398" s="1">
        <v>16</v>
      </c>
      <c r="AA398" s="1">
        <v>45</v>
      </c>
      <c r="AB398" s="1">
        <v>86</v>
      </c>
      <c r="AC398" s="1">
        <v>90</v>
      </c>
      <c r="AD398" s="1">
        <v>72</v>
      </c>
      <c r="AE398" s="1">
        <v>55</v>
      </c>
      <c r="AF398" s="1">
        <v>38</v>
      </c>
      <c r="AG398" s="1">
        <v>62</v>
      </c>
      <c r="AH398" s="1">
        <v>42</v>
      </c>
      <c r="AI398" s="1">
        <v>38</v>
      </c>
      <c r="AJ398" s="22">
        <v>49</v>
      </c>
      <c r="AL398" s="41" t="str">
        <f t="shared" si="34"/>
        <v>Man City</v>
      </c>
      <c r="AM398" s="14"/>
    </row>
    <row r="399" spans="2:39" x14ac:dyDescent="0.35">
      <c r="P399" s="21">
        <v>391</v>
      </c>
      <c r="Q399" s="1">
        <v>57</v>
      </c>
      <c r="R399" s="1">
        <v>48</v>
      </c>
      <c r="S399" s="1">
        <v>33</v>
      </c>
      <c r="T399" s="1">
        <v>43</v>
      </c>
      <c r="U399" s="1">
        <v>29</v>
      </c>
      <c r="V399" s="1">
        <v>66</v>
      </c>
      <c r="W399" s="1">
        <v>63</v>
      </c>
      <c r="X399" s="1">
        <v>47</v>
      </c>
      <c r="Y399" s="1">
        <v>37</v>
      </c>
      <c r="Z399" s="1">
        <v>24</v>
      </c>
      <c r="AA399" s="1">
        <v>56</v>
      </c>
      <c r="AB399" s="1">
        <v>84</v>
      </c>
      <c r="AC399" s="1">
        <v>85</v>
      </c>
      <c r="AD399" s="1">
        <v>55</v>
      </c>
      <c r="AE399" s="1">
        <v>52</v>
      </c>
      <c r="AF399" s="1">
        <v>24</v>
      </c>
      <c r="AG399" s="1">
        <v>66</v>
      </c>
      <c r="AH399" s="1">
        <v>46</v>
      </c>
      <c r="AI399" s="1">
        <v>51</v>
      </c>
      <c r="AJ399" s="22">
        <v>60</v>
      </c>
      <c r="AL399" s="41" t="str">
        <f t="shared" si="34"/>
        <v>Man City</v>
      </c>
      <c r="AM399" s="14"/>
    </row>
    <row r="400" spans="2:39" x14ac:dyDescent="0.35">
      <c r="P400" s="21">
        <v>392</v>
      </c>
      <c r="Q400" s="1">
        <v>74</v>
      </c>
      <c r="R400" s="1">
        <v>39</v>
      </c>
      <c r="S400" s="1">
        <v>42</v>
      </c>
      <c r="T400" s="1">
        <v>39</v>
      </c>
      <c r="U400" s="1">
        <v>26</v>
      </c>
      <c r="V400" s="1">
        <v>70</v>
      </c>
      <c r="W400" s="1">
        <v>40</v>
      </c>
      <c r="X400" s="1">
        <v>50</v>
      </c>
      <c r="Y400" s="1">
        <v>38</v>
      </c>
      <c r="Z400" s="1">
        <v>24</v>
      </c>
      <c r="AA400" s="1">
        <v>47</v>
      </c>
      <c r="AB400" s="1">
        <v>83</v>
      </c>
      <c r="AC400" s="1">
        <v>93</v>
      </c>
      <c r="AD400" s="1">
        <v>61</v>
      </c>
      <c r="AE400" s="1">
        <v>43</v>
      </c>
      <c r="AF400" s="1">
        <v>43</v>
      </c>
      <c r="AG400" s="1">
        <v>62</v>
      </c>
      <c r="AH400" s="1">
        <v>51</v>
      </c>
      <c r="AI400" s="1">
        <v>58</v>
      </c>
      <c r="AJ400" s="22">
        <v>57</v>
      </c>
      <c r="AL400" s="41" t="str">
        <f t="shared" si="34"/>
        <v>Man City</v>
      </c>
      <c r="AM400" s="14"/>
    </row>
    <row r="401" spans="16:39" x14ac:dyDescent="0.35">
      <c r="P401" s="21">
        <v>393</v>
      </c>
      <c r="Q401" s="1">
        <v>51</v>
      </c>
      <c r="R401" s="1">
        <v>59</v>
      </c>
      <c r="S401" s="1">
        <v>46</v>
      </c>
      <c r="T401" s="1">
        <v>31</v>
      </c>
      <c r="U401" s="1">
        <v>34</v>
      </c>
      <c r="V401" s="1">
        <v>57</v>
      </c>
      <c r="W401" s="1">
        <v>52</v>
      </c>
      <c r="X401" s="1">
        <v>63</v>
      </c>
      <c r="Y401" s="1">
        <v>20</v>
      </c>
      <c r="Z401" s="1">
        <v>27</v>
      </c>
      <c r="AA401" s="1">
        <v>46</v>
      </c>
      <c r="AB401" s="1">
        <v>84</v>
      </c>
      <c r="AC401" s="1">
        <v>80</v>
      </c>
      <c r="AD401" s="1">
        <v>61</v>
      </c>
      <c r="AE401" s="1">
        <v>48</v>
      </c>
      <c r="AF401" s="1">
        <v>43</v>
      </c>
      <c r="AG401" s="1">
        <v>65</v>
      </c>
      <c r="AH401" s="1">
        <v>52</v>
      </c>
      <c r="AI401" s="1">
        <v>51</v>
      </c>
      <c r="AJ401" s="22">
        <v>65</v>
      </c>
      <c r="AL401" s="41" t="str">
        <f t="shared" si="34"/>
        <v>Liverpool</v>
      </c>
      <c r="AM401" s="14"/>
    </row>
    <row r="402" spans="16:39" x14ac:dyDescent="0.35">
      <c r="P402" s="21">
        <v>394</v>
      </c>
      <c r="Q402" s="1">
        <v>73</v>
      </c>
      <c r="R402" s="1">
        <v>36</v>
      </c>
      <c r="S402" s="1">
        <v>44</v>
      </c>
      <c r="T402" s="1">
        <v>37</v>
      </c>
      <c r="U402" s="1">
        <v>25</v>
      </c>
      <c r="V402" s="1">
        <v>70</v>
      </c>
      <c r="W402" s="1">
        <v>45</v>
      </c>
      <c r="X402" s="1">
        <v>52</v>
      </c>
      <c r="Y402" s="1">
        <v>33</v>
      </c>
      <c r="Z402" s="1">
        <v>19</v>
      </c>
      <c r="AA402" s="1">
        <v>70</v>
      </c>
      <c r="AB402" s="1">
        <v>75</v>
      </c>
      <c r="AC402" s="1">
        <v>82</v>
      </c>
      <c r="AD402" s="1">
        <v>65</v>
      </c>
      <c r="AE402" s="1">
        <v>36</v>
      </c>
      <c r="AF402" s="1">
        <v>45</v>
      </c>
      <c r="AG402" s="1">
        <v>64</v>
      </c>
      <c r="AH402" s="1">
        <v>41</v>
      </c>
      <c r="AI402" s="1">
        <v>46</v>
      </c>
      <c r="AJ402" s="22">
        <v>58</v>
      </c>
      <c r="AL402" s="41" t="str">
        <f t="shared" si="34"/>
        <v>Man City</v>
      </c>
      <c r="AM402" s="14"/>
    </row>
    <row r="403" spans="16:39" x14ac:dyDescent="0.35">
      <c r="P403" s="21">
        <v>395</v>
      </c>
      <c r="Q403" s="1">
        <v>67</v>
      </c>
      <c r="R403" s="1">
        <v>48</v>
      </c>
      <c r="S403" s="1">
        <v>35</v>
      </c>
      <c r="T403" s="1">
        <v>38</v>
      </c>
      <c r="U403" s="1">
        <v>28</v>
      </c>
      <c r="V403" s="1">
        <v>67</v>
      </c>
      <c r="W403" s="1">
        <v>51</v>
      </c>
      <c r="X403" s="1">
        <v>55</v>
      </c>
      <c r="Y403" s="1">
        <v>28</v>
      </c>
      <c r="Z403" s="1">
        <v>29</v>
      </c>
      <c r="AA403" s="1">
        <v>48</v>
      </c>
      <c r="AB403" s="1">
        <v>83</v>
      </c>
      <c r="AC403" s="1">
        <v>97</v>
      </c>
      <c r="AD403" s="1">
        <v>50</v>
      </c>
      <c r="AE403" s="1">
        <v>38</v>
      </c>
      <c r="AF403" s="1">
        <v>41</v>
      </c>
      <c r="AG403" s="1">
        <v>61</v>
      </c>
      <c r="AH403" s="1">
        <v>51</v>
      </c>
      <c r="AI403" s="1">
        <v>64</v>
      </c>
      <c r="AJ403" s="22">
        <v>50</v>
      </c>
      <c r="AL403" s="41" t="str">
        <f t="shared" si="34"/>
        <v>Man City</v>
      </c>
      <c r="AM403" s="14"/>
    </row>
    <row r="404" spans="16:39" x14ac:dyDescent="0.35">
      <c r="P404" s="21">
        <v>396</v>
      </c>
      <c r="Q404" s="1">
        <v>61</v>
      </c>
      <c r="R404" s="1">
        <v>55</v>
      </c>
      <c r="S404" s="1">
        <v>33</v>
      </c>
      <c r="T404" s="1">
        <v>36</v>
      </c>
      <c r="U404" s="1">
        <v>34</v>
      </c>
      <c r="V404" s="1">
        <v>57</v>
      </c>
      <c r="W404" s="1">
        <v>48</v>
      </c>
      <c r="X404" s="1">
        <v>59</v>
      </c>
      <c r="Y404" s="1">
        <v>39</v>
      </c>
      <c r="Z404" s="1">
        <v>11</v>
      </c>
      <c r="AA404" s="1">
        <v>62</v>
      </c>
      <c r="AB404" s="1">
        <v>92</v>
      </c>
      <c r="AC404" s="1">
        <v>80</v>
      </c>
      <c r="AD404" s="1">
        <v>49</v>
      </c>
      <c r="AE404" s="1">
        <v>59</v>
      </c>
      <c r="AF404" s="1">
        <v>43</v>
      </c>
      <c r="AG404" s="1">
        <v>70</v>
      </c>
      <c r="AH404" s="1">
        <v>48</v>
      </c>
      <c r="AI404" s="1">
        <v>48</v>
      </c>
      <c r="AJ404" s="22">
        <v>54</v>
      </c>
      <c r="AL404" s="41" t="str">
        <f t="shared" si="34"/>
        <v>Liverpool</v>
      </c>
      <c r="AM404" s="14"/>
    </row>
    <row r="405" spans="16:39" x14ac:dyDescent="0.35">
      <c r="P405" s="21">
        <v>397</v>
      </c>
      <c r="Q405" s="1">
        <v>69</v>
      </c>
      <c r="R405" s="1">
        <v>52</v>
      </c>
      <c r="S405" s="1">
        <v>36</v>
      </c>
      <c r="T405" s="1">
        <v>40</v>
      </c>
      <c r="U405" s="1">
        <v>21</v>
      </c>
      <c r="V405" s="1">
        <v>61</v>
      </c>
      <c r="W405" s="1">
        <v>39</v>
      </c>
      <c r="X405" s="1">
        <v>52</v>
      </c>
      <c r="Y405" s="1">
        <v>15</v>
      </c>
      <c r="Z405" s="1">
        <v>29</v>
      </c>
      <c r="AA405" s="1">
        <v>58</v>
      </c>
      <c r="AB405" s="1">
        <v>76</v>
      </c>
      <c r="AC405" s="1">
        <v>98</v>
      </c>
      <c r="AD405" s="1">
        <v>59</v>
      </c>
      <c r="AE405" s="1">
        <v>53</v>
      </c>
      <c r="AF405" s="1">
        <v>48</v>
      </c>
      <c r="AG405" s="1">
        <v>69</v>
      </c>
      <c r="AH405" s="1">
        <v>48</v>
      </c>
      <c r="AI405" s="1">
        <v>49</v>
      </c>
      <c r="AJ405" s="22">
        <v>59</v>
      </c>
      <c r="AL405" s="41" t="str">
        <f t="shared" si="34"/>
        <v>Man City</v>
      </c>
      <c r="AM405" s="14"/>
    </row>
    <row r="406" spans="16:39" x14ac:dyDescent="0.35">
      <c r="P406" s="21">
        <v>398</v>
      </c>
      <c r="Q406" s="1">
        <v>70</v>
      </c>
      <c r="R406" s="1">
        <v>55</v>
      </c>
      <c r="S406" s="1">
        <v>38</v>
      </c>
      <c r="T406" s="1">
        <v>31</v>
      </c>
      <c r="U406" s="1">
        <v>31</v>
      </c>
      <c r="V406" s="1">
        <v>70</v>
      </c>
      <c r="W406" s="1">
        <v>53</v>
      </c>
      <c r="X406" s="1">
        <v>57</v>
      </c>
      <c r="Y406" s="1">
        <v>39</v>
      </c>
      <c r="Z406" s="1">
        <v>27</v>
      </c>
      <c r="AA406" s="1">
        <v>43</v>
      </c>
      <c r="AB406" s="1">
        <v>83</v>
      </c>
      <c r="AC406" s="1">
        <v>84</v>
      </c>
      <c r="AD406" s="1">
        <v>59</v>
      </c>
      <c r="AE406" s="1">
        <v>55</v>
      </c>
      <c r="AF406" s="1">
        <v>45</v>
      </c>
      <c r="AG406" s="1">
        <v>71</v>
      </c>
      <c r="AH406" s="1">
        <v>47</v>
      </c>
      <c r="AI406" s="1">
        <v>36</v>
      </c>
      <c r="AJ406" s="22">
        <v>44</v>
      </c>
      <c r="AL406" s="41" t="str">
        <f t="shared" si="34"/>
        <v>Man City</v>
      </c>
      <c r="AM406" s="14"/>
    </row>
    <row r="407" spans="16:39" x14ac:dyDescent="0.35">
      <c r="P407" s="21">
        <v>399</v>
      </c>
      <c r="Q407" s="1">
        <v>67</v>
      </c>
      <c r="R407" s="1">
        <v>40</v>
      </c>
      <c r="S407" s="1">
        <v>30</v>
      </c>
      <c r="T407" s="1">
        <v>38</v>
      </c>
      <c r="U407" s="1">
        <v>27</v>
      </c>
      <c r="V407" s="1">
        <v>72</v>
      </c>
      <c r="W407" s="1">
        <v>48</v>
      </c>
      <c r="X407" s="1">
        <v>55</v>
      </c>
      <c r="Y407" s="1">
        <v>27</v>
      </c>
      <c r="Z407" s="1">
        <v>20</v>
      </c>
      <c r="AA407" s="1">
        <v>56</v>
      </c>
      <c r="AB407" s="1">
        <v>91</v>
      </c>
      <c r="AC407" s="1">
        <v>91</v>
      </c>
      <c r="AD407" s="1">
        <v>58</v>
      </c>
      <c r="AE407" s="1">
        <v>49</v>
      </c>
      <c r="AF407" s="1">
        <v>40</v>
      </c>
      <c r="AG407" s="1">
        <v>62</v>
      </c>
      <c r="AH407" s="1">
        <v>65</v>
      </c>
      <c r="AI407" s="1">
        <v>51</v>
      </c>
      <c r="AJ407" s="22">
        <v>43</v>
      </c>
      <c r="AL407" s="41" t="str">
        <f t="shared" si="34"/>
        <v>Liverpool</v>
      </c>
      <c r="AM407" s="14"/>
    </row>
    <row r="408" spans="16:39" x14ac:dyDescent="0.35">
      <c r="P408" s="21">
        <v>400</v>
      </c>
      <c r="Q408" s="1">
        <v>72</v>
      </c>
      <c r="R408" s="1">
        <v>46</v>
      </c>
      <c r="S408" s="1">
        <v>30</v>
      </c>
      <c r="T408" s="1">
        <v>45</v>
      </c>
      <c r="U408" s="1">
        <v>28</v>
      </c>
      <c r="V408" s="1">
        <v>56</v>
      </c>
      <c r="W408" s="1">
        <v>43</v>
      </c>
      <c r="X408" s="1">
        <v>59</v>
      </c>
      <c r="Y408" s="1">
        <v>34</v>
      </c>
      <c r="Z408" s="1">
        <v>31</v>
      </c>
      <c r="AA408" s="1">
        <v>47</v>
      </c>
      <c r="AB408" s="1">
        <v>88</v>
      </c>
      <c r="AC408" s="1">
        <v>91</v>
      </c>
      <c r="AD408" s="1">
        <v>65</v>
      </c>
      <c r="AE408" s="1">
        <v>52</v>
      </c>
      <c r="AF408" s="1">
        <v>38</v>
      </c>
      <c r="AG408" s="1">
        <v>56</v>
      </c>
      <c r="AH408" s="1">
        <v>42</v>
      </c>
      <c r="AI408" s="1">
        <v>58</v>
      </c>
      <c r="AJ408" s="22">
        <v>52</v>
      </c>
      <c r="AL408" s="41" t="str">
        <f t="shared" si="34"/>
        <v>Man City</v>
      </c>
      <c r="AM408" s="14"/>
    </row>
    <row r="409" spans="16:39" x14ac:dyDescent="0.35">
      <c r="P409" s="21">
        <v>401</v>
      </c>
      <c r="Q409" s="1">
        <v>76</v>
      </c>
      <c r="R409" s="1">
        <v>38</v>
      </c>
      <c r="S409" s="1">
        <v>42</v>
      </c>
      <c r="T409" s="1">
        <v>43</v>
      </c>
      <c r="U409" s="1">
        <v>31</v>
      </c>
      <c r="V409" s="1">
        <v>56</v>
      </c>
      <c r="W409" s="1">
        <v>43</v>
      </c>
      <c r="X409" s="1">
        <v>50</v>
      </c>
      <c r="Y409" s="1">
        <v>25</v>
      </c>
      <c r="Z409" s="1">
        <v>39</v>
      </c>
      <c r="AA409" s="1">
        <v>48</v>
      </c>
      <c r="AB409" s="1">
        <v>92</v>
      </c>
      <c r="AC409" s="1">
        <v>81</v>
      </c>
      <c r="AD409" s="1">
        <v>52</v>
      </c>
      <c r="AE409" s="1">
        <v>42</v>
      </c>
      <c r="AF409" s="1">
        <v>46</v>
      </c>
      <c r="AG409" s="1">
        <v>66</v>
      </c>
      <c r="AH409" s="1">
        <v>56</v>
      </c>
      <c r="AI409" s="1">
        <v>47</v>
      </c>
      <c r="AJ409" s="22">
        <v>57</v>
      </c>
      <c r="AL409" s="41" t="str">
        <f t="shared" si="34"/>
        <v>Liverpool</v>
      </c>
      <c r="AM409" s="14"/>
    </row>
    <row r="410" spans="16:39" x14ac:dyDescent="0.35">
      <c r="P410" s="21">
        <v>402</v>
      </c>
      <c r="Q410" s="1">
        <v>73</v>
      </c>
      <c r="R410" s="1">
        <v>49</v>
      </c>
      <c r="S410" s="1">
        <v>28</v>
      </c>
      <c r="T410" s="1">
        <v>45</v>
      </c>
      <c r="U410" s="1">
        <v>35</v>
      </c>
      <c r="V410" s="1">
        <v>69</v>
      </c>
      <c r="W410" s="1">
        <v>66</v>
      </c>
      <c r="X410" s="1">
        <v>43</v>
      </c>
      <c r="Y410" s="1">
        <v>39</v>
      </c>
      <c r="Z410" s="1">
        <v>20</v>
      </c>
      <c r="AA410" s="1">
        <v>65</v>
      </c>
      <c r="AB410" s="1">
        <v>78</v>
      </c>
      <c r="AC410" s="1">
        <v>81</v>
      </c>
      <c r="AD410" s="1">
        <v>60</v>
      </c>
      <c r="AE410" s="1">
        <v>35</v>
      </c>
      <c r="AF410" s="1">
        <v>49</v>
      </c>
      <c r="AG410" s="1">
        <v>60</v>
      </c>
      <c r="AH410" s="1">
        <v>31</v>
      </c>
      <c r="AI410" s="1">
        <v>49</v>
      </c>
      <c r="AJ410" s="22">
        <v>58</v>
      </c>
      <c r="AL410" s="41" t="str">
        <f t="shared" si="34"/>
        <v>Man City</v>
      </c>
      <c r="AM410" s="14"/>
    </row>
    <row r="411" spans="16:39" x14ac:dyDescent="0.35">
      <c r="P411" s="21">
        <v>403</v>
      </c>
      <c r="Q411" s="1">
        <v>66</v>
      </c>
      <c r="R411" s="1">
        <v>59</v>
      </c>
      <c r="S411" s="1">
        <v>31</v>
      </c>
      <c r="T411" s="1">
        <v>45</v>
      </c>
      <c r="U411" s="1">
        <v>44</v>
      </c>
      <c r="V411" s="1">
        <v>60</v>
      </c>
      <c r="W411" s="1">
        <v>60</v>
      </c>
      <c r="X411" s="1">
        <v>43</v>
      </c>
      <c r="Y411" s="1">
        <v>24</v>
      </c>
      <c r="Z411" s="1">
        <v>17</v>
      </c>
      <c r="AA411" s="1">
        <v>54</v>
      </c>
      <c r="AB411" s="1">
        <v>91</v>
      </c>
      <c r="AC411" s="1">
        <v>91</v>
      </c>
      <c r="AD411" s="1">
        <v>58</v>
      </c>
      <c r="AE411" s="1">
        <v>39</v>
      </c>
      <c r="AF411" s="1">
        <v>40</v>
      </c>
      <c r="AG411" s="1">
        <v>70</v>
      </c>
      <c r="AH411" s="1">
        <v>43</v>
      </c>
      <c r="AI411" s="1">
        <v>58</v>
      </c>
      <c r="AJ411" s="22">
        <v>49</v>
      </c>
      <c r="AL411" s="41" t="str">
        <f t="shared" si="34"/>
        <v>Liverpool</v>
      </c>
      <c r="AM411" s="14"/>
    </row>
    <row r="412" spans="16:39" x14ac:dyDescent="0.35">
      <c r="P412" s="21">
        <v>404</v>
      </c>
      <c r="Q412" s="1">
        <v>67</v>
      </c>
      <c r="R412" s="1">
        <v>36</v>
      </c>
      <c r="S412" s="1">
        <v>43</v>
      </c>
      <c r="T412" s="1">
        <v>45</v>
      </c>
      <c r="U412" s="1">
        <v>41</v>
      </c>
      <c r="V412" s="1">
        <v>75</v>
      </c>
      <c r="W412" s="1">
        <v>55</v>
      </c>
      <c r="X412" s="1">
        <v>48</v>
      </c>
      <c r="Y412" s="1">
        <v>39</v>
      </c>
      <c r="Z412" s="1">
        <v>28</v>
      </c>
      <c r="AA412" s="1">
        <v>48</v>
      </c>
      <c r="AB412" s="1">
        <v>86</v>
      </c>
      <c r="AC412" s="1">
        <v>89</v>
      </c>
      <c r="AD412" s="1">
        <v>65</v>
      </c>
      <c r="AE412" s="1">
        <v>37</v>
      </c>
      <c r="AF412" s="1">
        <v>38</v>
      </c>
      <c r="AG412" s="1">
        <v>61</v>
      </c>
      <c r="AH412" s="1">
        <v>46</v>
      </c>
      <c r="AI412" s="1">
        <v>42</v>
      </c>
      <c r="AJ412" s="22">
        <v>43</v>
      </c>
      <c r="AL412" s="41" t="str">
        <f t="shared" si="34"/>
        <v>Man City</v>
      </c>
      <c r="AM412" s="14"/>
    </row>
    <row r="413" spans="16:39" x14ac:dyDescent="0.35">
      <c r="P413" s="21">
        <v>405</v>
      </c>
      <c r="Q413" s="1">
        <v>71</v>
      </c>
      <c r="R413" s="1">
        <v>41</v>
      </c>
      <c r="S413" s="1">
        <v>38</v>
      </c>
      <c r="T413" s="1">
        <v>42</v>
      </c>
      <c r="U413" s="1">
        <v>34</v>
      </c>
      <c r="V413" s="1">
        <v>75</v>
      </c>
      <c r="W413" s="1">
        <v>55</v>
      </c>
      <c r="X413" s="1">
        <v>52</v>
      </c>
      <c r="Y413" s="1">
        <v>25</v>
      </c>
      <c r="Z413" s="1">
        <v>19</v>
      </c>
      <c r="AA413" s="1">
        <v>56</v>
      </c>
      <c r="AB413" s="1">
        <v>81</v>
      </c>
      <c r="AC413" s="1">
        <v>75</v>
      </c>
      <c r="AD413" s="1">
        <v>67</v>
      </c>
      <c r="AE413" s="1">
        <v>31</v>
      </c>
      <c r="AF413" s="1">
        <v>39</v>
      </c>
      <c r="AG413" s="1">
        <v>70</v>
      </c>
      <c r="AH413" s="1">
        <v>51</v>
      </c>
      <c r="AI413" s="1">
        <v>50</v>
      </c>
      <c r="AJ413" s="22">
        <v>61</v>
      </c>
      <c r="AL413" s="41" t="str">
        <f t="shared" si="34"/>
        <v>Liverpool</v>
      </c>
      <c r="AM413" s="14"/>
    </row>
    <row r="414" spans="16:39" x14ac:dyDescent="0.35">
      <c r="P414" s="21">
        <v>406</v>
      </c>
      <c r="Q414" s="1">
        <v>66</v>
      </c>
      <c r="R414" s="1">
        <v>46</v>
      </c>
      <c r="S414" s="1">
        <v>38</v>
      </c>
      <c r="T414" s="1">
        <v>35</v>
      </c>
      <c r="U414" s="1">
        <v>31</v>
      </c>
      <c r="V414" s="1">
        <v>62</v>
      </c>
      <c r="W414" s="1">
        <v>56</v>
      </c>
      <c r="X414" s="1">
        <v>40</v>
      </c>
      <c r="Y414" s="1">
        <v>20</v>
      </c>
      <c r="Z414" s="1">
        <v>21</v>
      </c>
      <c r="AA414" s="1">
        <v>59</v>
      </c>
      <c r="AB414" s="1">
        <v>90</v>
      </c>
      <c r="AC414" s="1">
        <v>90</v>
      </c>
      <c r="AD414" s="1">
        <v>54</v>
      </c>
      <c r="AE414" s="1">
        <v>54</v>
      </c>
      <c r="AF414" s="1">
        <v>43</v>
      </c>
      <c r="AG414" s="1">
        <v>65</v>
      </c>
      <c r="AH414" s="1">
        <v>53</v>
      </c>
      <c r="AI414" s="1">
        <v>62</v>
      </c>
      <c r="AJ414" s="22">
        <v>53</v>
      </c>
      <c r="AL414" s="41" t="str">
        <f t="shared" si="34"/>
        <v>Liverpool</v>
      </c>
      <c r="AM414" s="14"/>
    </row>
    <row r="415" spans="16:39" x14ac:dyDescent="0.35">
      <c r="P415" s="21">
        <v>407</v>
      </c>
      <c r="Q415" s="1">
        <v>64</v>
      </c>
      <c r="R415" s="1">
        <v>47</v>
      </c>
      <c r="S415" s="1">
        <v>33</v>
      </c>
      <c r="T415" s="1">
        <v>47</v>
      </c>
      <c r="U415" s="1">
        <v>36</v>
      </c>
      <c r="V415" s="1">
        <v>64</v>
      </c>
      <c r="W415" s="1">
        <v>42</v>
      </c>
      <c r="X415" s="1">
        <v>55</v>
      </c>
      <c r="Y415" s="1">
        <v>32</v>
      </c>
      <c r="Z415" s="1">
        <v>18</v>
      </c>
      <c r="AA415" s="1">
        <v>57</v>
      </c>
      <c r="AB415" s="1">
        <v>88</v>
      </c>
      <c r="AC415" s="1">
        <v>92</v>
      </c>
      <c r="AD415" s="1">
        <v>67</v>
      </c>
      <c r="AE415" s="1">
        <v>40</v>
      </c>
      <c r="AF415" s="1">
        <v>28</v>
      </c>
      <c r="AG415" s="1">
        <v>68</v>
      </c>
      <c r="AH415" s="1">
        <v>51</v>
      </c>
      <c r="AI415" s="1">
        <v>50</v>
      </c>
      <c r="AJ415" s="22">
        <v>52</v>
      </c>
      <c r="AL415" s="41" t="str">
        <f t="shared" si="34"/>
        <v>Man City</v>
      </c>
      <c r="AM415" s="14"/>
    </row>
    <row r="416" spans="16:39" x14ac:dyDescent="0.35">
      <c r="P416" s="21">
        <v>408</v>
      </c>
      <c r="Q416" s="1">
        <v>55</v>
      </c>
      <c r="R416" s="1">
        <v>53</v>
      </c>
      <c r="S416" s="1">
        <v>42</v>
      </c>
      <c r="T416" s="1">
        <v>45</v>
      </c>
      <c r="U416" s="1">
        <v>35</v>
      </c>
      <c r="V416" s="1">
        <v>64</v>
      </c>
      <c r="W416" s="1">
        <v>51</v>
      </c>
      <c r="X416" s="1">
        <v>63</v>
      </c>
      <c r="Y416" s="1">
        <v>23</v>
      </c>
      <c r="Z416" s="1">
        <v>19</v>
      </c>
      <c r="AA416" s="1">
        <v>43</v>
      </c>
      <c r="AB416" s="1">
        <v>92</v>
      </c>
      <c r="AC416" s="1">
        <v>80</v>
      </c>
      <c r="AD416" s="1">
        <v>60</v>
      </c>
      <c r="AE416" s="1">
        <v>43</v>
      </c>
      <c r="AF416" s="1">
        <v>42</v>
      </c>
      <c r="AG416" s="1">
        <v>67</v>
      </c>
      <c r="AH416" s="1">
        <v>56</v>
      </c>
      <c r="AI416" s="1">
        <v>58</v>
      </c>
      <c r="AJ416" s="22">
        <v>55</v>
      </c>
      <c r="AL416" s="41" t="str">
        <f t="shared" si="34"/>
        <v>Liverpool</v>
      </c>
      <c r="AM416" s="14"/>
    </row>
    <row r="417" spans="16:39" x14ac:dyDescent="0.35">
      <c r="P417" s="21">
        <v>409</v>
      </c>
      <c r="Q417" s="1">
        <v>65</v>
      </c>
      <c r="R417" s="1">
        <v>56</v>
      </c>
      <c r="S417" s="1">
        <v>42</v>
      </c>
      <c r="T417" s="1">
        <v>33</v>
      </c>
      <c r="U417" s="1">
        <v>43</v>
      </c>
      <c r="V417" s="1">
        <v>61</v>
      </c>
      <c r="W417" s="1">
        <v>52</v>
      </c>
      <c r="X417" s="1">
        <v>60</v>
      </c>
      <c r="Y417" s="1">
        <v>12</v>
      </c>
      <c r="Z417" s="1">
        <v>21</v>
      </c>
      <c r="AA417" s="1">
        <v>51</v>
      </c>
      <c r="AB417" s="1">
        <v>89</v>
      </c>
      <c r="AC417" s="1">
        <v>69</v>
      </c>
      <c r="AD417" s="1">
        <v>64</v>
      </c>
      <c r="AE417" s="1">
        <v>55</v>
      </c>
      <c r="AF417" s="1">
        <v>41</v>
      </c>
      <c r="AG417" s="1">
        <v>61</v>
      </c>
      <c r="AH417" s="1">
        <v>38</v>
      </c>
      <c r="AI417" s="1">
        <v>62</v>
      </c>
      <c r="AJ417" s="22">
        <v>57</v>
      </c>
      <c r="AL417" s="41" t="str">
        <f t="shared" si="34"/>
        <v>Liverpool</v>
      </c>
      <c r="AM417" s="14"/>
    </row>
    <row r="418" spans="16:39" x14ac:dyDescent="0.35">
      <c r="P418" s="21">
        <v>410</v>
      </c>
      <c r="Q418" s="1">
        <v>67</v>
      </c>
      <c r="R418" s="1">
        <v>48</v>
      </c>
      <c r="S418" s="1">
        <v>35</v>
      </c>
      <c r="T418" s="1">
        <v>35</v>
      </c>
      <c r="U418" s="1">
        <v>38</v>
      </c>
      <c r="V418" s="1">
        <v>69</v>
      </c>
      <c r="W418" s="1">
        <v>58</v>
      </c>
      <c r="X418" s="1">
        <v>51</v>
      </c>
      <c r="Y418" s="1">
        <v>28</v>
      </c>
      <c r="Z418" s="1">
        <v>19</v>
      </c>
      <c r="AA418" s="1">
        <v>51</v>
      </c>
      <c r="AB418" s="1">
        <v>87</v>
      </c>
      <c r="AC418" s="1">
        <v>80</v>
      </c>
      <c r="AD418" s="1">
        <v>55</v>
      </c>
      <c r="AE418" s="1">
        <v>36</v>
      </c>
      <c r="AF418" s="1">
        <v>38</v>
      </c>
      <c r="AG418" s="1">
        <v>78</v>
      </c>
      <c r="AH418" s="1">
        <v>56</v>
      </c>
      <c r="AI418" s="1">
        <v>53</v>
      </c>
      <c r="AJ418" s="22">
        <v>54</v>
      </c>
      <c r="AL418" s="41" t="str">
        <f t="shared" si="34"/>
        <v>Liverpool</v>
      </c>
      <c r="AM418" s="14"/>
    </row>
    <row r="419" spans="16:39" x14ac:dyDescent="0.35">
      <c r="P419" s="21">
        <v>411</v>
      </c>
      <c r="Q419" s="1">
        <v>71</v>
      </c>
      <c r="R419" s="1">
        <v>49</v>
      </c>
      <c r="S419" s="1">
        <v>42</v>
      </c>
      <c r="T419" s="1">
        <v>31</v>
      </c>
      <c r="U419" s="1">
        <v>38</v>
      </c>
      <c r="V419" s="1">
        <v>65</v>
      </c>
      <c r="W419" s="1">
        <v>48</v>
      </c>
      <c r="X419" s="1">
        <v>54</v>
      </c>
      <c r="Y419" s="1">
        <v>27</v>
      </c>
      <c r="Z419" s="1">
        <v>21</v>
      </c>
      <c r="AA419" s="1">
        <v>58</v>
      </c>
      <c r="AB419" s="1">
        <v>87</v>
      </c>
      <c r="AC419" s="1">
        <v>81</v>
      </c>
      <c r="AD419" s="1">
        <v>48</v>
      </c>
      <c r="AE419" s="1">
        <v>44</v>
      </c>
      <c r="AF419" s="1">
        <v>40</v>
      </c>
      <c r="AG419" s="1">
        <v>79</v>
      </c>
      <c r="AH419" s="1">
        <v>49</v>
      </c>
      <c r="AI419" s="1">
        <v>37</v>
      </c>
      <c r="AJ419" s="22">
        <v>51</v>
      </c>
      <c r="AL419" s="41" t="str">
        <f t="shared" si="34"/>
        <v>Liverpool</v>
      </c>
      <c r="AM419" s="14"/>
    </row>
    <row r="420" spans="16:39" x14ac:dyDescent="0.35">
      <c r="P420" s="21">
        <v>412</v>
      </c>
      <c r="Q420" s="1">
        <v>65</v>
      </c>
      <c r="R420" s="1">
        <v>30</v>
      </c>
      <c r="S420" s="1">
        <v>42</v>
      </c>
      <c r="T420" s="1">
        <v>31</v>
      </c>
      <c r="U420" s="1">
        <v>32</v>
      </c>
      <c r="V420" s="1">
        <v>64</v>
      </c>
      <c r="W420" s="1">
        <v>45</v>
      </c>
      <c r="X420" s="1">
        <v>53</v>
      </c>
      <c r="Y420" s="1">
        <v>38</v>
      </c>
      <c r="Z420" s="1">
        <v>24</v>
      </c>
      <c r="AA420" s="1">
        <v>59</v>
      </c>
      <c r="AB420" s="1">
        <v>85</v>
      </c>
      <c r="AC420" s="1">
        <v>81</v>
      </c>
      <c r="AD420" s="1">
        <v>68</v>
      </c>
      <c r="AE420" s="1">
        <v>59</v>
      </c>
      <c r="AF420" s="1">
        <v>48</v>
      </c>
      <c r="AG420" s="1">
        <v>71</v>
      </c>
      <c r="AH420" s="1">
        <v>35</v>
      </c>
      <c r="AI420" s="1">
        <v>64</v>
      </c>
      <c r="AJ420" s="22">
        <v>39</v>
      </c>
      <c r="AL420" s="41" t="str">
        <f t="shared" si="34"/>
        <v>Liverpool</v>
      </c>
      <c r="AM420" s="14"/>
    </row>
    <row r="421" spans="16:39" x14ac:dyDescent="0.35">
      <c r="P421" s="21">
        <v>413</v>
      </c>
      <c r="Q421" s="1">
        <v>76</v>
      </c>
      <c r="R421" s="1">
        <v>54</v>
      </c>
      <c r="S421" s="1">
        <v>34</v>
      </c>
      <c r="T421" s="1">
        <v>38</v>
      </c>
      <c r="U421" s="1">
        <v>32</v>
      </c>
      <c r="V421" s="1">
        <v>61</v>
      </c>
      <c r="W421" s="1">
        <v>55</v>
      </c>
      <c r="X421" s="1">
        <v>61</v>
      </c>
      <c r="Y421" s="1">
        <v>30</v>
      </c>
      <c r="Z421" s="1">
        <v>37</v>
      </c>
      <c r="AA421" s="1">
        <v>57</v>
      </c>
      <c r="AB421" s="1">
        <v>91</v>
      </c>
      <c r="AC421" s="1">
        <v>85</v>
      </c>
      <c r="AD421" s="1">
        <v>49</v>
      </c>
      <c r="AE421" s="1">
        <v>48</v>
      </c>
      <c r="AF421" s="1">
        <v>38</v>
      </c>
      <c r="AG421" s="1">
        <v>46</v>
      </c>
      <c r="AH421" s="1">
        <v>40</v>
      </c>
      <c r="AI421" s="1">
        <v>45</v>
      </c>
      <c r="AJ421" s="22">
        <v>54</v>
      </c>
      <c r="AL421" s="41" t="str">
        <f t="shared" si="34"/>
        <v>Liverpool</v>
      </c>
      <c r="AM421" s="14"/>
    </row>
    <row r="422" spans="16:39" x14ac:dyDescent="0.35">
      <c r="P422" s="21">
        <v>414</v>
      </c>
      <c r="Q422" s="1">
        <v>60</v>
      </c>
      <c r="R422" s="1">
        <v>45</v>
      </c>
      <c r="S422" s="1">
        <v>54</v>
      </c>
      <c r="T422" s="1">
        <v>45</v>
      </c>
      <c r="U422" s="1">
        <v>51</v>
      </c>
      <c r="V422" s="1">
        <v>59</v>
      </c>
      <c r="W422" s="1">
        <v>36</v>
      </c>
      <c r="X422" s="1">
        <v>42</v>
      </c>
      <c r="Y422" s="1">
        <v>23</v>
      </c>
      <c r="Z422" s="1">
        <v>19</v>
      </c>
      <c r="AA422" s="1">
        <v>47</v>
      </c>
      <c r="AB422" s="1">
        <v>93</v>
      </c>
      <c r="AC422" s="1">
        <v>84</v>
      </c>
      <c r="AD422" s="1">
        <v>50</v>
      </c>
      <c r="AE422" s="1">
        <v>49</v>
      </c>
      <c r="AF422" s="1">
        <v>45</v>
      </c>
      <c r="AG422" s="1">
        <v>68</v>
      </c>
      <c r="AH422" s="1">
        <v>52</v>
      </c>
      <c r="AI422" s="1">
        <v>52</v>
      </c>
      <c r="AJ422" s="22">
        <v>51</v>
      </c>
      <c r="AL422" s="41" t="str">
        <f t="shared" si="34"/>
        <v>Liverpool</v>
      </c>
      <c r="AM422" s="14"/>
    </row>
    <row r="423" spans="16:39" x14ac:dyDescent="0.35">
      <c r="P423" s="21">
        <v>415</v>
      </c>
      <c r="Q423" s="1">
        <v>64</v>
      </c>
      <c r="R423" s="1">
        <v>55</v>
      </c>
      <c r="S423" s="1">
        <v>44</v>
      </c>
      <c r="T423" s="1">
        <v>51</v>
      </c>
      <c r="U423" s="1">
        <v>27</v>
      </c>
      <c r="V423" s="1">
        <v>72</v>
      </c>
      <c r="W423" s="1">
        <v>58</v>
      </c>
      <c r="X423" s="1">
        <v>39</v>
      </c>
      <c r="Y423" s="1">
        <v>21</v>
      </c>
      <c r="Z423" s="1">
        <v>16</v>
      </c>
      <c r="AA423" s="1">
        <v>61</v>
      </c>
      <c r="AB423" s="1">
        <v>88</v>
      </c>
      <c r="AC423" s="1">
        <v>88</v>
      </c>
      <c r="AD423" s="1">
        <v>50</v>
      </c>
      <c r="AE423" s="1">
        <v>46</v>
      </c>
      <c r="AF423" s="1">
        <v>36</v>
      </c>
      <c r="AG423" s="1">
        <v>48</v>
      </c>
      <c r="AH423" s="1">
        <v>46</v>
      </c>
      <c r="AI423" s="1">
        <v>58</v>
      </c>
      <c r="AJ423" s="22">
        <v>63</v>
      </c>
      <c r="AL423" s="41" t="str">
        <f t="shared" si="34"/>
        <v>Liverpool</v>
      </c>
      <c r="AM423" s="14"/>
    </row>
    <row r="424" spans="16:39" x14ac:dyDescent="0.35">
      <c r="P424" s="21">
        <v>416</v>
      </c>
      <c r="Q424" s="1">
        <v>53</v>
      </c>
      <c r="R424" s="1">
        <v>44</v>
      </c>
      <c r="S424" s="1">
        <v>24</v>
      </c>
      <c r="T424" s="1">
        <v>46</v>
      </c>
      <c r="U424" s="1">
        <v>30</v>
      </c>
      <c r="V424" s="1">
        <v>77</v>
      </c>
      <c r="W424" s="1">
        <v>39</v>
      </c>
      <c r="X424" s="1">
        <v>49</v>
      </c>
      <c r="Y424" s="1">
        <v>32</v>
      </c>
      <c r="Z424" s="1">
        <v>32</v>
      </c>
      <c r="AA424" s="1">
        <v>52</v>
      </c>
      <c r="AB424" s="1">
        <v>89</v>
      </c>
      <c r="AC424" s="1">
        <v>77</v>
      </c>
      <c r="AD424" s="1">
        <v>61</v>
      </c>
      <c r="AE424" s="1">
        <v>46</v>
      </c>
      <c r="AF424" s="1">
        <v>43</v>
      </c>
      <c r="AG424" s="1">
        <v>75</v>
      </c>
      <c r="AH424" s="1">
        <v>52</v>
      </c>
      <c r="AI424" s="1">
        <v>50</v>
      </c>
      <c r="AJ424" s="22">
        <v>55</v>
      </c>
      <c r="AL424" s="41" t="str">
        <f t="shared" si="34"/>
        <v>Liverpool</v>
      </c>
      <c r="AM424" s="14"/>
    </row>
    <row r="425" spans="16:39" x14ac:dyDescent="0.35">
      <c r="P425" s="21">
        <v>417</v>
      </c>
      <c r="Q425" s="1">
        <v>65</v>
      </c>
      <c r="R425" s="1">
        <v>37</v>
      </c>
      <c r="S425" s="1">
        <v>34</v>
      </c>
      <c r="T425" s="1">
        <v>57</v>
      </c>
      <c r="U425" s="1">
        <v>36</v>
      </c>
      <c r="V425" s="1">
        <v>61</v>
      </c>
      <c r="W425" s="1">
        <v>49</v>
      </c>
      <c r="X425" s="1">
        <v>65</v>
      </c>
      <c r="Y425" s="1">
        <v>34</v>
      </c>
      <c r="Z425" s="1">
        <v>35</v>
      </c>
      <c r="AA425" s="1">
        <v>50</v>
      </c>
      <c r="AB425" s="1">
        <v>83</v>
      </c>
      <c r="AC425" s="1">
        <v>98</v>
      </c>
      <c r="AD425" s="1">
        <v>59</v>
      </c>
      <c r="AE425" s="1">
        <v>48</v>
      </c>
      <c r="AF425" s="1">
        <v>38</v>
      </c>
      <c r="AG425" s="1">
        <v>66</v>
      </c>
      <c r="AH425" s="1">
        <v>44</v>
      </c>
      <c r="AI425" s="1">
        <v>44</v>
      </c>
      <c r="AJ425" s="22">
        <v>48</v>
      </c>
      <c r="AL425" s="41" t="str">
        <f t="shared" si="34"/>
        <v>Man City</v>
      </c>
      <c r="AM425" s="14"/>
    </row>
    <row r="426" spans="16:39" x14ac:dyDescent="0.35">
      <c r="P426" s="21">
        <v>418</v>
      </c>
      <c r="Q426" s="1">
        <v>59</v>
      </c>
      <c r="R426" s="1">
        <v>51</v>
      </c>
      <c r="S426" s="1">
        <v>34</v>
      </c>
      <c r="T426" s="1">
        <v>44</v>
      </c>
      <c r="U426" s="1">
        <v>32</v>
      </c>
      <c r="V426" s="1">
        <v>75</v>
      </c>
      <c r="W426" s="1">
        <v>43</v>
      </c>
      <c r="X426" s="1">
        <v>67</v>
      </c>
      <c r="Y426" s="1">
        <v>27</v>
      </c>
      <c r="Z426" s="1">
        <v>17</v>
      </c>
      <c r="AA426" s="1">
        <v>56</v>
      </c>
      <c r="AB426" s="1">
        <v>78</v>
      </c>
      <c r="AC426" s="1">
        <v>80</v>
      </c>
      <c r="AD426" s="1">
        <v>67</v>
      </c>
      <c r="AE426" s="1">
        <v>50</v>
      </c>
      <c r="AF426" s="1">
        <v>49</v>
      </c>
      <c r="AG426" s="1">
        <v>56</v>
      </c>
      <c r="AH426" s="1">
        <v>34</v>
      </c>
      <c r="AI426" s="1">
        <v>43</v>
      </c>
      <c r="AJ426" s="22">
        <v>58</v>
      </c>
      <c r="AL426" s="41" t="str">
        <f t="shared" si="34"/>
        <v>Man City</v>
      </c>
      <c r="AM426" s="14"/>
    </row>
    <row r="427" spans="16:39" x14ac:dyDescent="0.35">
      <c r="P427" s="21">
        <v>419</v>
      </c>
      <c r="Q427" s="1">
        <v>72</v>
      </c>
      <c r="R427" s="1">
        <v>45</v>
      </c>
      <c r="S427" s="1">
        <v>24</v>
      </c>
      <c r="T427" s="1">
        <v>38</v>
      </c>
      <c r="U427" s="1">
        <v>38</v>
      </c>
      <c r="V427" s="1">
        <v>71</v>
      </c>
      <c r="W427" s="1">
        <v>50</v>
      </c>
      <c r="X427" s="1">
        <v>53</v>
      </c>
      <c r="Y427" s="1">
        <v>23</v>
      </c>
      <c r="Z427" s="1">
        <v>31</v>
      </c>
      <c r="AA427" s="1">
        <v>59</v>
      </c>
      <c r="AB427" s="1">
        <v>83</v>
      </c>
      <c r="AC427" s="1">
        <v>77</v>
      </c>
      <c r="AD427" s="1">
        <v>46</v>
      </c>
      <c r="AE427" s="1">
        <v>54</v>
      </c>
      <c r="AF427" s="1">
        <v>49</v>
      </c>
      <c r="AG427" s="1">
        <v>67</v>
      </c>
      <c r="AH427" s="1">
        <v>43</v>
      </c>
      <c r="AI427" s="1">
        <v>54</v>
      </c>
      <c r="AJ427" s="22">
        <v>57</v>
      </c>
      <c r="AL427" s="41" t="str">
        <f t="shared" si="34"/>
        <v>Liverpool</v>
      </c>
      <c r="AM427" s="14"/>
    </row>
    <row r="428" spans="16:39" x14ac:dyDescent="0.35">
      <c r="P428" s="21">
        <v>420</v>
      </c>
      <c r="Q428" s="1">
        <v>69</v>
      </c>
      <c r="R428" s="1">
        <v>33</v>
      </c>
      <c r="S428" s="1">
        <v>50</v>
      </c>
      <c r="T428" s="1">
        <v>47</v>
      </c>
      <c r="U428" s="1">
        <v>27</v>
      </c>
      <c r="V428" s="1">
        <v>64</v>
      </c>
      <c r="W428" s="1">
        <v>55</v>
      </c>
      <c r="X428" s="1">
        <v>55</v>
      </c>
      <c r="Y428" s="1">
        <v>30</v>
      </c>
      <c r="Z428" s="1">
        <v>24</v>
      </c>
      <c r="AA428" s="1">
        <v>50</v>
      </c>
      <c r="AB428" s="1">
        <v>90</v>
      </c>
      <c r="AC428" s="1">
        <v>87</v>
      </c>
      <c r="AD428" s="1">
        <v>47</v>
      </c>
      <c r="AE428" s="1">
        <v>59</v>
      </c>
      <c r="AF428" s="1">
        <v>45</v>
      </c>
      <c r="AG428" s="1">
        <v>65</v>
      </c>
      <c r="AH428" s="1">
        <v>43</v>
      </c>
      <c r="AI428" s="1">
        <v>46</v>
      </c>
      <c r="AJ428" s="22">
        <v>49</v>
      </c>
      <c r="AL428" s="41" t="str">
        <f t="shared" si="34"/>
        <v>Liverpool</v>
      </c>
      <c r="AM428" s="14"/>
    </row>
    <row r="429" spans="16:39" x14ac:dyDescent="0.35">
      <c r="P429" s="21">
        <v>421</v>
      </c>
      <c r="Q429" s="1">
        <v>65</v>
      </c>
      <c r="R429" s="1">
        <v>41</v>
      </c>
      <c r="S429" s="1">
        <v>42</v>
      </c>
      <c r="T429" s="1">
        <v>54</v>
      </c>
      <c r="U429" s="1">
        <v>38</v>
      </c>
      <c r="V429" s="1">
        <v>60</v>
      </c>
      <c r="W429" s="1">
        <v>47</v>
      </c>
      <c r="X429" s="1">
        <v>46</v>
      </c>
      <c r="Y429" s="1">
        <v>29</v>
      </c>
      <c r="Z429" s="1">
        <v>30</v>
      </c>
      <c r="AA429" s="1">
        <v>51</v>
      </c>
      <c r="AB429" s="1">
        <v>85</v>
      </c>
      <c r="AC429" s="1">
        <v>95</v>
      </c>
      <c r="AD429" s="1">
        <v>62</v>
      </c>
      <c r="AE429" s="1">
        <v>34</v>
      </c>
      <c r="AF429" s="1">
        <v>37</v>
      </c>
      <c r="AG429" s="1">
        <v>72</v>
      </c>
      <c r="AH429" s="1">
        <v>48</v>
      </c>
      <c r="AI429" s="1">
        <v>43</v>
      </c>
      <c r="AJ429" s="22">
        <v>47</v>
      </c>
      <c r="AL429" s="41" t="str">
        <f t="shared" si="34"/>
        <v>Man City</v>
      </c>
      <c r="AM429" s="14"/>
    </row>
    <row r="430" spans="16:39" x14ac:dyDescent="0.35">
      <c r="P430" s="21">
        <v>422</v>
      </c>
      <c r="Q430" s="1">
        <v>65</v>
      </c>
      <c r="R430" s="1">
        <v>41</v>
      </c>
      <c r="S430" s="1">
        <v>41</v>
      </c>
      <c r="T430" s="1">
        <v>35</v>
      </c>
      <c r="U430" s="1">
        <v>44</v>
      </c>
      <c r="V430" s="1">
        <v>61</v>
      </c>
      <c r="W430" s="1">
        <v>58</v>
      </c>
      <c r="X430" s="1">
        <v>49</v>
      </c>
      <c r="Y430" s="1">
        <v>35</v>
      </c>
      <c r="Z430" s="1">
        <v>27</v>
      </c>
      <c r="AA430" s="1">
        <v>62</v>
      </c>
      <c r="AB430" s="1">
        <v>84</v>
      </c>
      <c r="AC430" s="1">
        <v>92</v>
      </c>
      <c r="AD430" s="1">
        <v>64</v>
      </c>
      <c r="AE430" s="1">
        <v>37</v>
      </c>
      <c r="AF430" s="1">
        <v>36</v>
      </c>
      <c r="AG430" s="1">
        <v>67</v>
      </c>
      <c r="AH430" s="1">
        <v>44</v>
      </c>
      <c r="AI430" s="1">
        <v>44</v>
      </c>
      <c r="AJ430" s="22">
        <v>51</v>
      </c>
      <c r="AL430" s="41" t="str">
        <f t="shared" si="34"/>
        <v>Man City</v>
      </c>
      <c r="AM430" s="14"/>
    </row>
    <row r="431" spans="16:39" x14ac:dyDescent="0.35">
      <c r="P431" s="21">
        <v>423</v>
      </c>
      <c r="Q431" s="1">
        <v>50</v>
      </c>
      <c r="R431" s="1">
        <v>58</v>
      </c>
      <c r="S431" s="1">
        <v>33</v>
      </c>
      <c r="T431" s="1">
        <v>41</v>
      </c>
      <c r="U431" s="1">
        <v>27</v>
      </c>
      <c r="V431" s="1">
        <v>64</v>
      </c>
      <c r="W431" s="1">
        <v>61</v>
      </c>
      <c r="X431" s="1">
        <v>59</v>
      </c>
      <c r="Y431" s="1">
        <v>26</v>
      </c>
      <c r="Z431" s="1">
        <v>25</v>
      </c>
      <c r="AA431" s="1">
        <v>55</v>
      </c>
      <c r="AB431" s="1">
        <v>87</v>
      </c>
      <c r="AC431" s="1">
        <v>94</v>
      </c>
      <c r="AD431" s="1">
        <v>58</v>
      </c>
      <c r="AE431" s="1">
        <v>53</v>
      </c>
      <c r="AF431" s="1">
        <v>34</v>
      </c>
      <c r="AG431" s="1">
        <v>70</v>
      </c>
      <c r="AH431" s="1">
        <v>52</v>
      </c>
      <c r="AI431" s="1">
        <v>33</v>
      </c>
      <c r="AJ431" s="22">
        <v>55</v>
      </c>
      <c r="AL431" s="41" t="str">
        <f t="shared" si="34"/>
        <v>Man City</v>
      </c>
      <c r="AM431" s="14"/>
    </row>
    <row r="432" spans="16:39" x14ac:dyDescent="0.35">
      <c r="P432" s="21">
        <v>424</v>
      </c>
      <c r="Q432" s="1">
        <v>67</v>
      </c>
      <c r="R432" s="1">
        <v>34</v>
      </c>
      <c r="S432" s="1">
        <v>48</v>
      </c>
      <c r="T432" s="1">
        <v>36</v>
      </c>
      <c r="U432" s="1">
        <v>42</v>
      </c>
      <c r="V432" s="1">
        <v>68</v>
      </c>
      <c r="W432" s="1">
        <v>51</v>
      </c>
      <c r="X432" s="1">
        <v>45</v>
      </c>
      <c r="Y432" s="1">
        <v>21</v>
      </c>
      <c r="Z432" s="1">
        <v>21</v>
      </c>
      <c r="AA432" s="1">
        <v>60</v>
      </c>
      <c r="AB432" s="1">
        <v>97</v>
      </c>
      <c r="AC432" s="1">
        <v>82</v>
      </c>
      <c r="AD432" s="1">
        <v>49</v>
      </c>
      <c r="AE432" s="1">
        <v>55</v>
      </c>
      <c r="AF432" s="1">
        <v>42</v>
      </c>
      <c r="AG432" s="1">
        <v>60</v>
      </c>
      <c r="AH432" s="1">
        <v>51</v>
      </c>
      <c r="AI432" s="1">
        <v>62</v>
      </c>
      <c r="AJ432" s="22">
        <v>54</v>
      </c>
      <c r="AL432" s="41" t="str">
        <f t="shared" si="34"/>
        <v>Liverpool</v>
      </c>
      <c r="AM432" s="14"/>
    </row>
    <row r="433" spans="16:39" x14ac:dyDescent="0.35">
      <c r="P433" s="21">
        <v>425</v>
      </c>
      <c r="Q433" s="1">
        <v>55</v>
      </c>
      <c r="R433" s="1">
        <v>51</v>
      </c>
      <c r="S433" s="1">
        <v>42</v>
      </c>
      <c r="T433" s="1">
        <v>35</v>
      </c>
      <c r="U433" s="1">
        <v>44</v>
      </c>
      <c r="V433" s="1">
        <v>55</v>
      </c>
      <c r="W433" s="1">
        <v>62</v>
      </c>
      <c r="X433" s="1">
        <v>56</v>
      </c>
      <c r="Y433" s="1">
        <v>26</v>
      </c>
      <c r="Z433" s="1">
        <v>19</v>
      </c>
      <c r="AA433" s="1">
        <v>52</v>
      </c>
      <c r="AB433" s="1">
        <v>88</v>
      </c>
      <c r="AC433" s="1">
        <v>87</v>
      </c>
      <c r="AD433" s="1">
        <v>48</v>
      </c>
      <c r="AE433" s="1">
        <v>41</v>
      </c>
      <c r="AF433" s="1">
        <v>40</v>
      </c>
      <c r="AG433" s="1">
        <v>62</v>
      </c>
      <c r="AH433" s="1">
        <v>53</v>
      </c>
      <c r="AI433" s="1">
        <v>52</v>
      </c>
      <c r="AJ433" s="22">
        <v>52</v>
      </c>
      <c r="AL433" s="41" t="str">
        <f t="shared" si="34"/>
        <v>Liverpool</v>
      </c>
      <c r="AM433" s="14"/>
    </row>
    <row r="434" spans="16:39" x14ac:dyDescent="0.35">
      <c r="P434" s="21">
        <v>426</v>
      </c>
      <c r="Q434" s="1">
        <v>58</v>
      </c>
      <c r="R434" s="1">
        <v>47</v>
      </c>
      <c r="S434" s="1">
        <v>34</v>
      </c>
      <c r="T434" s="1">
        <v>44</v>
      </c>
      <c r="U434" s="1">
        <v>24</v>
      </c>
      <c r="V434" s="1">
        <v>59</v>
      </c>
      <c r="W434" s="1">
        <v>51</v>
      </c>
      <c r="X434" s="1">
        <v>57</v>
      </c>
      <c r="Y434" s="1">
        <v>22</v>
      </c>
      <c r="Z434" s="1">
        <v>22</v>
      </c>
      <c r="AA434" s="1">
        <v>62</v>
      </c>
      <c r="AB434" s="1">
        <v>86</v>
      </c>
      <c r="AC434" s="1">
        <v>88</v>
      </c>
      <c r="AD434" s="1">
        <v>53</v>
      </c>
      <c r="AE434" s="1">
        <v>54</v>
      </c>
      <c r="AF434" s="1">
        <v>35</v>
      </c>
      <c r="AG434" s="1">
        <v>81</v>
      </c>
      <c r="AH434" s="1">
        <v>47</v>
      </c>
      <c r="AI434" s="1">
        <v>53</v>
      </c>
      <c r="AJ434" s="22">
        <v>56</v>
      </c>
      <c r="AL434" s="41" t="str">
        <f t="shared" si="34"/>
        <v>Man City</v>
      </c>
      <c r="AM434" s="14"/>
    </row>
    <row r="435" spans="16:39" x14ac:dyDescent="0.35">
      <c r="P435" s="21">
        <v>427</v>
      </c>
      <c r="Q435" s="1">
        <v>65</v>
      </c>
      <c r="R435" s="1">
        <v>57</v>
      </c>
      <c r="S435" s="1">
        <v>28</v>
      </c>
      <c r="T435" s="1">
        <v>34</v>
      </c>
      <c r="U435" s="1">
        <v>35</v>
      </c>
      <c r="V435" s="1">
        <v>67</v>
      </c>
      <c r="W435" s="1">
        <v>46</v>
      </c>
      <c r="X435" s="1">
        <v>48</v>
      </c>
      <c r="Y435" s="1">
        <v>39</v>
      </c>
      <c r="Z435" s="1">
        <v>8</v>
      </c>
      <c r="AA435" s="1">
        <v>59</v>
      </c>
      <c r="AB435" s="1">
        <v>78</v>
      </c>
      <c r="AC435" s="1">
        <v>99</v>
      </c>
      <c r="AD435" s="1">
        <v>49</v>
      </c>
      <c r="AE435" s="1">
        <v>44</v>
      </c>
      <c r="AF435" s="1">
        <v>58</v>
      </c>
      <c r="AG435" s="1">
        <v>68</v>
      </c>
      <c r="AH435" s="1">
        <v>58</v>
      </c>
      <c r="AI435" s="1">
        <v>43</v>
      </c>
      <c r="AJ435" s="22">
        <v>57</v>
      </c>
      <c r="AL435" s="41" t="str">
        <f t="shared" si="34"/>
        <v>Man City</v>
      </c>
      <c r="AM435" s="14"/>
    </row>
    <row r="436" spans="16:39" x14ac:dyDescent="0.35">
      <c r="P436" s="21">
        <v>428</v>
      </c>
      <c r="Q436" s="1">
        <v>66</v>
      </c>
      <c r="R436" s="1">
        <v>49</v>
      </c>
      <c r="S436" s="1">
        <v>39</v>
      </c>
      <c r="T436" s="1">
        <v>30</v>
      </c>
      <c r="U436" s="1">
        <v>24</v>
      </c>
      <c r="V436" s="1">
        <v>57</v>
      </c>
      <c r="W436" s="1">
        <v>62</v>
      </c>
      <c r="X436" s="1">
        <v>49</v>
      </c>
      <c r="Y436" s="1">
        <v>29</v>
      </c>
      <c r="Z436" s="1">
        <v>32</v>
      </c>
      <c r="AA436" s="1">
        <v>49</v>
      </c>
      <c r="AB436" s="1">
        <v>82</v>
      </c>
      <c r="AC436" s="1">
        <v>78</v>
      </c>
      <c r="AD436" s="1">
        <v>66</v>
      </c>
      <c r="AE436" s="1">
        <v>51</v>
      </c>
      <c r="AF436" s="1">
        <v>47</v>
      </c>
      <c r="AG436" s="1">
        <v>73</v>
      </c>
      <c r="AH436" s="1">
        <v>41</v>
      </c>
      <c r="AI436" s="1">
        <v>51</v>
      </c>
      <c r="AJ436" s="22">
        <v>48</v>
      </c>
      <c r="AL436" s="41" t="str">
        <f t="shared" si="34"/>
        <v>Liverpool</v>
      </c>
      <c r="AM436" s="14"/>
    </row>
    <row r="437" spans="16:39" x14ac:dyDescent="0.35">
      <c r="P437" s="21">
        <v>429</v>
      </c>
      <c r="Q437" s="1">
        <v>66</v>
      </c>
      <c r="R437" s="1">
        <v>47</v>
      </c>
      <c r="S437" s="1">
        <v>28</v>
      </c>
      <c r="T437" s="1">
        <v>37</v>
      </c>
      <c r="U437" s="1">
        <v>32</v>
      </c>
      <c r="V437" s="1">
        <v>74</v>
      </c>
      <c r="W437" s="1">
        <v>68</v>
      </c>
      <c r="X437" s="1">
        <v>56</v>
      </c>
      <c r="Y437" s="1">
        <v>31</v>
      </c>
      <c r="Z437" s="1">
        <v>25</v>
      </c>
      <c r="AA437" s="1">
        <v>38</v>
      </c>
      <c r="AB437" s="1">
        <v>79</v>
      </c>
      <c r="AC437" s="1">
        <v>83</v>
      </c>
      <c r="AD437" s="1">
        <v>62</v>
      </c>
      <c r="AE437" s="1">
        <v>49</v>
      </c>
      <c r="AF437" s="1">
        <v>33</v>
      </c>
      <c r="AG437" s="1">
        <v>74</v>
      </c>
      <c r="AH437" s="1">
        <v>41</v>
      </c>
      <c r="AI437" s="1">
        <v>52</v>
      </c>
      <c r="AJ437" s="22">
        <v>57</v>
      </c>
      <c r="AL437" s="41" t="str">
        <f t="shared" si="34"/>
        <v>Man City</v>
      </c>
      <c r="AM437" s="14"/>
    </row>
    <row r="438" spans="16:39" x14ac:dyDescent="0.35">
      <c r="P438" s="21">
        <v>430</v>
      </c>
      <c r="Q438" s="1">
        <v>65</v>
      </c>
      <c r="R438" s="1">
        <v>41</v>
      </c>
      <c r="S438" s="1">
        <v>30</v>
      </c>
      <c r="T438" s="1">
        <v>35</v>
      </c>
      <c r="U438" s="1">
        <v>37</v>
      </c>
      <c r="V438" s="1">
        <v>56</v>
      </c>
      <c r="W438" s="1">
        <v>41</v>
      </c>
      <c r="X438" s="1">
        <v>59</v>
      </c>
      <c r="Y438" s="1">
        <v>30</v>
      </c>
      <c r="Z438" s="1">
        <v>32</v>
      </c>
      <c r="AA438" s="1">
        <v>62</v>
      </c>
      <c r="AB438" s="1">
        <v>84</v>
      </c>
      <c r="AC438" s="1">
        <v>81</v>
      </c>
      <c r="AD438" s="1">
        <v>64</v>
      </c>
      <c r="AE438" s="1">
        <v>48</v>
      </c>
      <c r="AF438" s="1">
        <v>35</v>
      </c>
      <c r="AG438" s="1">
        <v>77</v>
      </c>
      <c r="AH438" s="1">
        <v>43</v>
      </c>
      <c r="AI438" s="1">
        <v>52</v>
      </c>
      <c r="AJ438" s="22">
        <v>52</v>
      </c>
      <c r="AL438" s="41" t="str">
        <f t="shared" si="34"/>
        <v>Liverpool</v>
      </c>
      <c r="AM438" s="14"/>
    </row>
    <row r="439" spans="16:39" x14ac:dyDescent="0.35">
      <c r="P439" s="21">
        <v>431</v>
      </c>
      <c r="Q439" s="1">
        <v>65</v>
      </c>
      <c r="R439" s="1">
        <v>62</v>
      </c>
      <c r="S439" s="1">
        <v>33</v>
      </c>
      <c r="T439" s="1">
        <v>41</v>
      </c>
      <c r="U439" s="1">
        <v>20</v>
      </c>
      <c r="V439" s="1">
        <v>62</v>
      </c>
      <c r="W439" s="1">
        <v>36</v>
      </c>
      <c r="X439" s="1">
        <v>60</v>
      </c>
      <c r="Y439" s="1">
        <v>35</v>
      </c>
      <c r="Z439" s="1">
        <v>30</v>
      </c>
      <c r="AA439" s="1">
        <v>48</v>
      </c>
      <c r="AB439" s="1">
        <v>85</v>
      </c>
      <c r="AC439" s="1">
        <v>89</v>
      </c>
      <c r="AD439" s="1">
        <v>44</v>
      </c>
      <c r="AE439" s="1">
        <v>44</v>
      </c>
      <c r="AF439" s="1">
        <v>48</v>
      </c>
      <c r="AG439" s="1">
        <v>55</v>
      </c>
      <c r="AH439" s="1">
        <v>64</v>
      </c>
      <c r="AI439" s="1">
        <v>53</v>
      </c>
      <c r="AJ439" s="22">
        <v>55</v>
      </c>
      <c r="AL439" s="41" t="str">
        <f t="shared" si="34"/>
        <v>Man City</v>
      </c>
      <c r="AM439" s="14"/>
    </row>
    <row r="440" spans="16:39" x14ac:dyDescent="0.35">
      <c r="P440" s="21">
        <v>432</v>
      </c>
      <c r="Q440" s="1">
        <v>69</v>
      </c>
      <c r="R440" s="1">
        <v>52</v>
      </c>
      <c r="S440" s="1">
        <v>29</v>
      </c>
      <c r="T440" s="1">
        <v>37</v>
      </c>
      <c r="U440" s="1">
        <v>28</v>
      </c>
      <c r="V440" s="1">
        <v>61</v>
      </c>
      <c r="W440" s="1">
        <v>51</v>
      </c>
      <c r="X440" s="1">
        <v>63</v>
      </c>
      <c r="Y440" s="1">
        <v>36</v>
      </c>
      <c r="Z440" s="1">
        <v>25</v>
      </c>
      <c r="AA440" s="1">
        <v>60</v>
      </c>
      <c r="AB440" s="1">
        <v>87</v>
      </c>
      <c r="AC440" s="1">
        <v>84</v>
      </c>
      <c r="AD440" s="1">
        <v>44</v>
      </c>
      <c r="AE440" s="1">
        <v>37</v>
      </c>
      <c r="AF440" s="1">
        <v>45</v>
      </c>
      <c r="AG440" s="1">
        <v>58</v>
      </c>
      <c r="AH440" s="1">
        <v>56</v>
      </c>
      <c r="AI440" s="1">
        <v>53</v>
      </c>
      <c r="AJ440" s="22">
        <v>44</v>
      </c>
      <c r="AL440" s="41" t="str">
        <f t="shared" si="34"/>
        <v>Liverpool</v>
      </c>
      <c r="AM440" s="14"/>
    </row>
    <row r="441" spans="16:39" x14ac:dyDescent="0.35">
      <c r="P441" s="21">
        <v>433</v>
      </c>
      <c r="Q441" s="1">
        <v>57</v>
      </c>
      <c r="R441" s="1">
        <v>32</v>
      </c>
      <c r="S441" s="1">
        <v>43</v>
      </c>
      <c r="T441" s="1">
        <v>42</v>
      </c>
      <c r="U441" s="1">
        <v>42</v>
      </c>
      <c r="V441" s="1">
        <v>62</v>
      </c>
      <c r="W441" s="1">
        <v>52</v>
      </c>
      <c r="X441" s="1">
        <v>50</v>
      </c>
      <c r="Y441" s="1">
        <v>41</v>
      </c>
      <c r="Z441" s="1">
        <v>11</v>
      </c>
      <c r="AA441" s="1">
        <v>63</v>
      </c>
      <c r="AB441" s="1">
        <v>80</v>
      </c>
      <c r="AC441" s="1">
        <v>89</v>
      </c>
      <c r="AD441" s="1">
        <v>49</v>
      </c>
      <c r="AE441" s="1">
        <v>46</v>
      </c>
      <c r="AF441" s="1">
        <v>43</v>
      </c>
      <c r="AG441" s="1">
        <v>63</v>
      </c>
      <c r="AH441" s="1">
        <v>53</v>
      </c>
      <c r="AI441" s="1">
        <v>45</v>
      </c>
      <c r="AJ441" s="22">
        <v>69</v>
      </c>
      <c r="AL441" s="41" t="str">
        <f t="shared" si="34"/>
        <v>Man City</v>
      </c>
      <c r="AM441" s="14"/>
    </row>
    <row r="442" spans="16:39" x14ac:dyDescent="0.35">
      <c r="P442" s="21">
        <v>434</v>
      </c>
      <c r="Q442" s="1">
        <v>65</v>
      </c>
      <c r="R442" s="1">
        <v>45</v>
      </c>
      <c r="S442" s="1">
        <v>41</v>
      </c>
      <c r="T442" s="1">
        <v>56</v>
      </c>
      <c r="U442" s="1">
        <v>37</v>
      </c>
      <c r="V442" s="1">
        <v>62</v>
      </c>
      <c r="W442" s="1">
        <v>52</v>
      </c>
      <c r="X442" s="1">
        <v>55</v>
      </c>
      <c r="Y442" s="1">
        <v>19</v>
      </c>
      <c r="Z442" s="1">
        <v>31</v>
      </c>
      <c r="AA442" s="1">
        <v>49</v>
      </c>
      <c r="AB442" s="1">
        <v>79</v>
      </c>
      <c r="AC442" s="1">
        <v>88</v>
      </c>
      <c r="AD442" s="1">
        <v>49</v>
      </c>
      <c r="AE442" s="1">
        <v>51</v>
      </c>
      <c r="AF442" s="1">
        <v>49</v>
      </c>
      <c r="AG442" s="1">
        <v>66</v>
      </c>
      <c r="AH442" s="1">
        <v>31</v>
      </c>
      <c r="AI442" s="1">
        <v>38</v>
      </c>
      <c r="AJ442" s="22">
        <v>61</v>
      </c>
      <c r="AL442" s="41" t="str">
        <f t="shared" si="34"/>
        <v>Man City</v>
      </c>
      <c r="AM442" s="14"/>
    </row>
    <row r="443" spans="16:39" x14ac:dyDescent="0.35">
      <c r="P443" s="21">
        <v>435</v>
      </c>
      <c r="Q443" s="1">
        <v>55</v>
      </c>
      <c r="R443" s="1">
        <v>53</v>
      </c>
      <c r="S443" s="1">
        <v>40</v>
      </c>
      <c r="T443" s="1">
        <v>39</v>
      </c>
      <c r="U443" s="1">
        <v>35</v>
      </c>
      <c r="V443" s="1">
        <v>72</v>
      </c>
      <c r="W443" s="1">
        <v>54</v>
      </c>
      <c r="X443" s="1">
        <v>62</v>
      </c>
      <c r="Y443" s="1">
        <v>21</v>
      </c>
      <c r="Z443" s="1">
        <v>27</v>
      </c>
      <c r="AA443" s="1">
        <v>54</v>
      </c>
      <c r="AB443" s="1">
        <v>82</v>
      </c>
      <c r="AC443" s="1">
        <v>79</v>
      </c>
      <c r="AD443" s="1">
        <v>52</v>
      </c>
      <c r="AE443" s="1">
        <v>45</v>
      </c>
      <c r="AF443" s="1">
        <v>42</v>
      </c>
      <c r="AG443" s="1">
        <v>78</v>
      </c>
      <c r="AH443" s="1">
        <v>48</v>
      </c>
      <c r="AI443" s="1">
        <v>37</v>
      </c>
      <c r="AJ443" s="22">
        <v>53</v>
      </c>
      <c r="AL443" s="41" t="str">
        <f t="shared" si="34"/>
        <v>Liverpool</v>
      </c>
      <c r="AM443" s="14"/>
    </row>
    <row r="444" spans="16:39" x14ac:dyDescent="0.35">
      <c r="P444" s="21">
        <v>436</v>
      </c>
      <c r="Q444" s="1">
        <v>69</v>
      </c>
      <c r="R444" s="1">
        <v>61</v>
      </c>
      <c r="S444" s="1">
        <v>28</v>
      </c>
      <c r="T444" s="1">
        <v>56</v>
      </c>
      <c r="U444" s="1">
        <v>37</v>
      </c>
      <c r="V444" s="1">
        <v>66</v>
      </c>
      <c r="W444" s="1">
        <v>52</v>
      </c>
      <c r="X444" s="1">
        <v>53</v>
      </c>
      <c r="Y444" s="1">
        <v>27</v>
      </c>
      <c r="Z444" s="1">
        <v>11</v>
      </c>
      <c r="AA444" s="1">
        <v>56</v>
      </c>
      <c r="AB444" s="1">
        <v>88</v>
      </c>
      <c r="AC444" s="1">
        <v>96</v>
      </c>
      <c r="AD444" s="1">
        <v>48</v>
      </c>
      <c r="AE444" s="1">
        <v>47</v>
      </c>
      <c r="AF444" s="1">
        <v>45</v>
      </c>
      <c r="AG444" s="1">
        <v>69</v>
      </c>
      <c r="AH444" s="1">
        <v>32</v>
      </c>
      <c r="AI444" s="1">
        <v>41</v>
      </c>
      <c r="AJ444" s="22">
        <v>54</v>
      </c>
      <c r="AL444" s="41" t="str">
        <f t="shared" si="34"/>
        <v>Man City</v>
      </c>
      <c r="AM444" s="14"/>
    </row>
    <row r="445" spans="16:39" x14ac:dyDescent="0.35">
      <c r="P445" s="21">
        <v>437</v>
      </c>
      <c r="Q445" s="1">
        <v>68</v>
      </c>
      <c r="R445" s="1">
        <v>40</v>
      </c>
      <c r="S445" s="1">
        <v>40</v>
      </c>
      <c r="T445" s="1">
        <v>44</v>
      </c>
      <c r="U445" s="1">
        <v>23</v>
      </c>
      <c r="V445" s="1">
        <v>78</v>
      </c>
      <c r="W445" s="1">
        <v>43</v>
      </c>
      <c r="X445" s="1">
        <v>58</v>
      </c>
      <c r="Y445" s="1">
        <v>32</v>
      </c>
      <c r="Z445" s="1">
        <v>27</v>
      </c>
      <c r="AA445" s="1">
        <v>48</v>
      </c>
      <c r="AB445" s="1">
        <v>83</v>
      </c>
      <c r="AC445" s="1">
        <v>96</v>
      </c>
      <c r="AD445" s="1">
        <v>52</v>
      </c>
      <c r="AE445" s="1">
        <v>47</v>
      </c>
      <c r="AF445" s="1">
        <v>49</v>
      </c>
      <c r="AG445" s="1">
        <v>66</v>
      </c>
      <c r="AH445" s="1">
        <v>44</v>
      </c>
      <c r="AI445" s="1">
        <v>41</v>
      </c>
      <c r="AJ445" s="22">
        <v>55</v>
      </c>
      <c r="AL445" s="41" t="str">
        <f t="shared" si="34"/>
        <v>Man City</v>
      </c>
      <c r="AM445" s="14"/>
    </row>
    <row r="446" spans="16:39" x14ac:dyDescent="0.35">
      <c r="P446" s="21">
        <v>438</v>
      </c>
      <c r="Q446" s="1">
        <v>55</v>
      </c>
      <c r="R446" s="1">
        <v>49</v>
      </c>
      <c r="S446" s="1">
        <v>48</v>
      </c>
      <c r="T446" s="1">
        <v>37</v>
      </c>
      <c r="U446" s="1">
        <v>30</v>
      </c>
      <c r="V446" s="1">
        <v>68</v>
      </c>
      <c r="W446" s="1">
        <v>54</v>
      </c>
      <c r="X446" s="1">
        <v>53</v>
      </c>
      <c r="Y446" s="1">
        <v>20</v>
      </c>
      <c r="Z446" s="1">
        <v>17</v>
      </c>
      <c r="AA446" s="1">
        <v>50</v>
      </c>
      <c r="AB446" s="1">
        <v>89</v>
      </c>
      <c r="AC446" s="1">
        <v>85</v>
      </c>
      <c r="AD446" s="1">
        <v>63</v>
      </c>
      <c r="AE446" s="1">
        <v>54</v>
      </c>
      <c r="AF446" s="1">
        <v>46</v>
      </c>
      <c r="AG446" s="1">
        <v>79</v>
      </c>
      <c r="AH446" s="1">
        <v>40</v>
      </c>
      <c r="AI446" s="1">
        <v>44</v>
      </c>
      <c r="AJ446" s="22">
        <v>61</v>
      </c>
      <c r="AL446" s="41" t="str">
        <f t="shared" si="34"/>
        <v>Liverpool</v>
      </c>
      <c r="AM446" s="14"/>
    </row>
    <row r="447" spans="16:39" x14ac:dyDescent="0.35">
      <c r="P447" s="21">
        <v>439</v>
      </c>
      <c r="Q447" s="1">
        <v>66</v>
      </c>
      <c r="R447" s="1">
        <v>48</v>
      </c>
      <c r="S447" s="1">
        <v>27</v>
      </c>
      <c r="T447" s="1">
        <v>31</v>
      </c>
      <c r="U447" s="1">
        <v>36</v>
      </c>
      <c r="V447" s="1">
        <v>60</v>
      </c>
      <c r="W447" s="1">
        <v>53</v>
      </c>
      <c r="X447" s="1">
        <v>58</v>
      </c>
      <c r="Y447" s="1">
        <v>35</v>
      </c>
      <c r="Z447" s="1">
        <v>34</v>
      </c>
      <c r="AA447" s="1">
        <v>53</v>
      </c>
      <c r="AB447" s="1">
        <v>82</v>
      </c>
      <c r="AC447" s="1">
        <v>97</v>
      </c>
      <c r="AD447" s="1">
        <v>69</v>
      </c>
      <c r="AE447" s="1">
        <v>51</v>
      </c>
      <c r="AF447" s="1">
        <v>40</v>
      </c>
      <c r="AG447" s="1">
        <v>58</v>
      </c>
      <c r="AH447" s="1">
        <v>34</v>
      </c>
      <c r="AI447" s="1">
        <v>58</v>
      </c>
      <c r="AJ447" s="22">
        <v>51</v>
      </c>
      <c r="AL447" s="41" t="str">
        <f t="shared" si="34"/>
        <v>Man City</v>
      </c>
      <c r="AM447" s="14"/>
    </row>
    <row r="448" spans="16:39" x14ac:dyDescent="0.35">
      <c r="P448" s="21">
        <v>440</v>
      </c>
      <c r="Q448" s="1">
        <v>56</v>
      </c>
      <c r="R448" s="1">
        <v>53</v>
      </c>
      <c r="S448" s="1">
        <v>35</v>
      </c>
      <c r="T448" s="1">
        <v>33</v>
      </c>
      <c r="U448" s="1">
        <v>23</v>
      </c>
      <c r="V448" s="1">
        <v>62</v>
      </c>
      <c r="W448" s="1">
        <v>51</v>
      </c>
      <c r="X448" s="1">
        <v>63</v>
      </c>
      <c r="Y448" s="1">
        <v>32</v>
      </c>
      <c r="Z448" s="1">
        <v>27</v>
      </c>
      <c r="AA448" s="1">
        <v>60</v>
      </c>
      <c r="AB448" s="1">
        <v>78</v>
      </c>
      <c r="AC448" s="1">
        <v>104</v>
      </c>
      <c r="AD448" s="1">
        <v>67</v>
      </c>
      <c r="AE448" s="1">
        <v>57</v>
      </c>
      <c r="AF448" s="1">
        <v>44</v>
      </c>
      <c r="AG448" s="1">
        <v>60</v>
      </c>
      <c r="AH448" s="1">
        <v>48</v>
      </c>
      <c r="AI448" s="1">
        <v>44</v>
      </c>
      <c r="AJ448" s="22">
        <v>31</v>
      </c>
      <c r="AL448" s="41" t="str">
        <f t="shared" si="34"/>
        <v>Man City</v>
      </c>
      <c r="AM448" s="14"/>
    </row>
    <row r="449" spans="16:39" x14ac:dyDescent="0.35">
      <c r="P449" s="21">
        <v>441</v>
      </c>
      <c r="Q449" s="1">
        <v>55</v>
      </c>
      <c r="R449" s="1">
        <v>54</v>
      </c>
      <c r="S449" s="1">
        <v>45</v>
      </c>
      <c r="T449" s="1">
        <v>30</v>
      </c>
      <c r="U449" s="1">
        <v>24</v>
      </c>
      <c r="V449" s="1">
        <v>68</v>
      </c>
      <c r="W449" s="1">
        <v>55</v>
      </c>
      <c r="X449" s="1">
        <v>64</v>
      </c>
      <c r="Y449" s="1">
        <v>37</v>
      </c>
      <c r="Z449" s="1">
        <v>26</v>
      </c>
      <c r="AA449" s="1">
        <v>57</v>
      </c>
      <c r="AB449" s="1">
        <v>86</v>
      </c>
      <c r="AC449" s="1">
        <v>80</v>
      </c>
      <c r="AD449" s="1">
        <v>67</v>
      </c>
      <c r="AE449" s="1">
        <v>41</v>
      </c>
      <c r="AF449" s="1">
        <v>53</v>
      </c>
      <c r="AG449" s="1">
        <v>50</v>
      </c>
      <c r="AH449" s="1">
        <v>37</v>
      </c>
      <c r="AI449" s="1">
        <v>50</v>
      </c>
      <c r="AJ449" s="22">
        <v>50</v>
      </c>
      <c r="AL449" s="41" t="str">
        <f t="shared" si="34"/>
        <v>Liverpool</v>
      </c>
      <c r="AM449" s="14"/>
    </row>
    <row r="450" spans="16:39" x14ac:dyDescent="0.35">
      <c r="P450" s="21">
        <v>442</v>
      </c>
      <c r="Q450" s="1">
        <v>53</v>
      </c>
      <c r="R450" s="1">
        <v>44</v>
      </c>
      <c r="S450" s="1">
        <v>29</v>
      </c>
      <c r="T450" s="1">
        <v>52</v>
      </c>
      <c r="U450" s="1">
        <v>26</v>
      </c>
      <c r="V450" s="1">
        <v>58</v>
      </c>
      <c r="W450" s="1">
        <v>52</v>
      </c>
      <c r="X450" s="1">
        <v>46</v>
      </c>
      <c r="Y450" s="1">
        <v>33</v>
      </c>
      <c r="Z450" s="1">
        <v>27</v>
      </c>
      <c r="AA450" s="1">
        <v>67</v>
      </c>
      <c r="AB450" s="1">
        <v>84</v>
      </c>
      <c r="AC450" s="1">
        <v>93</v>
      </c>
      <c r="AD450" s="1">
        <v>70</v>
      </c>
      <c r="AE450" s="1">
        <v>36</v>
      </c>
      <c r="AF450" s="1">
        <v>34</v>
      </c>
      <c r="AG450" s="1">
        <v>67</v>
      </c>
      <c r="AH450" s="1">
        <v>59</v>
      </c>
      <c r="AI450" s="1">
        <v>54</v>
      </c>
      <c r="AJ450" s="22">
        <v>49</v>
      </c>
      <c r="AL450" s="41" t="str">
        <f t="shared" si="34"/>
        <v>Man City</v>
      </c>
      <c r="AM450" s="14"/>
    </row>
    <row r="451" spans="16:39" x14ac:dyDescent="0.35">
      <c r="P451" s="21">
        <v>443</v>
      </c>
      <c r="Q451" s="1">
        <v>67</v>
      </c>
      <c r="R451" s="1">
        <v>32</v>
      </c>
      <c r="S451" s="1">
        <v>31</v>
      </c>
      <c r="T451" s="1">
        <v>38</v>
      </c>
      <c r="U451" s="1">
        <v>33</v>
      </c>
      <c r="V451" s="1">
        <v>56</v>
      </c>
      <c r="W451" s="1">
        <v>51</v>
      </c>
      <c r="X451" s="1">
        <v>64</v>
      </c>
      <c r="Y451" s="1">
        <v>28</v>
      </c>
      <c r="Z451" s="1">
        <v>16</v>
      </c>
      <c r="AA451" s="1">
        <v>62</v>
      </c>
      <c r="AB451" s="1">
        <v>92</v>
      </c>
      <c r="AC451" s="1">
        <v>85</v>
      </c>
      <c r="AD451" s="1">
        <v>61</v>
      </c>
      <c r="AE451" s="1">
        <v>52</v>
      </c>
      <c r="AF451" s="1">
        <v>48</v>
      </c>
      <c r="AG451" s="1">
        <v>66</v>
      </c>
      <c r="AH451" s="1">
        <v>49</v>
      </c>
      <c r="AI451" s="1">
        <v>48</v>
      </c>
      <c r="AJ451" s="22">
        <v>52</v>
      </c>
      <c r="AL451" s="41" t="str">
        <f t="shared" si="34"/>
        <v>Liverpool</v>
      </c>
      <c r="AM451" s="14"/>
    </row>
    <row r="452" spans="16:39" x14ac:dyDescent="0.35">
      <c r="P452" s="21">
        <v>444</v>
      </c>
      <c r="Q452" s="1">
        <v>56</v>
      </c>
      <c r="R452" s="1">
        <v>50</v>
      </c>
      <c r="S452" s="1">
        <v>34</v>
      </c>
      <c r="T452" s="1">
        <v>44</v>
      </c>
      <c r="U452" s="1">
        <v>31</v>
      </c>
      <c r="V452" s="1">
        <v>64</v>
      </c>
      <c r="W452" s="1">
        <v>60</v>
      </c>
      <c r="X452" s="1">
        <v>53</v>
      </c>
      <c r="Y452" s="1">
        <v>29</v>
      </c>
      <c r="Z452" s="1">
        <v>24</v>
      </c>
      <c r="AA452" s="1">
        <v>53</v>
      </c>
      <c r="AB452" s="1">
        <v>78</v>
      </c>
      <c r="AC452" s="1">
        <v>88</v>
      </c>
      <c r="AD452" s="1">
        <v>38</v>
      </c>
      <c r="AE452" s="1">
        <v>36</v>
      </c>
      <c r="AF452" s="1">
        <v>37</v>
      </c>
      <c r="AG452" s="1">
        <v>83</v>
      </c>
      <c r="AH452" s="1">
        <v>56</v>
      </c>
      <c r="AI452" s="1">
        <v>44</v>
      </c>
      <c r="AJ452" s="22">
        <v>67</v>
      </c>
      <c r="AL452" s="41" t="str">
        <f t="shared" si="34"/>
        <v>Man City</v>
      </c>
      <c r="AM452" s="14"/>
    </row>
    <row r="453" spans="16:39" x14ac:dyDescent="0.35">
      <c r="P453" s="21">
        <v>445</v>
      </c>
      <c r="Q453" s="1">
        <v>65</v>
      </c>
      <c r="R453" s="1">
        <v>57</v>
      </c>
      <c r="S453" s="1">
        <v>40</v>
      </c>
      <c r="T453" s="1">
        <v>40</v>
      </c>
      <c r="U453" s="1">
        <v>31</v>
      </c>
      <c r="V453" s="1">
        <v>70</v>
      </c>
      <c r="W453" s="1">
        <v>65</v>
      </c>
      <c r="X453" s="1">
        <v>70</v>
      </c>
      <c r="Y453" s="1">
        <v>33</v>
      </c>
      <c r="Z453" s="1">
        <v>17</v>
      </c>
      <c r="AA453" s="1">
        <v>50</v>
      </c>
      <c r="AB453" s="1">
        <v>78</v>
      </c>
      <c r="AC453" s="1">
        <v>77</v>
      </c>
      <c r="AD453" s="1">
        <v>56</v>
      </c>
      <c r="AE453" s="1">
        <v>60</v>
      </c>
      <c r="AF453" s="1">
        <v>42</v>
      </c>
      <c r="AG453" s="1">
        <v>61</v>
      </c>
      <c r="AH453" s="1">
        <v>46</v>
      </c>
      <c r="AI453" s="1">
        <v>29</v>
      </c>
      <c r="AJ453" s="22">
        <v>47</v>
      </c>
      <c r="AL453" s="41" t="str">
        <f t="shared" si="34"/>
        <v>Liverpool</v>
      </c>
      <c r="AM453" s="14"/>
    </row>
    <row r="454" spans="16:39" x14ac:dyDescent="0.35">
      <c r="P454" s="21">
        <v>446</v>
      </c>
      <c r="Q454" s="1">
        <v>72</v>
      </c>
      <c r="R454" s="1">
        <v>42</v>
      </c>
      <c r="S454" s="1">
        <v>36</v>
      </c>
      <c r="T454" s="1">
        <v>39</v>
      </c>
      <c r="U454" s="1">
        <v>30</v>
      </c>
      <c r="V454" s="1">
        <v>66</v>
      </c>
      <c r="W454" s="1">
        <v>48</v>
      </c>
      <c r="X454" s="1">
        <v>68</v>
      </c>
      <c r="Y454" s="1">
        <v>32</v>
      </c>
      <c r="Z454" s="1">
        <v>21</v>
      </c>
      <c r="AA454" s="1">
        <v>57</v>
      </c>
      <c r="AB454" s="1">
        <v>74</v>
      </c>
      <c r="AC454" s="1">
        <v>86</v>
      </c>
      <c r="AD454" s="1">
        <v>51</v>
      </c>
      <c r="AE454" s="1">
        <v>45</v>
      </c>
      <c r="AF454" s="1">
        <v>38</v>
      </c>
      <c r="AG454" s="1">
        <v>61</v>
      </c>
      <c r="AH454" s="1">
        <v>43</v>
      </c>
      <c r="AI454" s="1">
        <v>62</v>
      </c>
      <c r="AJ454" s="22">
        <v>61</v>
      </c>
      <c r="AL454" s="41" t="str">
        <f t="shared" si="34"/>
        <v>Man City</v>
      </c>
      <c r="AM454" s="14"/>
    </row>
    <row r="455" spans="16:39" x14ac:dyDescent="0.35">
      <c r="P455" s="21">
        <v>447</v>
      </c>
      <c r="Q455" s="1">
        <v>75</v>
      </c>
      <c r="R455" s="1">
        <v>45</v>
      </c>
      <c r="S455" s="1">
        <v>43</v>
      </c>
      <c r="T455" s="1">
        <v>40</v>
      </c>
      <c r="U455" s="1">
        <v>26</v>
      </c>
      <c r="V455" s="1">
        <v>65</v>
      </c>
      <c r="W455" s="1">
        <v>40</v>
      </c>
      <c r="X455" s="1">
        <v>54</v>
      </c>
      <c r="Y455" s="1">
        <v>21</v>
      </c>
      <c r="Z455" s="1">
        <v>37</v>
      </c>
      <c r="AA455" s="1">
        <v>45</v>
      </c>
      <c r="AB455" s="1">
        <v>76</v>
      </c>
      <c r="AC455" s="1">
        <v>90</v>
      </c>
      <c r="AD455" s="1">
        <v>74</v>
      </c>
      <c r="AE455" s="1">
        <v>56</v>
      </c>
      <c r="AF455" s="1">
        <v>51</v>
      </c>
      <c r="AG455" s="1">
        <v>73</v>
      </c>
      <c r="AH455" s="1">
        <v>31</v>
      </c>
      <c r="AI455" s="1">
        <v>61</v>
      </c>
      <c r="AJ455" s="22">
        <v>43</v>
      </c>
      <c r="AL455" s="41" t="str">
        <f t="shared" si="34"/>
        <v>Man City</v>
      </c>
      <c r="AM455" s="14"/>
    </row>
    <row r="456" spans="16:39" x14ac:dyDescent="0.35">
      <c r="P456" s="21">
        <v>448</v>
      </c>
      <c r="Q456" s="1">
        <v>75</v>
      </c>
      <c r="R456" s="1">
        <v>56</v>
      </c>
      <c r="S456" s="1">
        <v>36</v>
      </c>
      <c r="T456" s="1">
        <v>31</v>
      </c>
      <c r="U456" s="1">
        <v>29</v>
      </c>
      <c r="V456" s="1">
        <v>53</v>
      </c>
      <c r="W456" s="1">
        <v>57</v>
      </c>
      <c r="X456" s="1">
        <v>42</v>
      </c>
      <c r="Y456" s="1">
        <v>20</v>
      </c>
      <c r="Z456" s="1">
        <v>30</v>
      </c>
      <c r="AA456" s="1">
        <v>51</v>
      </c>
      <c r="AB456" s="1">
        <v>92</v>
      </c>
      <c r="AC456" s="1">
        <v>99</v>
      </c>
      <c r="AD456" s="1">
        <v>58</v>
      </c>
      <c r="AE456" s="1">
        <v>40</v>
      </c>
      <c r="AF456" s="1">
        <v>44</v>
      </c>
      <c r="AG456" s="1">
        <v>58</v>
      </c>
      <c r="AH456" s="1">
        <v>47</v>
      </c>
      <c r="AI456" s="1">
        <v>61</v>
      </c>
      <c r="AJ456" s="22">
        <v>53</v>
      </c>
      <c r="AL456" s="41" t="str">
        <f t="shared" si="34"/>
        <v>Man City</v>
      </c>
      <c r="AM456" s="14"/>
    </row>
    <row r="457" spans="16:39" x14ac:dyDescent="0.35">
      <c r="P457" s="21">
        <v>449</v>
      </c>
      <c r="Q457" s="1">
        <v>58</v>
      </c>
      <c r="R457" s="1">
        <v>47</v>
      </c>
      <c r="S457" s="1">
        <v>41</v>
      </c>
      <c r="T457" s="1">
        <v>42</v>
      </c>
      <c r="U457" s="1">
        <v>22</v>
      </c>
      <c r="V457" s="1">
        <v>76</v>
      </c>
      <c r="W457" s="1">
        <v>39</v>
      </c>
      <c r="X457" s="1">
        <v>62</v>
      </c>
      <c r="Y457" s="1">
        <v>36</v>
      </c>
      <c r="Z457" s="1">
        <v>31</v>
      </c>
      <c r="AA457" s="1">
        <v>45</v>
      </c>
      <c r="AB457" s="1">
        <v>83</v>
      </c>
      <c r="AC457" s="1">
        <v>89</v>
      </c>
      <c r="AD457" s="1">
        <v>59</v>
      </c>
      <c r="AE457" s="1">
        <v>55</v>
      </c>
      <c r="AF457" s="1">
        <v>33</v>
      </c>
      <c r="AG457" s="1">
        <v>69</v>
      </c>
      <c r="AH457" s="1">
        <v>42</v>
      </c>
      <c r="AI457" s="1">
        <v>44</v>
      </c>
      <c r="AJ457" s="22">
        <v>58</v>
      </c>
      <c r="AL457" s="41" t="str">
        <f t="shared" ref="AL457:AL520" si="35">INDEX($Q$5:$AJ$5,MATCH(MAX(Q457:AJ457),Q457:AJ457,0))</f>
        <v>Man City</v>
      </c>
      <c r="AM457" s="14"/>
    </row>
    <row r="458" spans="16:39" x14ac:dyDescent="0.35">
      <c r="P458" s="21">
        <v>450</v>
      </c>
      <c r="Q458" s="1">
        <v>65</v>
      </c>
      <c r="R458" s="1">
        <v>48</v>
      </c>
      <c r="S458" s="1">
        <v>42</v>
      </c>
      <c r="T458" s="1">
        <v>35</v>
      </c>
      <c r="U458" s="1">
        <v>36</v>
      </c>
      <c r="V458" s="1">
        <v>71</v>
      </c>
      <c r="W458" s="1">
        <v>44</v>
      </c>
      <c r="X458" s="1">
        <v>48</v>
      </c>
      <c r="Y458" s="1">
        <v>33</v>
      </c>
      <c r="Z458" s="1">
        <v>18</v>
      </c>
      <c r="AA458" s="1">
        <v>63</v>
      </c>
      <c r="AB458" s="1">
        <v>84</v>
      </c>
      <c r="AC458" s="1">
        <v>90</v>
      </c>
      <c r="AD458" s="1">
        <v>61</v>
      </c>
      <c r="AE458" s="1">
        <v>46</v>
      </c>
      <c r="AF458" s="1">
        <v>41</v>
      </c>
      <c r="AG458" s="1">
        <v>60</v>
      </c>
      <c r="AH458" s="1">
        <v>50</v>
      </c>
      <c r="AI458" s="1">
        <v>53</v>
      </c>
      <c r="AJ458" s="22">
        <v>51</v>
      </c>
      <c r="AL458" s="41" t="str">
        <f t="shared" si="35"/>
        <v>Man City</v>
      </c>
      <c r="AM458" s="14"/>
    </row>
    <row r="459" spans="16:39" x14ac:dyDescent="0.35">
      <c r="P459" s="21">
        <v>451</v>
      </c>
      <c r="Q459" s="1">
        <v>79</v>
      </c>
      <c r="R459" s="1">
        <v>51</v>
      </c>
      <c r="S459" s="1">
        <v>36</v>
      </c>
      <c r="T459" s="1">
        <v>40</v>
      </c>
      <c r="U459" s="1">
        <v>36</v>
      </c>
      <c r="V459" s="1">
        <v>58</v>
      </c>
      <c r="W459" s="1">
        <v>56</v>
      </c>
      <c r="X459" s="1">
        <v>48</v>
      </c>
      <c r="Y459" s="1">
        <v>31</v>
      </c>
      <c r="Z459" s="1">
        <v>23</v>
      </c>
      <c r="AA459" s="1">
        <v>62</v>
      </c>
      <c r="AB459" s="1">
        <v>72</v>
      </c>
      <c r="AC459" s="1">
        <v>81</v>
      </c>
      <c r="AD459" s="1">
        <v>64</v>
      </c>
      <c r="AE459" s="1">
        <v>47</v>
      </c>
      <c r="AF459" s="1">
        <v>37</v>
      </c>
      <c r="AG459" s="1">
        <v>67</v>
      </c>
      <c r="AH459" s="1">
        <v>41</v>
      </c>
      <c r="AI459" s="1">
        <v>51</v>
      </c>
      <c r="AJ459" s="22">
        <v>40</v>
      </c>
      <c r="AL459" s="41" t="str">
        <f t="shared" si="35"/>
        <v>Man City</v>
      </c>
      <c r="AM459" s="14"/>
    </row>
    <row r="460" spans="16:39" x14ac:dyDescent="0.35">
      <c r="P460" s="21">
        <v>452</v>
      </c>
      <c r="Q460" s="1">
        <v>59</v>
      </c>
      <c r="R460" s="1">
        <v>52</v>
      </c>
      <c r="S460" s="1">
        <v>47</v>
      </c>
      <c r="T460" s="1">
        <v>38</v>
      </c>
      <c r="U460" s="1">
        <v>24</v>
      </c>
      <c r="V460" s="1">
        <v>67</v>
      </c>
      <c r="W460" s="1">
        <v>47</v>
      </c>
      <c r="X460" s="1">
        <v>50</v>
      </c>
      <c r="Y460" s="1">
        <v>37</v>
      </c>
      <c r="Z460" s="1">
        <v>31</v>
      </c>
      <c r="AA460" s="1">
        <v>71</v>
      </c>
      <c r="AB460" s="1">
        <v>89</v>
      </c>
      <c r="AC460" s="1">
        <v>86</v>
      </c>
      <c r="AD460" s="1">
        <v>44</v>
      </c>
      <c r="AE460" s="1">
        <v>41</v>
      </c>
      <c r="AF460" s="1">
        <v>42</v>
      </c>
      <c r="AG460" s="1">
        <v>65</v>
      </c>
      <c r="AH460" s="1">
        <v>41</v>
      </c>
      <c r="AI460" s="1">
        <v>48</v>
      </c>
      <c r="AJ460" s="22">
        <v>51</v>
      </c>
      <c r="AL460" s="41" t="str">
        <f t="shared" si="35"/>
        <v>Liverpool</v>
      </c>
      <c r="AM460" s="14"/>
    </row>
    <row r="461" spans="16:39" x14ac:dyDescent="0.35">
      <c r="P461" s="21">
        <v>453</v>
      </c>
      <c r="Q461" s="1">
        <v>62</v>
      </c>
      <c r="R461" s="1">
        <v>57</v>
      </c>
      <c r="S461" s="1">
        <v>29</v>
      </c>
      <c r="T461" s="1">
        <v>37</v>
      </c>
      <c r="U461" s="1">
        <v>25</v>
      </c>
      <c r="V461" s="1">
        <v>67</v>
      </c>
      <c r="W461" s="1">
        <v>60</v>
      </c>
      <c r="X461" s="1">
        <v>60</v>
      </c>
      <c r="Y461" s="1">
        <v>36</v>
      </c>
      <c r="Z461" s="1">
        <v>18</v>
      </c>
      <c r="AA461" s="1">
        <v>44</v>
      </c>
      <c r="AB461" s="1">
        <v>81</v>
      </c>
      <c r="AC461" s="1">
        <v>90</v>
      </c>
      <c r="AD461" s="1">
        <v>66</v>
      </c>
      <c r="AE461" s="1">
        <v>46</v>
      </c>
      <c r="AF461" s="1">
        <v>36</v>
      </c>
      <c r="AG461" s="1">
        <v>69</v>
      </c>
      <c r="AH461" s="1">
        <v>43</v>
      </c>
      <c r="AI461" s="1">
        <v>53</v>
      </c>
      <c r="AJ461" s="22">
        <v>56</v>
      </c>
      <c r="AL461" s="41" t="str">
        <f t="shared" si="35"/>
        <v>Man City</v>
      </c>
      <c r="AM461" s="14"/>
    </row>
    <row r="462" spans="16:39" x14ac:dyDescent="0.35">
      <c r="P462" s="21">
        <v>454</v>
      </c>
      <c r="Q462" s="1">
        <v>72</v>
      </c>
      <c r="R462" s="1">
        <v>40</v>
      </c>
      <c r="S462" s="1">
        <v>42</v>
      </c>
      <c r="T462" s="1">
        <v>30</v>
      </c>
      <c r="U462" s="1">
        <v>35</v>
      </c>
      <c r="V462" s="1">
        <v>59</v>
      </c>
      <c r="W462" s="1">
        <v>59</v>
      </c>
      <c r="X462" s="1">
        <v>54</v>
      </c>
      <c r="Y462" s="1">
        <v>18</v>
      </c>
      <c r="Z462" s="1">
        <v>15</v>
      </c>
      <c r="AA462" s="1">
        <v>54</v>
      </c>
      <c r="AB462" s="1">
        <v>87</v>
      </c>
      <c r="AC462" s="1">
        <v>83</v>
      </c>
      <c r="AD462" s="1">
        <v>63</v>
      </c>
      <c r="AE462" s="1">
        <v>58</v>
      </c>
      <c r="AF462" s="1">
        <v>45</v>
      </c>
      <c r="AG462" s="1">
        <v>70</v>
      </c>
      <c r="AH462" s="1">
        <v>39</v>
      </c>
      <c r="AI462" s="1">
        <v>43</v>
      </c>
      <c r="AJ462" s="22">
        <v>57</v>
      </c>
      <c r="AL462" s="41" t="str">
        <f t="shared" si="35"/>
        <v>Liverpool</v>
      </c>
      <c r="AM462" s="14"/>
    </row>
    <row r="463" spans="16:39" x14ac:dyDescent="0.35">
      <c r="P463" s="21">
        <v>455</v>
      </c>
      <c r="Q463" s="1">
        <v>56</v>
      </c>
      <c r="R463" s="1">
        <v>66</v>
      </c>
      <c r="S463" s="1">
        <v>36</v>
      </c>
      <c r="T463" s="1">
        <v>37</v>
      </c>
      <c r="U463" s="1">
        <v>39</v>
      </c>
      <c r="V463" s="1">
        <v>57</v>
      </c>
      <c r="W463" s="1">
        <v>52</v>
      </c>
      <c r="X463" s="1">
        <v>59</v>
      </c>
      <c r="Y463" s="1">
        <v>19</v>
      </c>
      <c r="Z463" s="1">
        <v>27</v>
      </c>
      <c r="AA463" s="1">
        <v>50</v>
      </c>
      <c r="AB463" s="1">
        <v>80</v>
      </c>
      <c r="AC463" s="1">
        <v>95</v>
      </c>
      <c r="AD463" s="1">
        <v>62</v>
      </c>
      <c r="AE463" s="1">
        <v>48</v>
      </c>
      <c r="AF463" s="1">
        <v>36</v>
      </c>
      <c r="AG463" s="1">
        <v>75</v>
      </c>
      <c r="AH463" s="1">
        <v>46</v>
      </c>
      <c r="AI463" s="1">
        <v>46</v>
      </c>
      <c r="AJ463" s="22">
        <v>43</v>
      </c>
      <c r="AL463" s="41" t="str">
        <f t="shared" si="35"/>
        <v>Man City</v>
      </c>
      <c r="AM463" s="14"/>
    </row>
    <row r="464" spans="16:39" x14ac:dyDescent="0.35">
      <c r="P464" s="21">
        <v>456</v>
      </c>
      <c r="Q464" s="1">
        <v>53</v>
      </c>
      <c r="R464" s="1">
        <v>44</v>
      </c>
      <c r="S464" s="1">
        <v>27</v>
      </c>
      <c r="T464" s="1">
        <v>38</v>
      </c>
      <c r="U464" s="1">
        <v>41</v>
      </c>
      <c r="V464" s="1">
        <v>77</v>
      </c>
      <c r="W464" s="1">
        <v>53</v>
      </c>
      <c r="X464" s="1">
        <v>63</v>
      </c>
      <c r="Y464" s="1">
        <v>24</v>
      </c>
      <c r="Z464" s="1">
        <v>17</v>
      </c>
      <c r="AA464" s="1">
        <v>52</v>
      </c>
      <c r="AB464" s="1">
        <v>91</v>
      </c>
      <c r="AC464" s="1">
        <v>75</v>
      </c>
      <c r="AD464" s="1">
        <v>60</v>
      </c>
      <c r="AE464" s="1">
        <v>36</v>
      </c>
      <c r="AF464" s="1">
        <v>45</v>
      </c>
      <c r="AG464" s="1">
        <v>75</v>
      </c>
      <c r="AH464" s="1">
        <v>52</v>
      </c>
      <c r="AI464" s="1">
        <v>54</v>
      </c>
      <c r="AJ464" s="22">
        <v>55</v>
      </c>
      <c r="AL464" s="41" t="str">
        <f t="shared" si="35"/>
        <v>Liverpool</v>
      </c>
      <c r="AM464" s="14"/>
    </row>
    <row r="465" spans="16:39" x14ac:dyDescent="0.35">
      <c r="P465" s="21">
        <v>457</v>
      </c>
      <c r="Q465" s="1">
        <v>67</v>
      </c>
      <c r="R465" s="1">
        <v>45</v>
      </c>
      <c r="S465" s="1">
        <v>40</v>
      </c>
      <c r="T465" s="1">
        <v>43</v>
      </c>
      <c r="U465" s="1">
        <v>34</v>
      </c>
      <c r="V465" s="1">
        <v>59</v>
      </c>
      <c r="W465" s="1">
        <v>57</v>
      </c>
      <c r="X465" s="1">
        <v>48</v>
      </c>
      <c r="Y465" s="1">
        <v>12</v>
      </c>
      <c r="Z465" s="1">
        <v>26</v>
      </c>
      <c r="AA465" s="1">
        <v>59</v>
      </c>
      <c r="AB465" s="1">
        <v>88</v>
      </c>
      <c r="AC465" s="1">
        <v>91</v>
      </c>
      <c r="AD465" s="1">
        <v>55</v>
      </c>
      <c r="AE465" s="1">
        <v>50</v>
      </c>
      <c r="AF465" s="1">
        <v>36</v>
      </c>
      <c r="AG465" s="1">
        <v>67</v>
      </c>
      <c r="AH465" s="1">
        <v>52</v>
      </c>
      <c r="AI465" s="1">
        <v>38</v>
      </c>
      <c r="AJ465" s="22">
        <v>54</v>
      </c>
      <c r="AL465" s="41" t="str">
        <f t="shared" si="35"/>
        <v>Man City</v>
      </c>
      <c r="AM465" s="14"/>
    </row>
    <row r="466" spans="16:39" x14ac:dyDescent="0.35">
      <c r="P466" s="21">
        <v>458</v>
      </c>
      <c r="Q466" s="1">
        <v>72</v>
      </c>
      <c r="R466" s="1">
        <v>46</v>
      </c>
      <c r="S466" s="1">
        <v>31</v>
      </c>
      <c r="T466" s="1">
        <v>39</v>
      </c>
      <c r="U466" s="1">
        <v>27</v>
      </c>
      <c r="V466" s="1">
        <v>61</v>
      </c>
      <c r="W466" s="1">
        <v>33</v>
      </c>
      <c r="X466" s="1">
        <v>44</v>
      </c>
      <c r="Y466" s="1">
        <v>38</v>
      </c>
      <c r="Z466" s="1">
        <v>19</v>
      </c>
      <c r="AA466" s="1">
        <v>59</v>
      </c>
      <c r="AB466" s="1">
        <v>84</v>
      </c>
      <c r="AC466" s="1">
        <v>89</v>
      </c>
      <c r="AD466" s="1">
        <v>54</v>
      </c>
      <c r="AE466" s="1">
        <v>54</v>
      </c>
      <c r="AF466" s="1">
        <v>38</v>
      </c>
      <c r="AG466" s="1">
        <v>72</v>
      </c>
      <c r="AH466" s="1">
        <v>56</v>
      </c>
      <c r="AI466" s="1">
        <v>50</v>
      </c>
      <c r="AJ466" s="22">
        <v>53</v>
      </c>
      <c r="AL466" s="41" t="str">
        <f t="shared" si="35"/>
        <v>Man City</v>
      </c>
      <c r="AM466" s="14"/>
    </row>
    <row r="467" spans="16:39" x14ac:dyDescent="0.35">
      <c r="P467" s="21">
        <v>459</v>
      </c>
      <c r="Q467" s="1">
        <v>71</v>
      </c>
      <c r="R467" s="1">
        <v>45</v>
      </c>
      <c r="S467" s="1">
        <v>36</v>
      </c>
      <c r="T467" s="1">
        <v>37</v>
      </c>
      <c r="U467" s="1">
        <v>37</v>
      </c>
      <c r="V467" s="1">
        <v>67</v>
      </c>
      <c r="W467" s="1">
        <v>46</v>
      </c>
      <c r="X467" s="1">
        <v>42</v>
      </c>
      <c r="Y467" s="1">
        <v>18</v>
      </c>
      <c r="Z467" s="1">
        <v>20</v>
      </c>
      <c r="AA467" s="1">
        <v>55</v>
      </c>
      <c r="AB467" s="1">
        <v>87</v>
      </c>
      <c r="AC467" s="1">
        <v>93</v>
      </c>
      <c r="AD467" s="1">
        <v>70</v>
      </c>
      <c r="AE467" s="1">
        <v>47</v>
      </c>
      <c r="AF467" s="1">
        <v>44</v>
      </c>
      <c r="AG467" s="1">
        <v>60</v>
      </c>
      <c r="AH467" s="1">
        <v>47</v>
      </c>
      <c r="AI467" s="1">
        <v>55</v>
      </c>
      <c r="AJ467" s="22">
        <v>53</v>
      </c>
      <c r="AL467" s="41" t="str">
        <f t="shared" si="35"/>
        <v>Man City</v>
      </c>
      <c r="AM467" s="14"/>
    </row>
    <row r="468" spans="16:39" x14ac:dyDescent="0.35">
      <c r="P468" s="21">
        <v>460</v>
      </c>
      <c r="Q468" s="1">
        <v>70</v>
      </c>
      <c r="R468" s="1">
        <v>28</v>
      </c>
      <c r="S468" s="1">
        <v>36</v>
      </c>
      <c r="T468" s="1">
        <v>51</v>
      </c>
      <c r="U468" s="1">
        <v>39</v>
      </c>
      <c r="V468" s="1">
        <v>59</v>
      </c>
      <c r="W468" s="1">
        <v>39</v>
      </c>
      <c r="X468" s="1">
        <v>68</v>
      </c>
      <c r="Y468" s="1">
        <v>33</v>
      </c>
      <c r="Z468" s="1">
        <v>24</v>
      </c>
      <c r="AA468" s="1">
        <v>57</v>
      </c>
      <c r="AB468" s="1">
        <v>89</v>
      </c>
      <c r="AC468" s="1">
        <v>87</v>
      </c>
      <c r="AD468" s="1">
        <v>58</v>
      </c>
      <c r="AE468" s="1">
        <v>60</v>
      </c>
      <c r="AF468" s="1">
        <v>51</v>
      </c>
      <c r="AG468" s="1">
        <v>68</v>
      </c>
      <c r="AH468" s="1">
        <v>52</v>
      </c>
      <c r="AI468" s="1">
        <v>37</v>
      </c>
      <c r="AJ468" s="22">
        <v>54</v>
      </c>
      <c r="AL468" s="41" t="str">
        <f t="shared" si="35"/>
        <v>Liverpool</v>
      </c>
      <c r="AM468" s="14"/>
    </row>
    <row r="469" spans="16:39" x14ac:dyDescent="0.35">
      <c r="P469" s="21">
        <v>461</v>
      </c>
      <c r="Q469" s="1">
        <v>78</v>
      </c>
      <c r="R469" s="1">
        <v>55</v>
      </c>
      <c r="S469" s="1">
        <v>30</v>
      </c>
      <c r="T469" s="1">
        <v>44</v>
      </c>
      <c r="U469" s="1">
        <v>32</v>
      </c>
      <c r="V469" s="1">
        <v>74</v>
      </c>
      <c r="W469" s="1">
        <v>54</v>
      </c>
      <c r="X469" s="1">
        <v>46</v>
      </c>
      <c r="Y469" s="1">
        <v>24</v>
      </c>
      <c r="Z469" s="1">
        <v>19</v>
      </c>
      <c r="AA469" s="1">
        <v>60</v>
      </c>
      <c r="AB469" s="1">
        <v>76</v>
      </c>
      <c r="AC469" s="1">
        <v>88</v>
      </c>
      <c r="AD469" s="1">
        <v>59</v>
      </c>
      <c r="AE469" s="1">
        <v>55</v>
      </c>
      <c r="AF469" s="1">
        <v>29</v>
      </c>
      <c r="AG469" s="1">
        <v>67</v>
      </c>
      <c r="AH469" s="1">
        <v>52</v>
      </c>
      <c r="AI469" s="1">
        <v>64</v>
      </c>
      <c r="AJ469" s="22">
        <v>46</v>
      </c>
      <c r="AL469" s="41" t="str">
        <f t="shared" si="35"/>
        <v>Man City</v>
      </c>
      <c r="AM469" s="14"/>
    </row>
    <row r="470" spans="16:39" x14ac:dyDescent="0.35">
      <c r="P470" s="21">
        <v>462</v>
      </c>
      <c r="Q470" s="1">
        <v>67</v>
      </c>
      <c r="R470" s="1">
        <v>61</v>
      </c>
      <c r="S470" s="1">
        <v>26</v>
      </c>
      <c r="T470" s="1">
        <v>44</v>
      </c>
      <c r="U470" s="1">
        <v>38</v>
      </c>
      <c r="V470" s="1">
        <v>56</v>
      </c>
      <c r="W470" s="1">
        <v>48</v>
      </c>
      <c r="X470" s="1">
        <v>48</v>
      </c>
      <c r="Y470" s="1">
        <v>38</v>
      </c>
      <c r="Z470" s="1">
        <v>27</v>
      </c>
      <c r="AA470" s="1">
        <v>64</v>
      </c>
      <c r="AB470" s="1">
        <v>78</v>
      </c>
      <c r="AC470" s="1">
        <v>75</v>
      </c>
      <c r="AD470" s="1">
        <v>63</v>
      </c>
      <c r="AE470" s="1">
        <v>44</v>
      </c>
      <c r="AF470" s="1">
        <v>43</v>
      </c>
      <c r="AG470" s="1">
        <v>60</v>
      </c>
      <c r="AH470" s="1">
        <v>58</v>
      </c>
      <c r="AI470" s="1">
        <v>48</v>
      </c>
      <c r="AJ470" s="22">
        <v>42</v>
      </c>
      <c r="AL470" s="41" t="str">
        <f t="shared" si="35"/>
        <v>Liverpool</v>
      </c>
      <c r="AM470" s="14"/>
    </row>
    <row r="471" spans="16:39" x14ac:dyDescent="0.35">
      <c r="P471" s="21">
        <v>463</v>
      </c>
      <c r="Q471" s="1">
        <v>58</v>
      </c>
      <c r="R471" s="1">
        <v>45</v>
      </c>
      <c r="S471" s="1">
        <v>42</v>
      </c>
      <c r="T471" s="1">
        <v>48</v>
      </c>
      <c r="U471" s="1">
        <v>24</v>
      </c>
      <c r="V471" s="1">
        <v>48</v>
      </c>
      <c r="W471" s="1">
        <v>54</v>
      </c>
      <c r="X471" s="1">
        <v>51</v>
      </c>
      <c r="Y471" s="1">
        <v>20</v>
      </c>
      <c r="Z471" s="1">
        <v>29</v>
      </c>
      <c r="AA471" s="1">
        <v>54</v>
      </c>
      <c r="AB471" s="1">
        <v>83</v>
      </c>
      <c r="AC471" s="1">
        <v>90</v>
      </c>
      <c r="AD471" s="1">
        <v>66</v>
      </c>
      <c r="AE471" s="1">
        <v>42</v>
      </c>
      <c r="AF471" s="1">
        <v>39</v>
      </c>
      <c r="AG471" s="1">
        <v>78</v>
      </c>
      <c r="AH471" s="1">
        <v>57</v>
      </c>
      <c r="AI471" s="1">
        <v>51</v>
      </c>
      <c r="AJ471" s="22">
        <v>47</v>
      </c>
      <c r="AL471" s="41" t="str">
        <f t="shared" si="35"/>
        <v>Man City</v>
      </c>
      <c r="AM471" s="14"/>
    </row>
    <row r="472" spans="16:39" x14ac:dyDescent="0.35">
      <c r="P472" s="21">
        <v>464</v>
      </c>
      <c r="Q472" s="1">
        <v>63</v>
      </c>
      <c r="R472" s="1">
        <v>44</v>
      </c>
      <c r="S472" s="1">
        <v>33</v>
      </c>
      <c r="T472" s="1">
        <v>37</v>
      </c>
      <c r="U472" s="1">
        <v>29</v>
      </c>
      <c r="V472" s="1">
        <v>59</v>
      </c>
      <c r="W472" s="1">
        <v>49</v>
      </c>
      <c r="X472" s="1">
        <v>61</v>
      </c>
      <c r="Y472" s="1">
        <v>27</v>
      </c>
      <c r="Z472" s="1">
        <v>24</v>
      </c>
      <c r="AA472" s="1">
        <v>70</v>
      </c>
      <c r="AB472" s="1">
        <v>85</v>
      </c>
      <c r="AC472" s="1">
        <v>95</v>
      </c>
      <c r="AD472" s="1">
        <v>51</v>
      </c>
      <c r="AE472" s="1">
        <v>46</v>
      </c>
      <c r="AF472" s="1">
        <v>44</v>
      </c>
      <c r="AG472" s="1">
        <v>72</v>
      </c>
      <c r="AH472" s="1">
        <v>32</v>
      </c>
      <c r="AI472" s="1">
        <v>50</v>
      </c>
      <c r="AJ472" s="22">
        <v>59</v>
      </c>
      <c r="AL472" s="41" t="str">
        <f t="shared" si="35"/>
        <v>Man City</v>
      </c>
      <c r="AM472" s="14"/>
    </row>
    <row r="473" spans="16:39" x14ac:dyDescent="0.35">
      <c r="P473" s="21">
        <v>465</v>
      </c>
      <c r="Q473" s="1">
        <v>63</v>
      </c>
      <c r="R473" s="1">
        <v>56</v>
      </c>
      <c r="S473" s="1">
        <v>44</v>
      </c>
      <c r="T473" s="1">
        <v>40</v>
      </c>
      <c r="U473" s="1">
        <v>30</v>
      </c>
      <c r="V473" s="1">
        <v>59</v>
      </c>
      <c r="W473" s="1">
        <v>49</v>
      </c>
      <c r="X473" s="1">
        <v>62</v>
      </c>
      <c r="Y473" s="1">
        <v>22</v>
      </c>
      <c r="Z473" s="1">
        <v>25</v>
      </c>
      <c r="AA473" s="1">
        <v>62</v>
      </c>
      <c r="AB473" s="1">
        <v>85</v>
      </c>
      <c r="AC473" s="1">
        <v>89</v>
      </c>
      <c r="AD473" s="1">
        <v>52</v>
      </c>
      <c r="AE473" s="1">
        <v>39</v>
      </c>
      <c r="AF473" s="1">
        <v>35</v>
      </c>
      <c r="AG473" s="1">
        <v>64</v>
      </c>
      <c r="AH473" s="1">
        <v>56</v>
      </c>
      <c r="AI473" s="1">
        <v>46</v>
      </c>
      <c r="AJ473" s="22">
        <v>56</v>
      </c>
      <c r="AL473" s="41" t="str">
        <f t="shared" si="35"/>
        <v>Man City</v>
      </c>
      <c r="AM473" s="14"/>
    </row>
    <row r="474" spans="16:39" x14ac:dyDescent="0.35">
      <c r="P474" s="21">
        <v>466</v>
      </c>
      <c r="Q474" s="1">
        <v>63</v>
      </c>
      <c r="R474" s="1">
        <v>34</v>
      </c>
      <c r="S474" s="1">
        <v>50</v>
      </c>
      <c r="T474" s="1">
        <v>34</v>
      </c>
      <c r="U474" s="1">
        <v>40</v>
      </c>
      <c r="V474" s="1">
        <v>73</v>
      </c>
      <c r="W474" s="1">
        <v>53</v>
      </c>
      <c r="X474" s="1">
        <v>50</v>
      </c>
      <c r="Y474" s="1">
        <v>32</v>
      </c>
      <c r="Z474" s="1">
        <v>13</v>
      </c>
      <c r="AA474" s="1">
        <v>59</v>
      </c>
      <c r="AB474" s="1">
        <v>91</v>
      </c>
      <c r="AC474" s="1">
        <v>83</v>
      </c>
      <c r="AD474" s="1">
        <v>63</v>
      </c>
      <c r="AE474" s="1">
        <v>44</v>
      </c>
      <c r="AF474" s="1">
        <v>39</v>
      </c>
      <c r="AG474" s="1">
        <v>64</v>
      </c>
      <c r="AH474" s="1">
        <v>38</v>
      </c>
      <c r="AI474" s="1">
        <v>56</v>
      </c>
      <c r="AJ474" s="22">
        <v>56</v>
      </c>
      <c r="AL474" s="41" t="str">
        <f t="shared" si="35"/>
        <v>Liverpool</v>
      </c>
      <c r="AM474" s="14"/>
    </row>
    <row r="475" spans="16:39" x14ac:dyDescent="0.35">
      <c r="P475" s="21">
        <v>467</v>
      </c>
      <c r="Q475" s="1">
        <v>68</v>
      </c>
      <c r="R475" s="1">
        <v>45</v>
      </c>
      <c r="S475" s="1">
        <v>47</v>
      </c>
      <c r="T475" s="1">
        <v>39</v>
      </c>
      <c r="U475" s="1">
        <v>32</v>
      </c>
      <c r="V475" s="1">
        <v>68</v>
      </c>
      <c r="W475" s="1">
        <v>71</v>
      </c>
      <c r="X475" s="1">
        <v>50</v>
      </c>
      <c r="Y475" s="1">
        <v>30</v>
      </c>
      <c r="Z475" s="1">
        <v>21</v>
      </c>
      <c r="AA475" s="1">
        <v>45</v>
      </c>
      <c r="AB475" s="1">
        <v>89</v>
      </c>
      <c r="AC475" s="1">
        <v>86</v>
      </c>
      <c r="AD475" s="1">
        <v>58</v>
      </c>
      <c r="AE475" s="1">
        <v>50</v>
      </c>
      <c r="AF475" s="1">
        <v>35</v>
      </c>
      <c r="AG475" s="1">
        <v>63</v>
      </c>
      <c r="AH475" s="1">
        <v>43</v>
      </c>
      <c r="AI475" s="1">
        <v>44</v>
      </c>
      <c r="AJ475" s="22">
        <v>53</v>
      </c>
      <c r="AL475" s="41" t="str">
        <f t="shared" si="35"/>
        <v>Liverpool</v>
      </c>
      <c r="AM475" s="14"/>
    </row>
    <row r="476" spans="16:39" x14ac:dyDescent="0.35">
      <c r="P476" s="21">
        <v>468</v>
      </c>
      <c r="Q476" s="1">
        <v>69</v>
      </c>
      <c r="R476" s="1">
        <v>62</v>
      </c>
      <c r="S476" s="1">
        <v>43</v>
      </c>
      <c r="T476" s="1">
        <v>36</v>
      </c>
      <c r="U476" s="1">
        <v>22</v>
      </c>
      <c r="V476" s="1">
        <v>62</v>
      </c>
      <c r="W476" s="1">
        <v>53</v>
      </c>
      <c r="X476" s="1">
        <v>60</v>
      </c>
      <c r="Y476" s="1">
        <v>24</v>
      </c>
      <c r="Z476" s="1">
        <v>23</v>
      </c>
      <c r="AA476" s="1">
        <v>53</v>
      </c>
      <c r="AB476" s="1">
        <v>87</v>
      </c>
      <c r="AC476" s="1">
        <v>96</v>
      </c>
      <c r="AD476" s="1">
        <v>47</v>
      </c>
      <c r="AE476" s="1">
        <v>48</v>
      </c>
      <c r="AF476" s="1">
        <v>48</v>
      </c>
      <c r="AG476" s="1">
        <v>68</v>
      </c>
      <c r="AH476" s="1">
        <v>46</v>
      </c>
      <c r="AI476" s="1">
        <v>57</v>
      </c>
      <c r="AJ476" s="22">
        <v>44</v>
      </c>
      <c r="AL476" s="41" t="str">
        <f t="shared" si="35"/>
        <v>Man City</v>
      </c>
      <c r="AM476" s="14"/>
    </row>
    <row r="477" spans="16:39" x14ac:dyDescent="0.35">
      <c r="P477" s="21">
        <v>469</v>
      </c>
      <c r="Q477" s="1">
        <v>69</v>
      </c>
      <c r="R477" s="1">
        <v>32</v>
      </c>
      <c r="S477" s="1">
        <v>43</v>
      </c>
      <c r="T477" s="1">
        <v>39</v>
      </c>
      <c r="U477" s="1">
        <v>34</v>
      </c>
      <c r="V477" s="1">
        <v>68</v>
      </c>
      <c r="W477" s="1">
        <v>63</v>
      </c>
      <c r="X477" s="1">
        <v>49</v>
      </c>
      <c r="Y477" s="1">
        <v>28</v>
      </c>
      <c r="Z477" s="1">
        <v>24</v>
      </c>
      <c r="AA477" s="1">
        <v>44</v>
      </c>
      <c r="AB477" s="1">
        <v>88</v>
      </c>
      <c r="AC477" s="1">
        <v>87</v>
      </c>
      <c r="AD477" s="1">
        <v>47</v>
      </c>
      <c r="AE477" s="1">
        <v>58</v>
      </c>
      <c r="AF477" s="1">
        <v>30</v>
      </c>
      <c r="AG477" s="1">
        <v>65</v>
      </c>
      <c r="AH477" s="1">
        <v>53</v>
      </c>
      <c r="AI477" s="1">
        <v>43</v>
      </c>
      <c r="AJ477" s="22">
        <v>57</v>
      </c>
      <c r="AL477" s="41" t="str">
        <f t="shared" si="35"/>
        <v>Liverpool</v>
      </c>
      <c r="AM477" s="14"/>
    </row>
    <row r="478" spans="16:39" x14ac:dyDescent="0.35">
      <c r="P478" s="21">
        <v>470</v>
      </c>
      <c r="Q478" s="1">
        <v>54</v>
      </c>
      <c r="R478" s="1">
        <v>57</v>
      </c>
      <c r="S478" s="1">
        <v>43</v>
      </c>
      <c r="T478" s="1">
        <v>42</v>
      </c>
      <c r="U478" s="1">
        <v>34</v>
      </c>
      <c r="V478" s="1">
        <v>56</v>
      </c>
      <c r="W478" s="1">
        <v>50</v>
      </c>
      <c r="X478" s="1">
        <v>53</v>
      </c>
      <c r="Y478" s="1">
        <v>33</v>
      </c>
      <c r="Z478" s="1">
        <v>30</v>
      </c>
      <c r="AA478" s="1">
        <v>48</v>
      </c>
      <c r="AB478" s="1">
        <v>81</v>
      </c>
      <c r="AC478" s="1">
        <v>98</v>
      </c>
      <c r="AD478" s="1">
        <v>76</v>
      </c>
      <c r="AE478" s="1">
        <v>52</v>
      </c>
      <c r="AF478" s="1">
        <v>44</v>
      </c>
      <c r="AG478" s="1">
        <v>60</v>
      </c>
      <c r="AH478" s="1">
        <v>31</v>
      </c>
      <c r="AI478" s="1">
        <v>51</v>
      </c>
      <c r="AJ478" s="22">
        <v>48</v>
      </c>
      <c r="AL478" s="41" t="str">
        <f t="shared" si="35"/>
        <v>Man City</v>
      </c>
      <c r="AM478" s="14"/>
    </row>
    <row r="479" spans="16:39" x14ac:dyDescent="0.35">
      <c r="P479" s="21">
        <v>471</v>
      </c>
      <c r="Q479" s="1">
        <v>73</v>
      </c>
      <c r="R479" s="1">
        <v>43</v>
      </c>
      <c r="S479" s="1">
        <v>49</v>
      </c>
      <c r="T479" s="1">
        <v>32</v>
      </c>
      <c r="U479" s="1">
        <v>37</v>
      </c>
      <c r="V479" s="1">
        <v>62</v>
      </c>
      <c r="W479" s="1">
        <v>48</v>
      </c>
      <c r="X479" s="1">
        <v>58</v>
      </c>
      <c r="Y479" s="1">
        <v>22</v>
      </c>
      <c r="Z479" s="1">
        <v>27</v>
      </c>
      <c r="AA479" s="1">
        <v>66</v>
      </c>
      <c r="AB479" s="1">
        <v>75</v>
      </c>
      <c r="AC479" s="1">
        <v>85</v>
      </c>
      <c r="AD479" s="1">
        <v>65</v>
      </c>
      <c r="AE479" s="1">
        <v>48</v>
      </c>
      <c r="AF479" s="1">
        <v>40</v>
      </c>
      <c r="AG479" s="1">
        <v>68</v>
      </c>
      <c r="AH479" s="1">
        <v>40</v>
      </c>
      <c r="AI479" s="1">
        <v>42</v>
      </c>
      <c r="AJ479" s="22">
        <v>58</v>
      </c>
      <c r="AL479" s="41" t="str">
        <f t="shared" si="35"/>
        <v>Man City</v>
      </c>
      <c r="AM479" s="14"/>
    </row>
    <row r="480" spans="16:39" x14ac:dyDescent="0.35">
      <c r="P480" s="21">
        <v>472</v>
      </c>
      <c r="Q480" s="1">
        <v>57</v>
      </c>
      <c r="R480" s="1">
        <v>53</v>
      </c>
      <c r="S480" s="1">
        <v>26</v>
      </c>
      <c r="T480" s="1">
        <v>43</v>
      </c>
      <c r="U480" s="1">
        <v>34</v>
      </c>
      <c r="V480" s="1">
        <v>60</v>
      </c>
      <c r="W480" s="1">
        <v>52</v>
      </c>
      <c r="X480" s="1">
        <v>50</v>
      </c>
      <c r="Y480" s="1">
        <v>32</v>
      </c>
      <c r="Z480" s="1">
        <v>31</v>
      </c>
      <c r="AA480" s="1">
        <v>45</v>
      </c>
      <c r="AB480" s="1">
        <v>81</v>
      </c>
      <c r="AC480" s="1">
        <v>85</v>
      </c>
      <c r="AD480" s="1">
        <v>60</v>
      </c>
      <c r="AE480" s="1">
        <v>47</v>
      </c>
      <c r="AF480" s="1">
        <v>43</v>
      </c>
      <c r="AG480" s="1">
        <v>65</v>
      </c>
      <c r="AH480" s="1">
        <v>44</v>
      </c>
      <c r="AI480" s="1">
        <v>55</v>
      </c>
      <c r="AJ480" s="22">
        <v>62</v>
      </c>
      <c r="AL480" s="41" t="str">
        <f t="shared" si="35"/>
        <v>Man City</v>
      </c>
      <c r="AM480" s="14"/>
    </row>
    <row r="481" spans="16:39" x14ac:dyDescent="0.35">
      <c r="P481" s="21">
        <v>473</v>
      </c>
      <c r="Q481" s="1">
        <v>72</v>
      </c>
      <c r="R481" s="1">
        <v>48</v>
      </c>
      <c r="S481" s="1">
        <v>36</v>
      </c>
      <c r="T481" s="1">
        <v>42</v>
      </c>
      <c r="U481" s="1">
        <v>33</v>
      </c>
      <c r="V481" s="1">
        <v>65</v>
      </c>
      <c r="W481" s="1">
        <v>45</v>
      </c>
      <c r="X481" s="1">
        <v>60</v>
      </c>
      <c r="Y481" s="1">
        <v>28</v>
      </c>
      <c r="Z481" s="1">
        <v>34</v>
      </c>
      <c r="AA481" s="1">
        <v>60</v>
      </c>
      <c r="AB481" s="1">
        <v>89</v>
      </c>
      <c r="AC481" s="1">
        <v>88</v>
      </c>
      <c r="AD481" s="1">
        <v>33</v>
      </c>
      <c r="AE481" s="1">
        <v>51</v>
      </c>
      <c r="AF481" s="1">
        <v>37</v>
      </c>
      <c r="AG481" s="1">
        <v>68</v>
      </c>
      <c r="AH481" s="1">
        <v>51</v>
      </c>
      <c r="AI481" s="1">
        <v>44</v>
      </c>
      <c r="AJ481" s="22">
        <v>61</v>
      </c>
      <c r="AL481" s="41" t="str">
        <f t="shared" si="35"/>
        <v>Liverpool</v>
      </c>
      <c r="AM481" s="14"/>
    </row>
    <row r="482" spans="16:39" x14ac:dyDescent="0.35">
      <c r="P482" s="21">
        <v>474</v>
      </c>
      <c r="Q482" s="1">
        <v>50</v>
      </c>
      <c r="R482" s="1">
        <v>55</v>
      </c>
      <c r="S482" s="1">
        <v>46</v>
      </c>
      <c r="T482" s="1">
        <v>48</v>
      </c>
      <c r="U482" s="1">
        <v>32</v>
      </c>
      <c r="V482" s="1">
        <v>58</v>
      </c>
      <c r="W482" s="1">
        <v>65</v>
      </c>
      <c r="X482" s="1">
        <v>53</v>
      </c>
      <c r="Y482" s="1">
        <v>31</v>
      </c>
      <c r="Z482" s="1">
        <v>22</v>
      </c>
      <c r="AA482" s="1">
        <v>49</v>
      </c>
      <c r="AB482" s="1">
        <v>95</v>
      </c>
      <c r="AC482" s="1">
        <v>94</v>
      </c>
      <c r="AD482" s="1">
        <v>61</v>
      </c>
      <c r="AE482" s="1">
        <v>47</v>
      </c>
      <c r="AF482" s="1">
        <v>27</v>
      </c>
      <c r="AG482" s="1">
        <v>60</v>
      </c>
      <c r="AH482" s="1">
        <v>53</v>
      </c>
      <c r="AI482" s="1">
        <v>51</v>
      </c>
      <c r="AJ482" s="22">
        <v>54</v>
      </c>
      <c r="AL482" s="41" t="str">
        <f t="shared" si="35"/>
        <v>Liverpool</v>
      </c>
      <c r="AM482" s="14"/>
    </row>
    <row r="483" spans="16:39" x14ac:dyDescent="0.35">
      <c r="P483" s="21">
        <v>475</v>
      </c>
      <c r="Q483" s="1">
        <v>74</v>
      </c>
      <c r="R483" s="1">
        <v>55</v>
      </c>
      <c r="S483" s="1">
        <v>33</v>
      </c>
      <c r="T483" s="1">
        <v>37</v>
      </c>
      <c r="U483" s="1">
        <v>33</v>
      </c>
      <c r="V483" s="1">
        <v>62</v>
      </c>
      <c r="W483" s="1">
        <v>48</v>
      </c>
      <c r="X483" s="1">
        <v>46</v>
      </c>
      <c r="Y483" s="1">
        <v>29</v>
      </c>
      <c r="Z483" s="1">
        <v>17</v>
      </c>
      <c r="AA483" s="1">
        <v>53</v>
      </c>
      <c r="AB483" s="1">
        <v>87</v>
      </c>
      <c r="AC483" s="1">
        <v>99</v>
      </c>
      <c r="AD483" s="1">
        <v>51</v>
      </c>
      <c r="AE483" s="1">
        <v>51</v>
      </c>
      <c r="AF483" s="1">
        <v>51</v>
      </c>
      <c r="AG483" s="1">
        <v>72</v>
      </c>
      <c r="AH483" s="1">
        <v>60</v>
      </c>
      <c r="AI483" s="1">
        <v>41</v>
      </c>
      <c r="AJ483" s="22">
        <v>44</v>
      </c>
      <c r="AL483" s="41" t="str">
        <f t="shared" si="35"/>
        <v>Man City</v>
      </c>
      <c r="AM483" s="14"/>
    </row>
    <row r="484" spans="16:39" x14ac:dyDescent="0.35">
      <c r="P484" s="21">
        <v>476</v>
      </c>
      <c r="Q484" s="1">
        <v>65</v>
      </c>
      <c r="R484" s="1">
        <v>42</v>
      </c>
      <c r="S484" s="1">
        <v>37</v>
      </c>
      <c r="T484" s="1">
        <v>39</v>
      </c>
      <c r="U484" s="1">
        <v>21</v>
      </c>
      <c r="V484" s="1">
        <v>60</v>
      </c>
      <c r="W484" s="1">
        <v>57</v>
      </c>
      <c r="X484" s="1">
        <v>72</v>
      </c>
      <c r="Y484" s="1">
        <v>23</v>
      </c>
      <c r="Z484" s="1">
        <v>28</v>
      </c>
      <c r="AA484" s="1">
        <v>64</v>
      </c>
      <c r="AB484" s="1">
        <v>89</v>
      </c>
      <c r="AC484" s="1">
        <v>91</v>
      </c>
      <c r="AD484" s="1">
        <v>57</v>
      </c>
      <c r="AE484" s="1">
        <v>48</v>
      </c>
      <c r="AF484" s="1">
        <v>50</v>
      </c>
      <c r="AG484" s="1">
        <v>55</v>
      </c>
      <c r="AH484" s="1">
        <v>39</v>
      </c>
      <c r="AI484" s="1">
        <v>44</v>
      </c>
      <c r="AJ484" s="22">
        <v>50</v>
      </c>
      <c r="AL484" s="41" t="str">
        <f t="shared" si="35"/>
        <v>Man City</v>
      </c>
      <c r="AM484" s="14"/>
    </row>
    <row r="485" spans="16:39" x14ac:dyDescent="0.35">
      <c r="P485" s="21">
        <v>477</v>
      </c>
      <c r="Q485" s="1">
        <v>69</v>
      </c>
      <c r="R485" s="1">
        <v>39</v>
      </c>
      <c r="S485" s="1">
        <v>44</v>
      </c>
      <c r="T485" s="1">
        <v>48</v>
      </c>
      <c r="U485" s="1">
        <v>31</v>
      </c>
      <c r="V485" s="1">
        <v>80</v>
      </c>
      <c r="W485" s="1">
        <v>46</v>
      </c>
      <c r="X485" s="1">
        <v>56</v>
      </c>
      <c r="Y485" s="1">
        <v>35</v>
      </c>
      <c r="Z485" s="1">
        <v>29</v>
      </c>
      <c r="AA485" s="1">
        <v>49</v>
      </c>
      <c r="AB485" s="1">
        <v>67</v>
      </c>
      <c r="AC485" s="1">
        <v>98</v>
      </c>
      <c r="AD485" s="1">
        <v>47</v>
      </c>
      <c r="AE485" s="1">
        <v>43</v>
      </c>
      <c r="AF485" s="1">
        <v>41</v>
      </c>
      <c r="AG485" s="1">
        <v>73</v>
      </c>
      <c r="AH485" s="1">
        <v>53</v>
      </c>
      <c r="AI485" s="1">
        <v>52</v>
      </c>
      <c r="AJ485" s="22">
        <v>38</v>
      </c>
      <c r="AL485" s="41" t="str">
        <f t="shared" si="35"/>
        <v>Man City</v>
      </c>
      <c r="AM485" s="14"/>
    </row>
    <row r="486" spans="16:39" x14ac:dyDescent="0.35">
      <c r="P486" s="21">
        <v>478</v>
      </c>
      <c r="Q486" s="1">
        <v>51</v>
      </c>
      <c r="R486" s="1">
        <v>62</v>
      </c>
      <c r="S486" s="1">
        <v>32</v>
      </c>
      <c r="T486" s="1">
        <v>50</v>
      </c>
      <c r="U486" s="1">
        <v>36</v>
      </c>
      <c r="V486" s="1">
        <v>62</v>
      </c>
      <c r="W486" s="1">
        <v>47</v>
      </c>
      <c r="X486" s="1">
        <v>48</v>
      </c>
      <c r="Y486" s="1">
        <v>30</v>
      </c>
      <c r="Z486" s="1">
        <v>27</v>
      </c>
      <c r="AA486" s="1">
        <v>59</v>
      </c>
      <c r="AB486" s="1">
        <v>69</v>
      </c>
      <c r="AC486" s="1">
        <v>84</v>
      </c>
      <c r="AD486" s="1">
        <v>61</v>
      </c>
      <c r="AE486" s="1">
        <v>37</v>
      </c>
      <c r="AF486" s="1">
        <v>49</v>
      </c>
      <c r="AG486" s="1">
        <v>66</v>
      </c>
      <c r="AH486" s="1">
        <v>55</v>
      </c>
      <c r="AI486" s="1">
        <v>54</v>
      </c>
      <c r="AJ486" s="22">
        <v>54</v>
      </c>
      <c r="AL486" s="41" t="str">
        <f t="shared" si="35"/>
        <v>Man City</v>
      </c>
      <c r="AM486" s="14"/>
    </row>
    <row r="487" spans="16:39" x14ac:dyDescent="0.35">
      <c r="P487" s="21">
        <v>479</v>
      </c>
      <c r="Q487" s="1">
        <v>71</v>
      </c>
      <c r="R487" s="1">
        <v>47</v>
      </c>
      <c r="S487" s="1">
        <v>45</v>
      </c>
      <c r="T487" s="1">
        <v>34</v>
      </c>
      <c r="U487" s="1">
        <v>27</v>
      </c>
      <c r="V487" s="1">
        <v>70</v>
      </c>
      <c r="W487" s="1">
        <v>55</v>
      </c>
      <c r="X487" s="1">
        <v>52</v>
      </c>
      <c r="Y487" s="1">
        <v>18</v>
      </c>
      <c r="Z487" s="1">
        <v>30</v>
      </c>
      <c r="AA487" s="1">
        <v>52</v>
      </c>
      <c r="AB487" s="1">
        <v>93</v>
      </c>
      <c r="AC487" s="1">
        <v>81</v>
      </c>
      <c r="AD487" s="1">
        <v>51</v>
      </c>
      <c r="AE487" s="1">
        <v>53</v>
      </c>
      <c r="AF487" s="1">
        <v>41</v>
      </c>
      <c r="AG487" s="1">
        <v>61</v>
      </c>
      <c r="AH487" s="1">
        <v>54</v>
      </c>
      <c r="AI487" s="1">
        <v>45</v>
      </c>
      <c r="AJ487" s="22">
        <v>59</v>
      </c>
      <c r="AL487" s="41" t="str">
        <f t="shared" si="35"/>
        <v>Liverpool</v>
      </c>
      <c r="AM487" s="14"/>
    </row>
    <row r="488" spans="16:39" x14ac:dyDescent="0.35">
      <c r="P488" s="21">
        <v>480</v>
      </c>
      <c r="Q488" s="1">
        <v>63</v>
      </c>
      <c r="R488" s="1">
        <v>46</v>
      </c>
      <c r="S488" s="1">
        <v>40</v>
      </c>
      <c r="T488" s="1">
        <v>43</v>
      </c>
      <c r="U488" s="1">
        <v>39</v>
      </c>
      <c r="V488" s="1">
        <v>56</v>
      </c>
      <c r="W488" s="1">
        <v>49</v>
      </c>
      <c r="X488" s="1">
        <v>52</v>
      </c>
      <c r="Y488" s="1">
        <v>36</v>
      </c>
      <c r="Z488" s="1">
        <v>36</v>
      </c>
      <c r="AA488" s="1">
        <v>45</v>
      </c>
      <c r="AB488" s="1">
        <v>92</v>
      </c>
      <c r="AC488" s="1">
        <v>86</v>
      </c>
      <c r="AD488" s="1">
        <v>55</v>
      </c>
      <c r="AE488" s="1">
        <v>36</v>
      </c>
      <c r="AF488" s="1">
        <v>32</v>
      </c>
      <c r="AG488" s="1">
        <v>83</v>
      </c>
      <c r="AH488" s="1">
        <v>45</v>
      </c>
      <c r="AI488" s="1">
        <v>45</v>
      </c>
      <c r="AJ488" s="22">
        <v>37</v>
      </c>
      <c r="AL488" s="41" t="str">
        <f t="shared" si="35"/>
        <v>Liverpool</v>
      </c>
      <c r="AM488" s="14"/>
    </row>
    <row r="489" spans="16:39" x14ac:dyDescent="0.35">
      <c r="P489" s="21">
        <v>481</v>
      </c>
      <c r="Q489" s="1">
        <v>55</v>
      </c>
      <c r="R489" s="1">
        <v>40</v>
      </c>
      <c r="S489" s="1">
        <v>44</v>
      </c>
      <c r="T489" s="1">
        <v>40</v>
      </c>
      <c r="U489" s="1">
        <v>29</v>
      </c>
      <c r="V489" s="1">
        <v>50</v>
      </c>
      <c r="W489" s="1">
        <v>54</v>
      </c>
      <c r="X489" s="1">
        <v>59</v>
      </c>
      <c r="Y489" s="1">
        <v>23</v>
      </c>
      <c r="Z489" s="1">
        <v>26</v>
      </c>
      <c r="AA489" s="1">
        <v>60</v>
      </c>
      <c r="AB489" s="1">
        <v>93</v>
      </c>
      <c r="AC489" s="1">
        <v>83</v>
      </c>
      <c r="AD489" s="1">
        <v>58</v>
      </c>
      <c r="AE489" s="1">
        <v>51</v>
      </c>
      <c r="AF489" s="1">
        <v>48</v>
      </c>
      <c r="AG489" s="1">
        <v>56</v>
      </c>
      <c r="AH489" s="1">
        <v>63</v>
      </c>
      <c r="AI489" s="1">
        <v>48</v>
      </c>
      <c r="AJ489" s="22">
        <v>52</v>
      </c>
      <c r="AL489" s="41" t="str">
        <f t="shared" si="35"/>
        <v>Liverpool</v>
      </c>
      <c r="AM489" s="14"/>
    </row>
    <row r="490" spans="16:39" x14ac:dyDescent="0.35">
      <c r="P490" s="21">
        <v>482</v>
      </c>
      <c r="Q490" s="1">
        <v>71</v>
      </c>
      <c r="R490" s="1">
        <v>35</v>
      </c>
      <c r="S490" s="1">
        <v>46</v>
      </c>
      <c r="T490" s="1">
        <v>31</v>
      </c>
      <c r="U490" s="1">
        <v>33</v>
      </c>
      <c r="V490" s="1">
        <v>66</v>
      </c>
      <c r="W490" s="1">
        <v>54</v>
      </c>
      <c r="X490" s="1">
        <v>52</v>
      </c>
      <c r="Y490" s="1">
        <v>32</v>
      </c>
      <c r="Z490" s="1">
        <v>13</v>
      </c>
      <c r="AA490" s="1">
        <v>66</v>
      </c>
      <c r="AB490" s="1">
        <v>84</v>
      </c>
      <c r="AC490" s="1">
        <v>77</v>
      </c>
      <c r="AD490" s="1">
        <v>41</v>
      </c>
      <c r="AE490" s="1">
        <v>66</v>
      </c>
      <c r="AF490" s="1">
        <v>37</v>
      </c>
      <c r="AG490" s="1">
        <v>77</v>
      </c>
      <c r="AH490" s="1">
        <v>57</v>
      </c>
      <c r="AI490" s="1">
        <v>43</v>
      </c>
      <c r="AJ490" s="22">
        <v>53</v>
      </c>
      <c r="AL490" s="41" t="str">
        <f t="shared" si="35"/>
        <v>Liverpool</v>
      </c>
      <c r="AM490" s="14"/>
    </row>
    <row r="491" spans="16:39" x14ac:dyDescent="0.35">
      <c r="P491" s="21">
        <v>483</v>
      </c>
      <c r="Q491" s="1">
        <v>63</v>
      </c>
      <c r="R491" s="1">
        <v>46</v>
      </c>
      <c r="S491" s="1">
        <v>31</v>
      </c>
      <c r="T491" s="1">
        <v>34</v>
      </c>
      <c r="U491" s="1">
        <v>25</v>
      </c>
      <c r="V491" s="1">
        <v>67</v>
      </c>
      <c r="W491" s="1">
        <v>27</v>
      </c>
      <c r="X491" s="1">
        <v>69</v>
      </c>
      <c r="Y491" s="1">
        <v>33</v>
      </c>
      <c r="Z491" s="1">
        <v>27</v>
      </c>
      <c r="AA491" s="1">
        <v>71</v>
      </c>
      <c r="AB491" s="1">
        <v>80</v>
      </c>
      <c r="AC491" s="1">
        <v>75</v>
      </c>
      <c r="AD491" s="1">
        <v>61</v>
      </c>
      <c r="AE491" s="1">
        <v>42</v>
      </c>
      <c r="AF491" s="1">
        <v>28</v>
      </c>
      <c r="AG491" s="1">
        <v>73</v>
      </c>
      <c r="AH491" s="1">
        <v>56</v>
      </c>
      <c r="AI491" s="1">
        <v>56</v>
      </c>
      <c r="AJ491" s="22">
        <v>63</v>
      </c>
      <c r="AL491" s="41" t="str">
        <f t="shared" si="35"/>
        <v>Liverpool</v>
      </c>
      <c r="AM491" s="14"/>
    </row>
    <row r="492" spans="16:39" x14ac:dyDescent="0.35">
      <c r="P492" s="21">
        <v>484</v>
      </c>
      <c r="Q492" s="1">
        <v>72</v>
      </c>
      <c r="R492" s="1">
        <v>44</v>
      </c>
      <c r="S492" s="1">
        <v>41</v>
      </c>
      <c r="T492" s="1">
        <v>38</v>
      </c>
      <c r="U492" s="1">
        <v>41</v>
      </c>
      <c r="V492" s="1">
        <v>77</v>
      </c>
      <c r="W492" s="1">
        <v>47</v>
      </c>
      <c r="X492" s="1">
        <v>45</v>
      </c>
      <c r="Y492" s="1">
        <v>31</v>
      </c>
      <c r="Z492" s="1">
        <v>19</v>
      </c>
      <c r="AA492" s="1">
        <v>52</v>
      </c>
      <c r="AB492" s="1">
        <v>74</v>
      </c>
      <c r="AC492" s="1">
        <v>71</v>
      </c>
      <c r="AD492" s="1">
        <v>60</v>
      </c>
      <c r="AE492" s="1">
        <v>44</v>
      </c>
      <c r="AF492" s="1">
        <v>56</v>
      </c>
      <c r="AG492" s="1">
        <v>69</v>
      </c>
      <c r="AH492" s="1">
        <v>37</v>
      </c>
      <c r="AI492" s="1">
        <v>53</v>
      </c>
      <c r="AJ492" s="22">
        <v>48</v>
      </c>
      <c r="AL492" s="41" t="str">
        <f t="shared" si="35"/>
        <v>Chelsea</v>
      </c>
      <c r="AM492" s="14"/>
    </row>
    <row r="493" spans="16:39" x14ac:dyDescent="0.35">
      <c r="P493" s="21">
        <v>485</v>
      </c>
      <c r="Q493" s="1">
        <v>61</v>
      </c>
      <c r="R493" s="1">
        <v>60</v>
      </c>
      <c r="S493" s="1">
        <v>35</v>
      </c>
      <c r="T493" s="1">
        <v>35</v>
      </c>
      <c r="U493" s="1">
        <v>29</v>
      </c>
      <c r="V493" s="1">
        <v>75</v>
      </c>
      <c r="W493" s="1">
        <v>44</v>
      </c>
      <c r="X493" s="1">
        <v>56</v>
      </c>
      <c r="Y493" s="1">
        <v>25</v>
      </c>
      <c r="Z493" s="1">
        <v>29</v>
      </c>
      <c r="AA493" s="1">
        <v>55</v>
      </c>
      <c r="AB493" s="1">
        <v>75</v>
      </c>
      <c r="AC493" s="1">
        <v>84</v>
      </c>
      <c r="AD493" s="1">
        <v>58</v>
      </c>
      <c r="AE493" s="1">
        <v>47</v>
      </c>
      <c r="AF493" s="1">
        <v>41</v>
      </c>
      <c r="AG493" s="1">
        <v>65</v>
      </c>
      <c r="AH493" s="1">
        <v>46</v>
      </c>
      <c r="AI493" s="1">
        <v>50</v>
      </c>
      <c r="AJ493" s="22">
        <v>55</v>
      </c>
      <c r="AL493" s="41" t="str">
        <f t="shared" si="35"/>
        <v>Man City</v>
      </c>
      <c r="AM493" s="14"/>
    </row>
    <row r="494" spans="16:39" x14ac:dyDescent="0.35">
      <c r="P494" s="21">
        <v>486</v>
      </c>
      <c r="Q494" s="1">
        <v>74</v>
      </c>
      <c r="R494" s="1">
        <v>49</v>
      </c>
      <c r="S494" s="1">
        <v>40</v>
      </c>
      <c r="T494" s="1">
        <v>26</v>
      </c>
      <c r="U494" s="1">
        <v>36</v>
      </c>
      <c r="V494" s="1">
        <v>63</v>
      </c>
      <c r="W494" s="1">
        <v>47</v>
      </c>
      <c r="X494" s="1">
        <v>66</v>
      </c>
      <c r="Y494" s="1">
        <v>18</v>
      </c>
      <c r="Z494" s="1">
        <v>17</v>
      </c>
      <c r="AA494" s="1">
        <v>59</v>
      </c>
      <c r="AB494" s="1">
        <v>87</v>
      </c>
      <c r="AC494" s="1">
        <v>90</v>
      </c>
      <c r="AD494" s="1">
        <v>60</v>
      </c>
      <c r="AE494" s="1">
        <v>50</v>
      </c>
      <c r="AF494" s="1">
        <v>39</v>
      </c>
      <c r="AG494" s="1">
        <v>68</v>
      </c>
      <c r="AH494" s="1">
        <v>56</v>
      </c>
      <c r="AI494" s="1">
        <v>49</v>
      </c>
      <c r="AJ494" s="22">
        <v>39</v>
      </c>
      <c r="AL494" s="41" t="str">
        <f t="shared" si="35"/>
        <v>Man City</v>
      </c>
      <c r="AM494" s="14"/>
    </row>
    <row r="495" spans="16:39" x14ac:dyDescent="0.35">
      <c r="P495" s="21">
        <v>487</v>
      </c>
      <c r="Q495" s="1">
        <v>61</v>
      </c>
      <c r="R495" s="1">
        <v>41</v>
      </c>
      <c r="S495" s="1">
        <v>40</v>
      </c>
      <c r="T495" s="1">
        <v>36</v>
      </c>
      <c r="U495" s="1">
        <v>32</v>
      </c>
      <c r="V495" s="1">
        <v>57</v>
      </c>
      <c r="W495" s="1">
        <v>43</v>
      </c>
      <c r="X495" s="1">
        <v>58</v>
      </c>
      <c r="Y495" s="1">
        <v>33</v>
      </c>
      <c r="Z495" s="1">
        <v>30</v>
      </c>
      <c r="AA495" s="1">
        <v>63</v>
      </c>
      <c r="AB495" s="1">
        <v>92</v>
      </c>
      <c r="AC495" s="1">
        <v>85</v>
      </c>
      <c r="AD495" s="1">
        <v>68</v>
      </c>
      <c r="AE495" s="1">
        <v>43</v>
      </c>
      <c r="AF495" s="1">
        <v>54</v>
      </c>
      <c r="AG495" s="1">
        <v>52</v>
      </c>
      <c r="AH495" s="1">
        <v>42</v>
      </c>
      <c r="AI495" s="1">
        <v>41</v>
      </c>
      <c r="AJ495" s="22">
        <v>54</v>
      </c>
      <c r="AL495" s="41" t="str">
        <f t="shared" si="35"/>
        <v>Liverpool</v>
      </c>
      <c r="AM495" s="14"/>
    </row>
    <row r="496" spans="16:39" x14ac:dyDescent="0.35">
      <c r="P496" s="21">
        <v>488</v>
      </c>
      <c r="Q496" s="1">
        <v>62</v>
      </c>
      <c r="R496" s="1">
        <v>43</v>
      </c>
      <c r="S496" s="1">
        <v>33</v>
      </c>
      <c r="T496" s="1">
        <v>27</v>
      </c>
      <c r="U496" s="1">
        <v>31</v>
      </c>
      <c r="V496" s="1">
        <v>71</v>
      </c>
      <c r="W496" s="1">
        <v>63</v>
      </c>
      <c r="X496" s="1">
        <v>68</v>
      </c>
      <c r="Y496" s="1">
        <v>30</v>
      </c>
      <c r="Z496" s="1">
        <v>28</v>
      </c>
      <c r="AA496" s="1">
        <v>48</v>
      </c>
      <c r="AB496" s="1">
        <v>84</v>
      </c>
      <c r="AC496" s="1">
        <v>82</v>
      </c>
      <c r="AD496" s="1">
        <v>55</v>
      </c>
      <c r="AE496" s="1">
        <v>46</v>
      </c>
      <c r="AF496" s="1">
        <v>42</v>
      </c>
      <c r="AG496" s="1">
        <v>62</v>
      </c>
      <c r="AH496" s="1">
        <v>48</v>
      </c>
      <c r="AI496" s="1">
        <v>47</v>
      </c>
      <c r="AJ496" s="22">
        <v>51</v>
      </c>
      <c r="AL496" s="41" t="str">
        <f t="shared" si="35"/>
        <v>Liverpool</v>
      </c>
      <c r="AM496" s="14"/>
    </row>
    <row r="497" spans="16:39" x14ac:dyDescent="0.35">
      <c r="P497" s="21">
        <v>489</v>
      </c>
      <c r="Q497" s="1">
        <v>61</v>
      </c>
      <c r="R497" s="1">
        <v>40</v>
      </c>
      <c r="S497" s="1">
        <v>35</v>
      </c>
      <c r="T497" s="1">
        <v>49</v>
      </c>
      <c r="U497" s="1">
        <v>33</v>
      </c>
      <c r="V497" s="1">
        <v>65</v>
      </c>
      <c r="W497" s="1">
        <v>40</v>
      </c>
      <c r="X497" s="1">
        <v>52</v>
      </c>
      <c r="Y497" s="1">
        <v>28</v>
      </c>
      <c r="Z497" s="1">
        <v>19</v>
      </c>
      <c r="AA497" s="1">
        <v>54</v>
      </c>
      <c r="AB497" s="1">
        <v>81</v>
      </c>
      <c r="AC497" s="1">
        <v>91</v>
      </c>
      <c r="AD497" s="1">
        <v>59</v>
      </c>
      <c r="AE497" s="1">
        <v>51</v>
      </c>
      <c r="AF497" s="1">
        <v>41</v>
      </c>
      <c r="AG497" s="1">
        <v>70</v>
      </c>
      <c r="AH497" s="1">
        <v>68</v>
      </c>
      <c r="AI497" s="1">
        <v>52</v>
      </c>
      <c r="AJ497" s="22">
        <v>48</v>
      </c>
      <c r="AL497" s="41" t="str">
        <f t="shared" si="35"/>
        <v>Man City</v>
      </c>
      <c r="AM497" s="14"/>
    </row>
    <row r="498" spans="16:39" x14ac:dyDescent="0.35">
      <c r="P498" s="21">
        <v>490</v>
      </c>
      <c r="Q498" s="1">
        <v>56</v>
      </c>
      <c r="R498" s="1">
        <v>41</v>
      </c>
      <c r="S498" s="1">
        <v>36</v>
      </c>
      <c r="T498" s="1">
        <v>31</v>
      </c>
      <c r="U498" s="1">
        <v>32</v>
      </c>
      <c r="V498" s="1">
        <v>64</v>
      </c>
      <c r="W498" s="1">
        <v>47</v>
      </c>
      <c r="X498" s="1">
        <v>67</v>
      </c>
      <c r="Y498" s="1">
        <v>43</v>
      </c>
      <c r="Z498" s="1">
        <v>26</v>
      </c>
      <c r="AA498" s="1">
        <v>45</v>
      </c>
      <c r="AB498" s="1">
        <v>97</v>
      </c>
      <c r="AC498" s="1">
        <v>83</v>
      </c>
      <c r="AD498" s="1">
        <v>51</v>
      </c>
      <c r="AE498" s="1">
        <v>46</v>
      </c>
      <c r="AF498" s="1">
        <v>40</v>
      </c>
      <c r="AG498" s="1">
        <v>67</v>
      </c>
      <c r="AH498" s="1">
        <v>49</v>
      </c>
      <c r="AI498" s="1">
        <v>62</v>
      </c>
      <c r="AJ498" s="22">
        <v>62</v>
      </c>
      <c r="AL498" s="41" t="str">
        <f t="shared" si="35"/>
        <v>Liverpool</v>
      </c>
      <c r="AM498" s="14"/>
    </row>
    <row r="499" spans="16:39" x14ac:dyDescent="0.35">
      <c r="P499" s="21">
        <v>491</v>
      </c>
      <c r="Q499" s="1">
        <v>63</v>
      </c>
      <c r="R499" s="1">
        <v>53</v>
      </c>
      <c r="S499" s="1">
        <v>39</v>
      </c>
      <c r="T499" s="1">
        <v>37</v>
      </c>
      <c r="U499" s="1">
        <v>29</v>
      </c>
      <c r="V499" s="1">
        <v>76</v>
      </c>
      <c r="W499" s="1">
        <v>47</v>
      </c>
      <c r="X499" s="1">
        <v>46</v>
      </c>
      <c r="Y499" s="1">
        <v>37</v>
      </c>
      <c r="Z499" s="1">
        <v>8</v>
      </c>
      <c r="AA499" s="1">
        <v>50</v>
      </c>
      <c r="AB499" s="1">
        <v>81</v>
      </c>
      <c r="AC499" s="1">
        <v>95</v>
      </c>
      <c r="AD499" s="1">
        <v>65</v>
      </c>
      <c r="AE499" s="1">
        <v>57</v>
      </c>
      <c r="AF499" s="1">
        <v>39</v>
      </c>
      <c r="AG499" s="1">
        <v>69</v>
      </c>
      <c r="AH499" s="1">
        <v>54</v>
      </c>
      <c r="AI499" s="1">
        <v>54</v>
      </c>
      <c r="AJ499" s="22">
        <v>45</v>
      </c>
      <c r="AL499" s="41" t="str">
        <f t="shared" si="35"/>
        <v>Man City</v>
      </c>
      <c r="AM499" s="14"/>
    </row>
    <row r="500" spans="16:39" x14ac:dyDescent="0.35">
      <c r="P500" s="21">
        <v>492</v>
      </c>
      <c r="Q500" s="1">
        <v>52</v>
      </c>
      <c r="R500" s="1">
        <v>60</v>
      </c>
      <c r="S500" s="1">
        <v>34</v>
      </c>
      <c r="T500" s="1">
        <v>48</v>
      </c>
      <c r="U500" s="1">
        <v>14</v>
      </c>
      <c r="V500" s="1">
        <v>83</v>
      </c>
      <c r="W500" s="1">
        <v>46</v>
      </c>
      <c r="X500" s="1">
        <v>51</v>
      </c>
      <c r="Y500" s="1">
        <v>31</v>
      </c>
      <c r="Z500" s="1">
        <v>29</v>
      </c>
      <c r="AA500" s="1">
        <v>53</v>
      </c>
      <c r="AB500" s="1">
        <v>93</v>
      </c>
      <c r="AC500" s="1">
        <v>75</v>
      </c>
      <c r="AD500" s="1">
        <v>60</v>
      </c>
      <c r="AE500" s="1">
        <v>48</v>
      </c>
      <c r="AF500" s="1">
        <v>42</v>
      </c>
      <c r="AG500" s="1">
        <v>66</v>
      </c>
      <c r="AH500" s="1">
        <v>51</v>
      </c>
      <c r="AI500" s="1">
        <v>50</v>
      </c>
      <c r="AJ500" s="22">
        <v>52</v>
      </c>
      <c r="AL500" s="41" t="str">
        <f t="shared" si="35"/>
        <v>Liverpool</v>
      </c>
      <c r="AM500" s="14"/>
    </row>
    <row r="501" spans="16:39" x14ac:dyDescent="0.35">
      <c r="P501" s="21">
        <v>493</v>
      </c>
      <c r="Q501" s="1">
        <v>66</v>
      </c>
      <c r="R501" s="1">
        <v>43</v>
      </c>
      <c r="S501" s="1">
        <v>25</v>
      </c>
      <c r="T501" s="1">
        <v>52</v>
      </c>
      <c r="U501" s="1">
        <v>44</v>
      </c>
      <c r="V501" s="1">
        <v>54</v>
      </c>
      <c r="W501" s="1">
        <v>43</v>
      </c>
      <c r="X501" s="1">
        <v>60</v>
      </c>
      <c r="Y501" s="1">
        <v>35</v>
      </c>
      <c r="Z501" s="1">
        <v>24</v>
      </c>
      <c r="AA501" s="1">
        <v>60</v>
      </c>
      <c r="AB501" s="1">
        <v>92</v>
      </c>
      <c r="AC501" s="1">
        <v>86</v>
      </c>
      <c r="AD501" s="1">
        <v>56</v>
      </c>
      <c r="AE501" s="1">
        <v>42</v>
      </c>
      <c r="AF501" s="1">
        <v>41</v>
      </c>
      <c r="AG501" s="1">
        <v>62</v>
      </c>
      <c r="AH501" s="1">
        <v>46</v>
      </c>
      <c r="AI501" s="1">
        <v>58</v>
      </c>
      <c r="AJ501" s="22">
        <v>40</v>
      </c>
      <c r="AL501" s="41" t="str">
        <f t="shared" si="35"/>
        <v>Liverpool</v>
      </c>
      <c r="AM501" s="14"/>
    </row>
    <row r="502" spans="16:39" x14ac:dyDescent="0.35">
      <c r="P502" s="21">
        <v>494</v>
      </c>
      <c r="Q502" s="1">
        <v>62</v>
      </c>
      <c r="R502" s="1">
        <v>54</v>
      </c>
      <c r="S502" s="1">
        <v>37</v>
      </c>
      <c r="T502" s="1">
        <v>40</v>
      </c>
      <c r="U502" s="1">
        <v>25</v>
      </c>
      <c r="V502" s="1">
        <v>51</v>
      </c>
      <c r="W502" s="1">
        <v>47</v>
      </c>
      <c r="X502" s="1">
        <v>56</v>
      </c>
      <c r="Y502" s="1">
        <v>34</v>
      </c>
      <c r="Z502" s="1">
        <v>24</v>
      </c>
      <c r="AA502" s="1">
        <v>47</v>
      </c>
      <c r="AB502" s="1">
        <v>91</v>
      </c>
      <c r="AC502" s="1">
        <v>90</v>
      </c>
      <c r="AD502" s="1">
        <v>62</v>
      </c>
      <c r="AE502" s="1">
        <v>47</v>
      </c>
      <c r="AF502" s="1">
        <v>41</v>
      </c>
      <c r="AG502" s="1">
        <v>77</v>
      </c>
      <c r="AH502" s="1">
        <v>48</v>
      </c>
      <c r="AI502" s="1">
        <v>49</v>
      </c>
      <c r="AJ502" s="22">
        <v>56</v>
      </c>
      <c r="AL502" s="41" t="str">
        <f t="shared" si="35"/>
        <v>Liverpool</v>
      </c>
      <c r="AM502" s="14"/>
    </row>
    <row r="503" spans="16:39" x14ac:dyDescent="0.35">
      <c r="P503" s="21">
        <v>495</v>
      </c>
      <c r="Q503" s="1">
        <v>71</v>
      </c>
      <c r="R503" s="1">
        <v>36</v>
      </c>
      <c r="S503" s="1">
        <v>43</v>
      </c>
      <c r="T503" s="1">
        <v>33</v>
      </c>
      <c r="U503" s="1">
        <v>32</v>
      </c>
      <c r="V503" s="1">
        <v>77</v>
      </c>
      <c r="W503" s="1">
        <v>52</v>
      </c>
      <c r="X503" s="1">
        <v>56</v>
      </c>
      <c r="Y503" s="1">
        <v>29</v>
      </c>
      <c r="Z503" s="1">
        <v>28</v>
      </c>
      <c r="AA503" s="1">
        <v>53</v>
      </c>
      <c r="AB503" s="1">
        <v>85</v>
      </c>
      <c r="AC503" s="1">
        <v>87</v>
      </c>
      <c r="AD503" s="1">
        <v>61</v>
      </c>
      <c r="AE503" s="1">
        <v>63</v>
      </c>
      <c r="AF503" s="1">
        <v>33</v>
      </c>
      <c r="AG503" s="1">
        <v>69</v>
      </c>
      <c r="AH503" s="1">
        <v>47</v>
      </c>
      <c r="AI503" s="1">
        <v>48</v>
      </c>
      <c r="AJ503" s="22">
        <v>47</v>
      </c>
      <c r="AL503" s="41" t="str">
        <f t="shared" si="35"/>
        <v>Man City</v>
      </c>
      <c r="AM503" s="14"/>
    </row>
    <row r="504" spans="16:39" x14ac:dyDescent="0.35">
      <c r="P504" s="21">
        <v>496</v>
      </c>
      <c r="Q504" s="1">
        <v>63</v>
      </c>
      <c r="R504" s="1">
        <v>51</v>
      </c>
      <c r="S504" s="1">
        <v>36</v>
      </c>
      <c r="T504" s="1">
        <v>41</v>
      </c>
      <c r="U504" s="1">
        <v>36</v>
      </c>
      <c r="V504" s="1">
        <v>64</v>
      </c>
      <c r="W504" s="1">
        <v>47</v>
      </c>
      <c r="X504" s="1">
        <v>55</v>
      </c>
      <c r="Y504" s="1">
        <v>20</v>
      </c>
      <c r="Z504" s="1">
        <v>26</v>
      </c>
      <c r="AA504" s="1">
        <v>52</v>
      </c>
      <c r="AB504" s="1">
        <v>93</v>
      </c>
      <c r="AC504" s="1">
        <v>76</v>
      </c>
      <c r="AD504" s="1">
        <v>61</v>
      </c>
      <c r="AE504" s="1">
        <v>44</v>
      </c>
      <c r="AF504" s="1">
        <v>41</v>
      </c>
      <c r="AG504" s="1">
        <v>70</v>
      </c>
      <c r="AH504" s="1">
        <v>50</v>
      </c>
      <c r="AI504" s="1">
        <v>41</v>
      </c>
      <c r="AJ504" s="22">
        <v>56</v>
      </c>
      <c r="AL504" s="41" t="str">
        <f t="shared" si="35"/>
        <v>Liverpool</v>
      </c>
      <c r="AM504" s="14"/>
    </row>
    <row r="505" spans="16:39" x14ac:dyDescent="0.35">
      <c r="P505" s="21">
        <v>497</v>
      </c>
      <c r="Q505" s="1">
        <v>54</v>
      </c>
      <c r="R505" s="1">
        <v>47</v>
      </c>
      <c r="S505" s="1">
        <v>34</v>
      </c>
      <c r="T505" s="1">
        <v>42</v>
      </c>
      <c r="U505" s="1">
        <v>31</v>
      </c>
      <c r="V505" s="1">
        <v>66</v>
      </c>
      <c r="W505" s="1">
        <v>52</v>
      </c>
      <c r="X505" s="1">
        <v>59</v>
      </c>
      <c r="Y505" s="1">
        <v>31</v>
      </c>
      <c r="Z505" s="1">
        <v>15</v>
      </c>
      <c r="AA505" s="1">
        <v>60</v>
      </c>
      <c r="AB505" s="1">
        <v>89</v>
      </c>
      <c r="AC505" s="1">
        <v>84</v>
      </c>
      <c r="AD505" s="1">
        <v>60</v>
      </c>
      <c r="AE505" s="1">
        <v>57</v>
      </c>
      <c r="AF505" s="1">
        <v>46</v>
      </c>
      <c r="AG505" s="1">
        <v>51</v>
      </c>
      <c r="AH505" s="1">
        <v>50</v>
      </c>
      <c r="AI505" s="1">
        <v>49</v>
      </c>
      <c r="AJ505" s="22">
        <v>50</v>
      </c>
      <c r="AL505" s="41" t="str">
        <f t="shared" si="35"/>
        <v>Liverpool</v>
      </c>
      <c r="AM505" s="14"/>
    </row>
    <row r="506" spans="16:39" x14ac:dyDescent="0.35">
      <c r="P506" s="21">
        <v>498</v>
      </c>
      <c r="Q506" s="1">
        <v>55</v>
      </c>
      <c r="R506" s="1">
        <v>49</v>
      </c>
      <c r="S506" s="1">
        <v>30</v>
      </c>
      <c r="T506" s="1">
        <v>35</v>
      </c>
      <c r="U506" s="1">
        <v>29</v>
      </c>
      <c r="V506" s="1">
        <v>67</v>
      </c>
      <c r="W506" s="1">
        <v>57</v>
      </c>
      <c r="X506" s="1">
        <v>44</v>
      </c>
      <c r="Y506" s="1">
        <v>34</v>
      </c>
      <c r="Z506" s="1">
        <v>27</v>
      </c>
      <c r="AA506" s="1">
        <v>50</v>
      </c>
      <c r="AB506" s="1">
        <v>93</v>
      </c>
      <c r="AC506" s="1">
        <v>83</v>
      </c>
      <c r="AD506" s="1">
        <v>56</v>
      </c>
      <c r="AE506" s="1">
        <v>35</v>
      </c>
      <c r="AF506" s="1">
        <v>49</v>
      </c>
      <c r="AG506" s="1">
        <v>70</v>
      </c>
      <c r="AH506" s="1">
        <v>53</v>
      </c>
      <c r="AI506" s="1">
        <v>66</v>
      </c>
      <c r="AJ506" s="22">
        <v>51</v>
      </c>
      <c r="AL506" s="41" t="str">
        <f t="shared" si="35"/>
        <v>Liverpool</v>
      </c>
      <c r="AM506" s="14"/>
    </row>
    <row r="507" spans="16:39" x14ac:dyDescent="0.35">
      <c r="P507" s="21">
        <v>499</v>
      </c>
      <c r="Q507" s="1">
        <v>70</v>
      </c>
      <c r="R507" s="1">
        <v>49</v>
      </c>
      <c r="S507" s="1">
        <v>29</v>
      </c>
      <c r="T507" s="1">
        <v>38</v>
      </c>
      <c r="U507" s="1">
        <v>29</v>
      </c>
      <c r="V507" s="1">
        <v>77</v>
      </c>
      <c r="W507" s="1">
        <v>50</v>
      </c>
      <c r="X507" s="1">
        <v>57</v>
      </c>
      <c r="Y507" s="1">
        <v>26</v>
      </c>
      <c r="Z507" s="1">
        <v>33</v>
      </c>
      <c r="AA507" s="1">
        <v>69</v>
      </c>
      <c r="AB507" s="1">
        <v>84</v>
      </c>
      <c r="AC507" s="1">
        <v>87</v>
      </c>
      <c r="AD507" s="1">
        <v>64</v>
      </c>
      <c r="AE507" s="1">
        <v>45</v>
      </c>
      <c r="AF507" s="1">
        <v>52</v>
      </c>
      <c r="AG507" s="1">
        <v>63</v>
      </c>
      <c r="AH507" s="1">
        <v>34</v>
      </c>
      <c r="AI507" s="1">
        <v>37</v>
      </c>
      <c r="AJ507" s="22">
        <v>47</v>
      </c>
      <c r="AL507" s="41" t="str">
        <f t="shared" si="35"/>
        <v>Man City</v>
      </c>
      <c r="AM507" s="14"/>
    </row>
    <row r="508" spans="16:39" x14ac:dyDescent="0.35">
      <c r="P508" s="21">
        <v>500</v>
      </c>
      <c r="Q508" s="1">
        <v>68</v>
      </c>
      <c r="R508" s="1">
        <v>45</v>
      </c>
      <c r="S508" s="1">
        <v>36</v>
      </c>
      <c r="T508" s="1">
        <v>35</v>
      </c>
      <c r="U508" s="1">
        <v>29</v>
      </c>
      <c r="V508" s="1">
        <v>71</v>
      </c>
      <c r="W508" s="1">
        <v>58</v>
      </c>
      <c r="X508" s="1">
        <v>51</v>
      </c>
      <c r="Y508" s="1">
        <v>26</v>
      </c>
      <c r="Z508" s="1">
        <v>32</v>
      </c>
      <c r="AA508" s="1">
        <v>33</v>
      </c>
      <c r="AB508" s="1">
        <v>79</v>
      </c>
      <c r="AC508" s="1">
        <v>84</v>
      </c>
      <c r="AD508" s="1">
        <v>69</v>
      </c>
      <c r="AE508" s="1">
        <v>52</v>
      </c>
      <c r="AF508" s="1">
        <v>37</v>
      </c>
      <c r="AG508" s="1">
        <v>80</v>
      </c>
      <c r="AH508" s="1">
        <v>48</v>
      </c>
      <c r="AI508" s="1">
        <v>46</v>
      </c>
      <c r="AJ508" s="22">
        <v>59</v>
      </c>
      <c r="AL508" s="41" t="str">
        <f t="shared" si="35"/>
        <v>Man City</v>
      </c>
      <c r="AM508" s="14"/>
    </row>
    <row r="509" spans="16:39" x14ac:dyDescent="0.35">
      <c r="P509" s="21">
        <v>501</v>
      </c>
      <c r="Q509" s="1">
        <v>64</v>
      </c>
      <c r="R509" s="1">
        <v>40</v>
      </c>
      <c r="S509" s="1">
        <v>48</v>
      </c>
      <c r="T509" s="1">
        <v>33</v>
      </c>
      <c r="U509" s="1">
        <v>31</v>
      </c>
      <c r="V509" s="1">
        <v>82</v>
      </c>
      <c r="W509" s="1">
        <v>56</v>
      </c>
      <c r="X509" s="1">
        <v>59</v>
      </c>
      <c r="Y509" s="1">
        <v>23</v>
      </c>
      <c r="Z509" s="1">
        <v>25</v>
      </c>
      <c r="AA509" s="1">
        <v>49</v>
      </c>
      <c r="AB509" s="1">
        <v>80</v>
      </c>
      <c r="AC509" s="1">
        <v>84</v>
      </c>
      <c r="AD509" s="1">
        <v>53</v>
      </c>
      <c r="AE509" s="1">
        <v>49</v>
      </c>
      <c r="AF509" s="1">
        <v>35</v>
      </c>
      <c r="AG509" s="1">
        <v>76</v>
      </c>
      <c r="AH509" s="1">
        <v>54</v>
      </c>
      <c r="AI509" s="1">
        <v>49</v>
      </c>
      <c r="AJ509" s="22">
        <v>50</v>
      </c>
      <c r="AL509" s="41" t="str">
        <f t="shared" si="35"/>
        <v>Man City</v>
      </c>
      <c r="AM509" s="14"/>
    </row>
    <row r="510" spans="16:39" x14ac:dyDescent="0.35">
      <c r="P510" s="21">
        <v>502</v>
      </c>
      <c r="Q510" s="1">
        <v>70</v>
      </c>
      <c r="R510" s="1">
        <v>39</v>
      </c>
      <c r="S510" s="1">
        <v>39</v>
      </c>
      <c r="T510" s="1">
        <v>43</v>
      </c>
      <c r="U510" s="1">
        <v>38</v>
      </c>
      <c r="V510" s="1">
        <v>57</v>
      </c>
      <c r="W510" s="1">
        <v>67</v>
      </c>
      <c r="X510" s="1">
        <v>45</v>
      </c>
      <c r="Y510" s="1">
        <v>38</v>
      </c>
      <c r="Z510" s="1">
        <v>20</v>
      </c>
      <c r="AA510" s="1">
        <v>49</v>
      </c>
      <c r="AB510" s="1">
        <v>85</v>
      </c>
      <c r="AC510" s="1">
        <v>70</v>
      </c>
      <c r="AD510" s="1">
        <v>53</v>
      </c>
      <c r="AE510" s="1">
        <v>63</v>
      </c>
      <c r="AF510" s="1">
        <v>54</v>
      </c>
      <c r="AG510" s="1">
        <v>65</v>
      </c>
      <c r="AH510" s="1">
        <v>51</v>
      </c>
      <c r="AI510" s="1">
        <v>55</v>
      </c>
      <c r="AJ510" s="22">
        <v>42</v>
      </c>
      <c r="AL510" s="41" t="str">
        <f t="shared" si="35"/>
        <v>Liverpool</v>
      </c>
      <c r="AM510" s="14"/>
    </row>
    <row r="511" spans="16:39" x14ac:dyDescent="0.35">
      <c r="P511" s="21">
        <v>503</v>
      </c>
      <c r="Q511" s="1">
        <v>62</v>
      </c>
      <c r="R511" s="1">
        <v>44</v>
      </c>
      <c r="S511" s="1">
        <v>40</v>
      </c>
      <c r="T511" s="1">
        <v>30</v>
      </c>
      <c r="U511" s="1">
        <v>33</v>
      </c>
      <c r="V511" s="1">
        <v>72</v>
      </c>
      <c r="W511" s="1">
        <v>63</v>
      </c>
      <c r="X511" s="1">
        <v>78</v>
      </c>
      <c r="Y511" s="1">
        <v>23</v>
      </c>
      <c r="Z511" s="1">
        <v>14</v>
      </c>
      <c r="AA511" s="1">
        <v>61</v>
      </c>
      <c r="AB511" s="1">
        <v>78</v>
      </c>
      <c r="AC511" s="1">
        <v>70</v>
      </c>
      <c r="AD511" s="1">
        <v>48</v>
      </c>
      <c r="AE511" s="1">
        <v>51</v>
      </c>
      <c r="AF511" s="1">
        <v>52</v>
      </c>
      <c r="AG511" s="1">
        <v>65</v>
      </c>
      <c r="AH511" s="1">
        <v>50</v>
      </c>
      <c r="AI511" s="1">
        <v>62</v>
      </c>
      <c r="AJ511" s="22">
        <v>48</v>
      </c>
      <c r="AL511" s="41" t="str">
        <f t="shared" si="35"/>
        <v>Everton</v>
      </c>
      <c r="AM511" s="14"/>
    </row>
    <row r="512" spans="16:39" x14ac:dyDescent="0.35">
      <c r="P512" s="21">
        <v>504</v>
      </c>
      <c r="Q512" s="1">
        <v>62</v>
      </c>
      <c r="R512" s="1">
        <v>33</v>
      </c>
      <c r="S512" s="1">
        <v>49</v>
      </c>
      <c r="T512" s="1">
        <v>36</v>
      </c>
      <c r="U512" s="1">
        <v>31</v>
      </c>
      <c r="V512" s="1">
        <v>64</v>
      </c>
      <c r="W512" s="1">
        <v>58</v>
      </c>
      <c r="X512" s="1">
        <v>58</v>
      </c>
      <c r="Y512" s="1">
        <v>29</v>
      </c>
      <c r="Z512" s="1">
        <v>22</v>
      </c>
      <c r="AA512" s="1">
        <v>57</v>
      </c>
      <c r="AB512" s="1">
        <v>93</v>
      </c>
      <c r="AC512" s="1">
        <v>79</v>
      </c>
      <c r="AD512" s="1">
        <v>70</v>
      </c>
      <c r="AE512" s="1">
        <v>51</v>
      </c>
      <c r="AF512" s="1">
        <v>42</v>
      </c>
      <c r="AG512" s="1">
        <v>55</v>
      </c>
      <c r="AH512" s="1">
        <v>48</v>
      </c>
      <c r="AI512" s="1">
        <v>53</v>
      </c>
      <c r="AJ512" s="22">
        <v>51</v>
      </c>
      <c r="AL512" s="41" t="str">
        <f t="shared" si="35"/>
        <v>Liverpool</v>
      </c>
      <c r="AM512" s="14"/>
    </row>
    <row r="513" spans="16:39" x14ac:dyDescent="0.35">
      <c r="P513" s="21">
        <v>505</v>
      </c>
      <c r="Q513" s="1">
        <v>67</v>
      </c>
      <c r="R513" s="1">
        <v>49</v>
      </c>
      <c r="S513" s="1">
        <v>39</v>
      </c>
      <c r="T513" s="1">
        <v>50</v>
      </c>
      <c r="U513" s="1">
        <v>26</v>
      </c>
      <c r="V513" s="1">
        <v>58</v>
      </c>
      <c r="W513" s="1">
        <v>52</v>
      </c>
      <c r="X513" s="1">
        <v>62</v>
      </c>
      <c r="Y513" s="1">
        <v>26</v>
      </c>
      <c r="Z513" s="1">
        <v>24</v>
      </c>
      <c r="AA513" s="1">
        <v>49</v>
      </c>
      <c r="AB513" s="1">
        <v>77</v>
      </c>
      <c r="AC513" s="1">
        <v>97</v>
      </c>
      <c r="AD513" s="1">
        <v>54</v>
      </c>
      <c r="AE513" s="1">
        <v>49</v>
      </c>
      <c r="AF513" s="1">
        <v>50</v>
      </c>
      <c r="AG513" s="1">
        <v>70</v>
      </c>
      <c r="AH513" s="1">
        <v>43</v>
      </c>
      <c r="AI513" s="1">
        <v>48</v>
      </c>
      <c r="AJ513" s="22">
        <v>36</v>
      </c>
      <c r="AL513" s="41" t="str">
        <f t="shared" si="35"/>
        <v>Man City</v>
      </c>
      <c r="AM513" s="14"/>
    </row>
    <row r="514" spans="16:39" x14ac:dyDescent="0.35">
      <c r="P514" s="21">
        <v>506</v>
      </c>
      <c r="Q514" s="1">
        <v>65</v>
      </c>
      <c r="R514" s="1">
        <v>50</v>
      </c>
      <c r="S514" s="1">
        <v>36</v>
      </c>
      <c r="T514" s="1">
        <v>42</v>
      </c>
      <c r="U514" s="1">
        <v>32</v>
      </c>
      <c r="V514" s="1">
        <v>70</v>
      </c>
      <c r="W514" s="1">
        <v>65</v>
      </c>
      <c r="X514" s="1">
        <v>58</v>
      </c>
      <c r="Y514" s="1">
        <v>19</v>
      </c>
      <c r="Z514" s="1">
        <v>27</v>
      </c>
      <c r="AA514" s="1">
        <v>64</v>
      </c>
      <c r="AB514" s="1">
        <v>80</v>
      </c>
      <c r="AC514" s="1">
        <v>89</v>
      </c>
      <c r="AD514" s="1">
        <v>51</v>
      </c>
      <c r="AE514" s="1">
        <v>39</v>
      </c>
      <c r="AF514" s="1">
        <v>45</v>
      </c>
      <c r="AG514" s="1">
        <v>62</v>
      </c>
      <c r="AH514" s="1">
        <v>50</v>
      </c>
      <c r="AI514" s="1">
        <v>48</v>
      </c>
      <c r="AJ514" s="22">
        <v>56</v>
      </c>
      <c r="AL514" s="41" t="str">
        <f t="shared" si="35"/>
        <v>Man City</v>
      </c>
      <c r="AM514" s="14"/>
    </row>
    <row r="515" spans="16:39" x14ac:dyDescent="0.35">
      <c r="P515" s="21">
        <v>507</v>
      </c>
      <c r="Q515" s="1">
        <v>65</v>
      </c>
      <c r="R515" s="1">
        <v>40</v>
      </c>
      <c r="S515" s="1">
        <v>45</v>
      </c>
      <c r="T515" s="1">
        <v>40</v>
      </c>
      <c r="U515" s="1">
        <v>35</v>
      </c>
      <c r="V515" s="1">
        <v>65</v>
      </c>
      <c r="W515" s="1">
        <v>42</v>
      </c>
      <c r="X515" s="1">
        <v>57</v>
      </c>
      <c r="Y515" s="1">
        <v>38</v>
      </c>
      <c r="Z515" s="1">
        <v>21</v>
      </c>
      <c r="AA515" s="1">
        <v>49</v>
      </c>
      <c r="AB515" s="1">
        <v>87</v>
      </c>
      <c r="AC515" s="1">
        <v>89</v>
      </c>
      <c r="AD515" s="1">
        <v>67</v>
      </c>
      <c r="AE515" s="1">
        <v>47</v>
      </c>
      <c r="AF515" s="1">
        <v>45</v>
      </c>
      <c r="AG515" s="1">
        <v>53</v>
      </c>
      <c r="AH515" s="1">
        <v>50</v>
      </c>
      <c r="AI515" s="1">
        <v>47</v>
      </c>
      <c r="AJ515" s="22">
        <v>48</v>
      </c>
      <c r="AL515" s="41" t="str">
        <f t="shared" si="35"/>
        <v>Man City</v>
      </c>
      <c r="AM515" s="14"/>
    </row>
    <row r="516" spans="16:39" x14ac:dyDescent="0.35">
      <c r="P516" s="21">
        <v>508</v>
      </c>
      <c r="Q516" s="1">
        <v>49</v>
      </c>
      <c r="R516" s="1">
        <v>60</v>
      </c>
      <c r="S516" s="1">
        <v>35</v>
      </c>
      <c r="T516" s="1">
        <v>41</v>
      </c>
      <c r="U516" s="1">
        <v>33</v>
      </c>
      <c r="V516" s="1">
        <v>66</v>
      </c>
      <c r="W516" s="1">
        <v>60</v>
      </c>
      <c r="X516" s="1">
        <v>58</v>
      </c>
      <c r="Y516" s="1">
        <v>30</v>
      </c>
      <c r="Z516" s="1">
        <v>21</v>
      </c>
      <c r="AA516" s="1">
        <v>45</v>
      </c>
      <c r="AB516" s="1">
        <v>82</v>
      </c>
      <c r="AC516" s="1">
        <v>92</v>
      </c>
      <c r="AD516" s="1">
        <v>58</v>
      </c>
      <c r="AE516" s="1">
        <v>54</v>
      </c>
      <c r="AF516" s="1">
        <v>43</v>
      </c>
      <c r="AG516" s="1">
        <v>67</v>
      </c>
      <c r="AH516" s="1">
        <v>48</v>
      </c>
      <c r="AI516" s="1">
        <v>39</v>
      </c>
      <c r="AJ516" s="22">
        <v>55</v>
      </c>
      <c r="AL516" s="41" t="str">
        <f t="shared" si="35"/>
        <v>Man City</v>
      </c>
      <c r="AM516" s="14"/>
    </row>
    <row r="517" spans="16:39" x14ac:dyDescent="0.35">
      <c r="P517" s="21">
        <v>509</v>
      </c>
      <c r="Q517" s="1">
        <v>54</v>
      </c>
      <c r="R517" s="1">
        <v>49</v>
      </c>
      <c r="S517" s="1">
        <v>34</v>
      </c>
      <c r="T517" s="1">
        <v>32</v>
      </c>
      <c r="U517" s="1">
        <v>42</v>
      </c>
      <c r="V517" s="1">
        <v>67</v>
      </c>
      <c r="W517" s="1">
        <v>53</v>
      </c>
      <c r="X517" s="1">
        <v>57</v>
      </c>
      <c r="Y517" s="1">
        <v>40</v>
      </c>
      <c r="Z517" s="1">
        <v>18</v>
      </c>
      <c r="AA517" s="1">
        <v>57</v>
      </c>
      <c r="AB517" s="1">
        <v>83</v>
      </c>
      <c r="AC517" s="1">
        <v>87</v>
      </c>
      <c r="AD517" s="1">
        <v>54</v>
      </c>
      <c r="AE517" s="1">
        <v>49</v>
      </c>
      <c r="AF517" s="1">
        <v>43</v>
      </c>
      <c r="AG517" s="1">
        <v>63</v>
      </c>
      <c r="AH517" s="1">
        <v>55</v>
      </c>
      <c r="AI517" s="1">
        <v>50</v>
      </c>
      <c r="AJ517" s="22">
        <v>49</v>
      </c>
      <c r="AL517" s="41" t="str">
        <f t="shared" si="35"/>
        <v>Man City</v>
      </c>
      <c r="AM517" s="14"/>
    </row>
    <row r="518" spans="16:39" x14ac:dyDescent="0.35">
      <c r="P518" s="21">
        <v>510</v>
      </c>
      <c r="Q518" s="1">
        <v>64</v>
      </c>
      <c r="R518" s="1">
        <v>48</v>
      </c>
      <c r="S518" s="1">
        <v>38</v>
      </c>
      <c r="T518" s="1">
        <v>51</v>
      </c>
      <c r="U518" s="1">
        <v>31</v>
      </c>
      <c r="V518" s="1">
        <v>69</v>
      </c>
      <c r="W518" s="1">
        <v>39</v>
      </c>
      <c r="X518" s="1">
        <v>60</v>
      </c>
      <c r="Y518" s="1">
        <v>29</v>
      </c>
      <c r="Z518" s="1">
        <v>22</v>
      </c>
      <c r="AA518" s="1">
        <v>49</v>
      </c>
      <c r="AB518" s="1">
        <v>84</v>
      </c>
      <c r="AC518" s="1">
        <v>94</v>
      </c>
      <c r="AD518" s="1">
        <v>60</v>
      </c>
      <c r="AE518" s="1">
        <v>52</v>
      </c>
      <c r="AF518" s="1">
        <v>35</v>
      </c>
      <c r="AG518" s="1">
        <v>68</v>
      </c>
      <c r="AH518" s="1">
        <v>52</v>
      </c>
      <c r="AI518" s="1">
        <v>45</v>
      </c>
      <c r="AJ518" s="22">
        <v>50</v>
      </c>
      <c r="AL518" s="41" t="str">
        <f t="shared" si="35"/>
        <v>Man City</v>
      </c>
      <c r="AM518" s="14"/>
    </row>
    <row r="519" spans="16:39" x14ac:dyDescent="0.35">
      <c r="P519" s="21">
        <v>511</v>
      </c>
      <c r="Q519" s="1">
        <v>63</v>
      </c>
      <c r="R519" s="1">
        <v>43</v>
      </c>
      <c r="S519" s="1">
        <v>44</v>
      </c>
      <c r="T519" s="1">
        <v>42</v>
      </c>
      <c r="U519" s="1">
        <v>25</v>
      </c>
      <c r="V519" s="1">
        <v>71</v>
      </c>
      <c r="W519" s="1">
        <v>35</v>
      </c>
      <c r="X519" s="1">
        <v>57</v>
      </c>
      <c r="Y519" s="1">
        <v>34</v>
      </c>
      <c r="Z519" s="1">
        <v>28</v>
      </c>
      <c r="AA519" s="1">
        <v>45</v>
      </c>
      <c r="AB519" s="1">
        <v>85</v>
      </c>
      <c r="AC519" s="1">
        <v>83</v>
      </c>
      <c r="AD519" s="1">
        <v>55</v>
      </c>
      <c r="AE519" s="1">
        <v>52</v>
      </c>
      <c r="AF519" s="1">
        <v>46</v>
      </c>
      <c r="AG519" s="1">
        <v>63</v>
      </c>
      <c r="AH519" s="1">
        <v>43</v>
      </c>
      <c r="AI519" s="1">
        <v>52</v>
      </c>
      <c r="AJ519" s="22">
        <v>56</v>
      </c>
      <c r="AL519" s="41" t="str">
        <f t="shared" si="35"/>
        <v>Liverpool</v>
      </c>
      <c r="AM519" s="14"/>
    </row>
    <row r="520" spans="16:39" x14ac:dyDescent="0.35">
      <c r="P520" s="21">
        <v>512</v>
      </c>
      <c r="Q520" s="1">
        <v>60</v>
      </c>
      <c r="R520" s="1">
        <v>47</v>
      </c>
      <c r="S520" s="1">
        <v>34</v>
      </c>
      <c r="T520" s="1">
        <v>31</v>
      </c>
      <c r="U520" s="1">
        <v>27</v>
      </c>
      <c r="V520" s="1">
        <v>72</v>
      </c>
      <c r="W520" s="1">
        <v>45</v>
      </c>
      <c r="X520" s="1">
        <v>60</v>
      </c>
      <c r="Y520" s="1">
        <v>29</v>
      </c>
      <c r="Z520" s="1">
        <v>22</v>
      </c>
      <c r="AA520" s="1">
        <v>42</v>
      </c>
      <c r="AB520" s="1">
        <v>85</v>
      </c>
      <c r="AC520" s="1">
        <v>97</v>
      </c>
      <c r="AD520" s="1">
        <v>52</v>
      </c>
      <c r="AE520" s="1">
        <v>53</v>
      </c>
      <c r="AF520" s="1">
        <v>58</v>
      </c>
      <c r="AG520" s="1">
        <v>65</v>
      </c>
      <c r="AH520" s="1">
        <v>50</v>
      </c>
      <c r="AI520" s="1">
        <v>52</v>
      </c>
      <c r="AJ520" s="22">
        <v>52</v>
      </c>
      <c r="AL520" s="41" t="str">
        <f t="shared" si="35"/>
        <v>Man City</v>
      </c>
      <c r="AM520" s="14"/>
    </row>
    <row r="521" spans="16:39" x14ac:dyDescent="0.35">
      <c r="P521" s="21">
        <v>513</v>
      </c>
      <c r="Q521" s="1">
        <v>62</v>
      </c>
      <c r="R521" s="1">
        <v>60</v>
      </c>
      <c r="S521" s="1">
        <v>30</v>
      </c>
      <c r="T521" s="1">
        <v>35</v>
      </c>
      <c r="U521" s="1">
        <v>33</v>
      </c>
      <c r="V521" s="1">
        <v>75</v>
      </c>
      <c r="W521" s="1">
        <v>45</v>
      </c>
      <c r="X521" s="1">
        <v>54</v>
      </c>
      <c r="Y521" s="1">
        <v>24</v>
      </c>
      <c r="Z521" s="1">
        <v>24</v>
      </c>
      <c r="AA521" s="1">
        <v>51</v>
      </c>
      <c r="AB521" s="1">
        <v>87</v>
      </c>
      <c r="AC521" s="1">
        <v>99</v>
      </c>
      <c r="AD521" s="1">
        <v>49</v>
      </c>
      <c r="AE521" s="1">
        <v>43</v>
      </c>
      <c r="AF521" s="1">
        <v>41</v>
      </c>
      <c r="AG521" s="1">
        <v>57</v>
      </c>
      <c r="AH521" s="1">
        <v>55</v>
      </c>
      <c r="AI521" s="1">
        <v>50</v>
      </c>
      <c r="AJ521" s="22">
        <v>47</v>
      </c>
      <c r="AL521" s="41" t="str">
        <f t="shared" ref="AL521:AL584" si="36">INDEX($Q$5:$AJ$5,MATCH(MAX(Q521:AJ521),Q521:AJ521,0))</f>
        <v>Man City</v>
      </c>
      <c r="AM521" s="14"/>
    </row>
    <row r="522" spans="16:39" x14ac:dyDescent="0.35">
      <c r="P522" s="21">
        <v>514</v>
      </c>
      <c r="Q522" s="1">
        <v>67</v>
      </c>
      <c r="R522" s="1">
        <v>35</v>
      </c>
      <c r="S522" s="1">
        <v>41</v>
      </c>
      <c r="T522" s="1">
        <v>41</v>
      </c>
      <c r="U522" s="1">
        <v>27</v>
      </c>
      <c r="V522" s="1">
        <v>61</v>
      </c>
      <c r="W522" s="1">
        <v>53</v>
      </c>
      <c r="X522" s="1">
        <v>48</v>
      </c>
      <c r="Y522" s="1">
        <v>34</v>
      </c>
      <c r="Z522" s="1">
        <v>27</v>
      </c>
      <c r="AA522" s="1">
        <v>47</v>
      </c>
      <c r="AB522" s="1">
        <v>90</v>
      </c>
      <c r="AC522" s="1">
        <v>85</v>
      </c>
      <c r="AD522" s="1">
        <v>61</v>
      </c>
      <c r="AE522" s="1">
        <v>35</v>
      </c>
      <c r="AF522" s="1">
        <v>52</v>
      </c>
      <c r="AG522" s="1">
        <v>71</v>
      </c>
      <c r="AH522" s="1">
        <v>57</v>
      </c>
      <c r="AI522" s="1">
        <v>49</v>
      </c>
      <c r="AJ522" s="22">
        <v>56</v>
      </c>
      <c r="AL522" s="41" t="str">
        <f t="shared" si="36"/>
        <v>Liverpool</v>
      </c>
      <c r="AM522" s="14"/>
    </row>
    <row r="523" spans="16:39" x14ac:dyDescent="0.35">
      <c r="P523" s="21">
        <v>515</v>
      </c>
      <c r="Q523" s="1">
        <v>47</v>
      </c>
      <c r="R523" s="1">
        <v>65</v>
      </c>
      <c r="S523" s="1">
        <v>37</v>
      </c>
      <c r="T523" s="1">
        <v>50</v>
      </c>
      <c r="U523" s="1">
        <v>27</v>
      </c>
      <c r="V523" s="1">
        <v>76</v>
      </c>
      <c r="W523" s="1">
        <v>65</v>
      </c>
      <c r="X523" s="1">
        <v>50</v>
      </c>
      <c r="Y523" s="1">
        <v>37</v>
      </c>
      <c r="Z523" s="1">
        <v>29</v>
      </c>
      <c r="AA523" s="1">
        <v>50</v>
      </c>
      <c r="AB523" s="1">
        <v>91</v>
      </c>
      <c r="AC523" s="1">
        <v>80</v>
      </c>
      <c r="AD523" s="1">
        <v>56</v>
      </c>
      <c r="AE523" s="1">
        <v>47</v>
      </c>
      <c r="AF523" s="1">
        <v>43</v>
      </c>
      <c r="AG523" s="1">
        <v>61</v>
      </c>
      <c r="AH523" s="1">
        <v>50</v>
      </c>
      <c r="AI523" s="1">
        <v>53</v>
      </c>
      <c r="AJ523" s="22">
        <v>31</v>
      </c>
      <c r="AL523" s="41" t="str">
        <f t="shared" si="36"/>
        <v>Liverpool</v>
      </c>
      <c r="AM523" s="14"/>
    </row>
    <row r="524" spans="16:39" x14ac:dyDescent="0.35">
      <c r="P524" s="21">
        <v>516</v>
      </c>
      <c r="Q524" s="1">
        <v>65</v>
      </c>
      <c r="R524" s="1">
        <v>41</v>
      </c>
      <c r="S524" s="1">
        <v>34</v>
      </c>
      <c r="T524" s="1">
        <v>41</v>
      </c>
      <c r="U524" s="1">
        <v>26</v>
      </c>
      <c r="V524" s="1">
        <v>70</v>
      </c>
      <c r="W524" s="1">
        <v>55</v>
      </c>
      <c r="X524" s="1">
        <v>48</v>
      </c>
      <c r="Y524" s="1">
        <v>25</v>
      </c>
      <c r="Z524" s="1">
        <v>25</v>
      </c>
      <c r="AA524" s="1">
        <v>71</v>
      </c>
      <c r="AB524" s="1">
        <v>88</v>
      </c>
      <c r="AC524" s="1">
        <v>82</v>
      </c>
      <c r="AD524" s="1">
        <v>62</v>
      </c>
      <c r="AE524" s="1">
        <v>54</v>
      </c>
      <c r="AF524" s="1">
        <v>44</v>
      </c>
      <c r="AG524" s="1">
        <v>64</v>
      </c>
      <c r="AH524" s="1">
        <v>40</v>
      </c>
      <c r="AI524" s="1">
        <v>58</v>
      </c>
      <c r="AJ524" s="22">
        <v>59</v>
      </c>
      <c r="AL524" s="41" t="str">
        <f t="shared" si="36"/>
        <v>Liverpool</v>
      </c>
      <c r="AM524" s="14"/>
    </row>
    <row r="525" spans="16:39" x14ac:dyDescent="0.35">
      <c r="P525" s="21">
        <v>517</v>
      </c>
      <c r="Q525" s="1">
        <v>54</v>
      </c>
      <c r="R525" s="1">
        <v>63</v>
      </c>
      <c r="S525" s="1">
        <v>36</v>
      </c>
      <c r="T525" s="1">
        <v>32</v>
      </c>
      <c r="U525" s="1">
        <v>36</v>
      </c>
      <c r="V525" s="1">
        <v>55</v>
      </c>
      <c r="W525" s="1">
        <v>48</v>
      </c>
      <c r="X525" s="1">
        <v>62</v>
      </c>
      <c r="Y525" s="1">
        <v>25</v>
      </c>
      <c r="Z525" s="1">
        <v>34</v>
      </c>
      <c r="AA525" s="1">
        <v>54</v>
      </c>
      <c r="AB525" s="1">
        <v>100</v>
      </c>
      <c r="AC525" s="1">
        <v>84</v>
      </c>
      <c r="AD525" s="1">
        <v>40</v>
      </c>
      <c r="AE525" s="1">
        <v>52</v>
      </c>
      <c r="AF525" s="1">
        <v>46</v>
      </c>
      <c r="AG525" s="1">
        <v>72</v>
      </c>
      <c r="AH525" s="1">
        <v>49</v>
      </c>
      <c r="AI525" s="1">
        <v>50</v>
      </c>
      <c r="AJ525" s="22">
        <v>47</v>
      </c>
      <c r="AL525" s="41" t="str">
        <f t="shared" si="36"/>
        <v>Liverpool</v>
      </c>
      <c r="AM525" s="14"/>
    </row>
    <row r="526" spans="16:39" x14ac:dyDescent="0.35">
      <c r="P526" s="21">
        <v>518</v>
      </c>
      <c r="Q526" s="1">
        <v>57</v>
      </c>
      <c r="R526" s="1">
        <v>43</v>
      </c>
      <c r="S526" s="1">
        <v>43</v>
      </c>
      <c r="T526" s="1">
        <v>57</v>
      </c>
      <c r="U526" s="1">
        <v>29</v>
      </c>
      <c r="V526" s="1">
        <v>64</v>
      </c>
      <c r="W526" s="1">
        <v>41</v>
      </c>
      <c r="X526" s="1">
        <v>52</v>
      </c>
      <c r="Y526" s="1">
        <v>28</v>
      </c>
      <c r="Z526" s="1">
        <v>23</v>
      </c>
      <c r="AA526" s="1">
        <v>54</v>
      </c>
      <c r="AB526" s="1">
        <v>88</v>
      </c>
      <c r="AC526" s="1">
        <v>78</v>
      </c>
      <c r="AD526" s="1">
        <v>51</v>
      </c>
      <c r="AE526" s="1">
        <v>40</v>
      </c>
      <c r="AF526" s="1">
        <v>40</v>
      </c>
      <c r="AG526" s="1">
        <v>66</v>
      </c>
      <c r="AH526" s="1">
        <v>60</v>
      </c>
      <c r="AI526" s="1">
        <v>60</v>
      </c>
      <c r="AJ526" s="22">
        <v>62</v>
      </c>
      <c r="AL526" s="41" t="str">
        <f t="shared" si="36"/>
        <v>Liverpool</v>
      </c>
      <c r="AM526" s="14"/>
    </row>
    <row r="527" spans="16:39" x14ac:dyDescent="0.35">
      <c r="P527" s="21">
        <v>519</v>
      </c>
      <c r="Q527" s="1">
        <v>59</v>
      </c>
      <c r="R527" s="1">
        <v>48</v>
      </c>
      <c r="S527" s="1">
        <v>40</v>
      </c>
      <c r="T527" s="1">
        <v>37</v>
      </c>
      <c r="U527" s="1">
        <v>21</v>
      </c>
      <c r="V527" s="1">
        <v>77</v>
      </c>
      <c r="W527" s="1">
        <v>48</v>
      </c>
      <c r="X527" s="1">
        <v>57</v>
      </c>
      <c r="Y527" s="1">
        <v>32</v>
      </c>
      <c r="Z527" s="1">
        <v>37</v>
      </c>
      <c r="AA527" s="1">
        <v>58</v>
      </c>
      <c r="AB527" s="1">
        <v>77</v>
      </c>
      <c r="AC527" s="1">
        <v>66</v>
      </c>
      <c r="AD527" s="1">
        <v>63</v>
      </c>
      <c r="AE527" s="1">
        <v>43</v>
      </c>
      <c r="AF527" s="1">
        <v>42</v>
      </c>
      <c r="AG527" s="1">
        <v>78</v>
      </c>
      <c r="AH527" s="1">
        <v>53</v>
      </c>
      <c r="AI527" s="1">
        <v>54</v>
      </c>
      <c r="AJ527" s="22">
        <v>58</v>
      </c>
      <c r="AL527" s="41" t="str">
        <f t="shared" si="36"/>
        <v>Tottenham</v>
      </c>
      <c r="AM527" s="14"/>
    </row>
    <row r="528" spans="16:39" x14ac:dyDescent="0.35">
      <c r="P528" s="21">
        <v>520</v>
      </c>
      <c r="Q528" s="1">
        <v>73</v>
      </c>
      <c r="R528" s="1">
        <v>55</v>
      </c>
      <c r="S528" s="1">
        <v>39</v>
      </c>
      <c r="T528" s="1">
        <v>35</v>
      </c>
      <c r="U528" s="1">
        <v>33</v>
      </c>
      <c r="V528" s="1">
        <v>54</v>
      </c>
      <c r="W528" s="1">
        <v>57</v>
      </c>
      <c r="X528" s="1">
        <v>48</v>
      </c>
      <c r="Y528" s="1">
        <v>35</v>
      </c>
      <c r="Z528" s="1">
        <v>15</v>
      </c>
      <c r="AA528" s="1">
        <v>50</v>
      </c>
      <c r="AB528" s="1">
        <v>74</v>
      </c>
      <c r="AC528" s="1">
        <v>92</v>
      </c>
      <c r="AD528" s="1">
        <v>71</v>
      </c>
      <c r="AE528" s="1">
        <v>47</v>
      </c>
      <c r="AF528" s="1">
        <v>36</v>
      </c>
      <c r="AG528" s="1">
        <v>69</v>
      </c>
      <c r="AH528" s="1">
        <v>52</v>
      </c>
      <c r="AI528" s="1">
        <v>52</v>
      </c>
      <c r="AJ528" s="22">
        <v>55</v>
      </c>
      <c r="AL528" s="41" t="str">
        <f t="shared" si="36"/>
        <v>Man City</v>
      </c>
      <c r="AM528" s="14"/>
    </row>
    <row r="529" spans="16:39" x14ac:dyDescent="0.35">
      <c r="P529" s="21">
        <v>521</v>
      </c>
      <c r="Q529" s="1">
        <v>71</v>
      </c>
      <c r="R529" s="1">
        <v>49</v>
      </c>
      <c r="S529" s="1">
        <v>29</v>
      </c>
      <c r="T529" s="1">
        <v>42</v>
      </c>
      <c r="U529" s="1">
        <v>33</v>
      </c>
      <c r="V529" s="1">
        <v>74</v>
      </c>
      <c r="W529" s="1">
        <v>39</v>
      </c>
      <c r="X529" s="1">
        <v>46</v>
      </c>
      <c r="Y529" s="1">
        <v>46</v>
      </c>
      <c r="Z529" s="1">
        <v>23</v>
      </c>
      <c r="AA529" s="1">
        <v>48</v>
      </c>
      <c r="AB529" s="1">
        <v>93</v>
      </c>
      <c r="AC529" s="1">
        <v>80</v>
      </c>
      <c r="AD529" s="1">
        <v>58</v>
      </c>
      <c r="AE529" s="1">
        <v>57</v>
      </c>
      <c r="AF529" s="1">
        <v>43</v>
      </c>
      <c r="AG529" s="1">
        <v>63</v>
      </c>
      <c r="AH529" s="1">
        <v>55</v>
      </c>
      <c r="AI529" s="1">
        <v>34</v>
      </c>
      <c r="AJ529" s="22">
        <v>51</v>
      </c>
      <c r="AL529" s="41" t="str">
        <f t="shared" si="36"/>
        <v>Liverpool</v>
      </c>
      <c r="AM529" s="14"/>
    </row>
    <row r="530" spans="16:39" x14ac:dyDescent="0.35">
      <c r="P530" s="21">
        <v>522</v>
      </c>
      <c r="Q530" s="1">
        <v>54</v>
      </c>
      <c r="R530" s="1">
        <v>39</v>
      </c>
      <c r="S530" s="1">
        <v>44</v>
      </c>
      <c r="T530" s="1">
        <v>41</v>
      </c>
      <c r="U530" s="1">
        <v>22</v>
      </c>
      <c r="V530" s="1">
        <v>59</v>
      </c>
      <c r="W530" s="1">
        <v>55</v>
      </c>
      <c r="X530" s="1">
        <v>65</v>
      </c>
      <c r="Y530" s="1">
        <v>32</v>
      </c>
      <c r="Z530" s="1">
        <v>23</v>
      </c>
      <c r="AA530" s="1">
        <v>52</v>
      </c>
      <c r="AB530" s="1">
        <v>85</v>
      </c>
      <c r="AC530" s="1">
        <v>85</v>
      </c>
      <c r="AD530" s="1">
        <v>66</v>
      </c>
      <c r="AE530" s="1">
        <v>50</v>
      </c>
      <c r="AF530" s="1">
        <v>48</v>
      </c>
      <c r="AG530" s="1">
        <v>63</v>
      </c>
      <c r="AH530" s="1">
        <v>46</v>
      </c>
      <c r="AI530" s="1">
        <v>51</v>
      </c>
      <c r="AJ530" s="22">
        <v>43</v>
      </c>
      <c r="AL530" s="41" t="str">
        <f t="shared" si="36"/>
        <v>Liverpool</v>
      </c>
      <c r="AM530" s="14"/>
    </row>
    <row r="531" spans="16:39" x14ac:dyDescent="0.35">
      <c r="P531" s="21">
        <v>523</v>
      </c>
      <c r="Q531" s="1">
        <v>59</v>
      </c>
      <c r="R531" s="1">
        <v>39</v>
      </c>
      <c r="S531" s="1">
        <v>31</v>
      </c>
      <c r="T531" s="1">
        <v>41</v>
      </c>
      <c r="U531" s="1">
        <v>33</v>
      </c>
      <c r="V531" s="1">
        <v>69</v>
      </c>
      <c r="W531" s="1">
        <v>51</v>
      </c>
      <c r="X531" s="1">
        <v>70</v>
      </c>
      <c r="Y531" s="1">
        <v>19</v>
      </c>
      <c r="Z531" s="1">
        <v>22</v>
      </c>
      <c r="AA531" s="1">
        <v>58</v>
      </c>
      <c r="AB531" s="1">
        <v>82</v>
      </c>
      <c r="AC531" s="1">
        <v>81</v>
      </c>
      <c r="AD531" s="1">
        <v>57</v>
      </c>
      <c r="AE531" s="1">
        <v>51</v>
      </c>
      <c r="AF531" s="1">
        <v>43</v>
      </c>
      <c r="AG531" s="1">
        <v>74</v>
      </c>
      <c r="AH531" s="1">
        <v>50</v>
      </c>
      <c r="AI531" s="1">
        <v>38</v>
      </c>
      <c r="AJ531" s="22">
        <v>48</v>
      </c>
      <c r="AL531" s="41" t="str">
        <f t="shared" si="36"/>
        <v>Liverpool</v>
      </c>
      <c r="AM531" s="14"/>
    </row>
    <row r="532" spans="16:39" x14ac:dyDescent="0.35">
      <c r="P532" s="21">
        <v>524</v>
      </c>
      <c r="Q532" s="1">
        <v>63</v>
      </c>
      <c r="R532" s="1">
        <v>43</v>
      </c>
      <c r="S532" s="1">
        <v>38</v>
      </c>
      <c r="T532" s="1">
        <v>62</v>
      </c>
      <c r="U532" s="1">
        <v>32</v>
      </c>
      <c r="V532" s="1">
        <v>67</v>
      </c>
      <c r="W532" s="1">
        <v>44</v>
      </c>
      <c r="X532" s="1">
        <v>43</v>
      </c>
      <c r="Y532" s="1">
        <v>26</v>
      </c>
      <c r="Z532" s="1">
        <v>17</v>
      </c>
      <c r="AA532" s="1">
        <v>60</v>
      </c>
      <c r="AB532" s="1">
        <v>74</v>
      </c>
      <c r="AC532" s="1">
        <v>96</v>
      </c>
      <c r="AD532" s="1">
        <v>61</v>
      </c>
      <c r="AE532" s="1">
        <v>53</v>
      </c>
      <c r="AF532" s="1">
        <v>30</v>
      </c>
      <c r="AG532" s="1">
        <v>82</v>
      </c>
      <c r="AH532" s="1">
        <v>55</v>
      </c>
      <c r="AI532" s="1">
        <v>47</v>
      </c>
      <c r="AJ532" s="22">
        <v>50</v>
      </c>
      <c r="AL532" s="41" t="str">
        <f t="shared" si="36"/>
        <v>Man City</v>
      </c>
      <c r="AM532" s="14"/>
    </row>
    <row r="533" spans="16:39" x14ac:dyDescent="0.35">
      <c r="P533" s="21">
        <v>525</v>
      </c>
      <c r="Q533" s="1">
        <v>59</v>
      </c>
      <c r="R533" s="1">
        <v>46</v>
      </c>
      <c r="S533" s="1">
        <v>34</v>
      </c>
      <c r="T533" s="1">
        <v>39</v>
      </c>
      <c r="U533" s="1">
        <v>38</v>
      </c>
      <c r="V533" s="1">
        <v>67</v>
      </c>
      <c r="W533" s="1">
        <v>47</v>
      </c>
      <c r="X533" s="1">
        <v>64</v>
      </c>
      <c r="Y533" s="1">
        <v>31</v>
      </c>
      <c r="Z533" s="1">
        <v>22</v>
      </c>
      <c r="AA533" s="1">
        <v>53</v>
      </c>
      <c r="AB533" s="1">
        <v>69</v>
      </c>
      <c r="AC533" s="1">
        <v>88</v>
      </c>
      <c r="AD533" s="1">
        <v>66</v>
      </c>
      <c r="AE533" s="1">
        <v>50</v>
      </c>
      <c r="AF533" s="1">
        <v>48</v>
      </c>
      <c r="AG533" s="1">
        <v>65</v>
      </c>
      <c r="AH533" s="1">
        <v>62</v>
      </c>
      <c r="AI533" s="1">
        <v>57</v>
      </c>
      <c r="AJ533" s="22">
        <v>46</v>
      </c>
      <c r="AL533" s="41" t="str">
        <f t="shared" si="36"/>
        <v>Man City</v>
      </c>
      <c r="AM533" s="14"/>
    </row>
    <row r="534" spans="16:39" x14ac:dyDescent="0.35">
      <c r="P534" s="21">
        <v>526</v>
      </c>
      <c r="Q534" s="1">
        <v>67</v>
      </c>
      <c r="R534" s="1">
        <v>37</v>
      </c>
      <c r="S534" s="1">
        <v>40</v>
      </c>
      <c r="T534" s="1">
        <v>46</v>
      </c>
      <c r="U534" s="1">
        <v>38</v>
      </c>
      <c r="V534" s="1">
        <v>75</v>
      </c>
      <c r="W534" s="1">
        <v>43</v>
      </c>
      <c r="X534" s="1">
        <v>60</v>
      </c>
      <c r="Y534" s="1">
        <v>22</v>
      </c>
      <c r="Z534" s="1">
        <v>29</v>
      </c>
      <c r="AA534" s="1">
        <v>56</v>
      </c>
      <c r="AB534" s="1">
        <v>81</v>
      </c>
      <c r="AC534" s="1">
        <v>90</v>
      </c>
      <c r="AD534" s="1">
        <v>43</v>
      </c>
      <c r="AE534" s="1">
        <v>61</v>
      </c>
      <c r="AF534" s="1">
        <v>46</v>
      </c>
      <c r="AG534" s="1">
        <v>50</v>
      </c>
      <c r="AH534" s="1">
        <v>54</v>
      </c>
      <c r="AI534" s="1">
        <v>49</v>
      </c>
      <c r="AJ534" s="22">
        <v>48</v>
      </c>
      <c r="AL534" s="41" t="str">
        <f t="shared" si="36"/>
        <v>Man City</v>
      </c>
      <c r="AM534" s="14"/>
    </row>
    <row r="535" spans="16:39" x14ac:dyDescent="0.35">
      <c r="P535" s="21">
        <v>527</v>
      </c>
      <c r="Q535" s="1">
        <v>65</v>
      </c>
      <c r="R535" s="1">
        <v>29</v>
      </c>
      <c r="S535" s="1">
        <v>30</v>
      </c>
      <c r="T535" s="1">
        <v>34</v>
      </c>
      <c r="U535" s="1">
        <v>41</v>
      </c>
      <c r="V535" s="1">
        <v>67</v>
      </c>
      <c r="W535" s="1">
        <v>55</v>
      </c>
      <c r="X535" s="1">
        <v>55</v>
      </c>
      <c r="Y535" s="1">
        <v>21</v>
      </c>
      <c r="Z535" s="1">
        <v>34</v>
      </c>
      <c r="AA535" s="1">
        <v>67</v>
      </c>
      <c r="AB535" s="1">
        <v>87</v>
      </c>
      <c r="AC535" s="1">
        <v>92</v>
      </c>
      <c r="AD535" s="1">
        <v>47</v>
      </c>
      <c r="AE535" s="1">
        <v>52</v>
      </c>
      <c r="AF535" s="1">
        <v>47</v>
      </c>
      <c r="AG535" s="1">
        <v>56</v>
      </c>
      <c r="AH535" s="1">
        <v>65</v>
      </c>
      <c r="AI535" s="1">
        <v>35</v>
      </c>
      <c r="AJ535" s="22">
        <v>53</v>
      </c>
      <c r="AL535" s="41" t="str">
        <f t="shared" si="36"/>
        <v>Man City</v>
      </c>
      <c r="AM535" s="14"/>
    </row>
    <row r="536" spans="16:39" x14ac:dyDescent="0.35">
      <c r="P536" s="21">
        <v>528</v>
      </c>
      <c r="Q536" s="1">
        <v>60</v>
      </c>
      <c r="R536" s="1">
        <v>38</v>
      </c>
      <c r="S536" s="1">
        <v>41</v>
      </c>
      <c r="T536" s="1">
        <v>49</v>
      </c>
      <c r="U536" s="1">
        <v>28</v>
      </c>
      <c r="V536" s="1">
        <v>66</v>
      </c>
      <c r="W536" s="1">
        <v>55</v>
      </c>
      <c r="X536" s="1">
        <v>65</v>
      </c>
      <c r="Y536" s="1">
        <v>24</v>
      </c>
      <c r="Z536" s="1">
        <v>24</v>
      </c>
      <c r="AA536" s="1">
        <v>52</v>
      </c>
      <c r="AB536" s="1">
        <v>83</v>
      </c>
      <c r="AC536" s="1">
        <v>89</v>
      </c>
      <c r="AD536" s="1">
        <v>51</v>
      </c>
      <c r="AE536" s="1">
        <v>44</v>
      </c>
      <c r="AF536" s="1">
        <v>51</v>
      </c>
      <c r="AG536" s="1">
        <v>75</v>
      </c>
      <c r="AH536" s="1">
        <v>39</v>
      </c>
      <c r="AI536" s="1">
        <v>38</v>
      </c>
      <c r="AJ536" s="22">
        <v>59</v>
      </c>
      <c r="AL536" s="41" t="str">
        <f t="shared" si="36"/>
        <v>Man City</v>
      </c>
      <c r="AM536" s="14"/>
    </row>
    <row r="537" spans="16:39" x14ac:dyDescent="0.35">
      <c r="P537" s="21">
        <v>529</v>
      </c>
      <c r="Q537" s="1">
        <v>65</v>
      </c>
      <c r="R537" s="1">
        <v>61</v>
      </c>
      <c r="S537" s="1">
        <v>39</v>
      </c>
      <c r="T537" s="1">
        <v>49</v>
      </c>
      <c r="U537" s="1">
        <v>23</v>
      </c>
      <c r="V537" s="1">
        <v>57</v>
      </c>
      <c r="W537" s="1">
        <v>47</v>
      </c>
      <c r="X537" s="1">
        <v>46</v>
      </c>
      <c r="Y537" s="1">
        <v>35</v>
      </c>
      <c r="Z537" s="1">
        <v>26</v>
      </c>
      <c r="AA537" s="1">
        <v>54</v>
      </c>
      <c r="AB537" s="1">
        <v>81</v>
      </c>
      <c r="AC537" s="1">
        <v>96</v>
      </c>
      <c r="AD537" s="1">
        <v>60</v>
      </c>
      <c r="AE537" s="1">
        <v>36</v>
      </c>
      <c r="AF537" s="1">
        <v>42</v>
      </c>
      <c r="AG537" s="1">
        <v>70</v>
      </c>
      <c r="AH537" s="1">
        <v>30</v>
      </c>
      <c r="AI537" s="1">
        <v>49</v>
      </c>
      <c r="AJ537" s="22">
        <v>49</v>
      </c>
      <c r="AL537" s="41" t="str">
        <f t="shared" si="36"/>
        <v>Man City</v>
      </c>
      <c r="AM537" s="14"/>
    </row>
    <row r="538" spans="16:39" x14ac:dyDescent="0.35">
      <c r="P538" s="21">
        <v>530</v>
      </c>
      <c r="Q538" s="1">
        <v>66</v>
      </c>
      <c r="R538" s="1">
        <v>47</v>
      </c>
      <c r="S538" s="1">
        <v>44</v>
      </c>
      <c r="T538" s="1">
        <v>43</v>
      </c>
      <c r="U538" s="1">
        <v>26</v>
      </c>
      <c r="V538" s="1">
        <v>64</v>
      </c>
      <c r="W538" s="1">
        <v>44</v>
      </c>
      <c r="X538" s="1">
        <v>61</v>
      </c>
      <c r="Y538" s="1">
        <v>31</v>
      </c>
      <c r="Z538" s="1">
        <v>18</v>
      </c>
      <c r="AA538" s="1">
        <v>51</v>
      </c>
      <c r="AB538" s="1">
        <v>76</v>
      </c>
      <c r="AC538" s="1">
        <v>95</v>
      </c>
      <c r="AD538" s="1">
        <v>42</v>
      </c>
      <c r="AE538" s="1">
        <v>47</v>
      </c>
      <c r="AF538" s="1">
        <v>41</v>
      </c>
      <c r="AG538" s="1">
        <v>60</v>
      </c>
      <c r="AH538" s="1">
        <v>47</v>
      </c>
      <c r="AI538" s="1">
        <v>70</v>
      </c>
      <c r="AJ538" s="22">
        <v>61</v>
      </c>
      <c r="AL538" s="41" t="str">
        <f t="shared" si="36"/>
        <v>Man City</v>
      </c>
      <c r="AM538" s="14"/>
    </row>
    <row r="539" spans="16:39" x14ac:dyDescent="0.35">
      <c r="P539" s="21">
        <v>531</v>
      </c>
      <c r="Q539" s="1">
        <v>60</v>
      </c>
      <c r="R539" s="1">
        <v>51</v>
      </c>
      <c r="S539" s="1">
        <v>35</v>
      </c>
      <c r="T539" s="1">
        <v>28</v>
      </c>
      <c r="U539" s="1">
        <v>35</v>
      </c>
      <c r="V539" s="1">
        <v>68</v>
      </c>
      <c r="W539" s="1">
        <v>46</v>
      </c>
      <c r="X539" s="1">
        <v>54</v>
      </c>
      <c r="Y539" s="1">
        <v>25</v>
      </c>
      <c r="Z539" s="1">
        <v>26</v>
      </c>
      <c r="AA539" s="1">
        <v>54</v>
      </c>
      <c r="AB539" s="1">
        <v>87</v>
      </c>
      <c r="AC539" s="1">
        <v>80</v>
      </c>
      <c r="AD539" s="1">
        <v>57</v>
      </c>
      <c r="AE539" s="1">
        <v>50</v>
      </c>
      <c r="AF539" s="1">
        <v>46</v>
      </c>
      <c r="AG539" s="1">
        <v>58</v>
      </c>
      <c r="AH539" s="1">
        <v>44</v>
      </c>
      <c r="AI539" s="1">
        <v>56</v>
      </c>
      <c r="AJ539" s="22">
        <v>62</v>
      </c>
      <c r="AL539" s="41" t="str">
        <f t="shared" si="36"/>
        <v>Liverpool</v>
      </c>
      <c r="AM539" s="14"/>
    </row>
    <row r="540" spans="16:39" x14ac:dyDescent="0.35">
      <c r="P540" s="21">
        <v>532</v>
      </c>
      <c r="Q540" s="1">
        <v>66</v>
      </c>
      <c r="R540" s="1">
        <v>44</v>
      </c>
      <c r="S540" s="1">
        <v>34</v>
      </c>
      <c r="T540" s="1">
        <v>44</v>
      </c>
      <c r="U540" s="1">
        <v>29</v>
      </c>
      <c r="V540" s="1">
        <v>57</v>
      </c>
      <c r="W540" s="1">
        <v>57</v>
      </c>
      <c r="X540" s="1">
        <v>52</v>
      </c>
      <c r="Y540" s="1">
        <v>33</v>
      </c>
      <c r="Z540" s="1">
        <v>25</v>
      </c>
      <c r="AA540" s="1">
        <v>56</v>
      </c>
      <c r="AB540" s="1">
        <v>77</v>
      </c>
      <c r="AC540" s="1">
        <v>87</v>
      </c>
      <c r="AD540" s="1">
        <v>53</v>
      </c>
      <c r="AE540" s="1">
        <v>50</v>
      </c>
      <c r="AF540" s="1">
        <v>43</v>
      </c>
      <c r="AG540" s="1">
        <v>66</v>
      </c>
      <c r="AH540" s="1">
        <v>55</v>
      </c>
      <c r="AI540" s="1">
        <v>58</v>
      </c>
      <c r="AJ540" s="22">
        <v>55</v>
      </c>
      <c r="AL540" s="41" t="str">
        <f t="shared" si="36"/>
        <v>Man City</v>
      </c>
      <c r="AM540" s="14"/>
    </row>
    <row r="541" spans="16:39" x14ac:dyDescent="0.35">
      <c r="P541" s="21">
        <v>533</v>
      </c>
      <c r="Q541" s="1">
        <v>61</v>
      </c>
      <c r="R541" s="1">
        <v>46</v>
      </c>
      <c r="S541" s="1">
        <v>38</v>
      </c>
      <c r="T541" s="1">
        <v>43</v>
      </c>
      <c r="U541" s="1">
        <v>39</v>
      </c>
      <c r="V541" s="1">
        <v>74</v>
      </c>
      <c r="W541" s="1">
        <v>39</v>
      </c>
      <c r="X541" s="1">
        <v>68</v>
      </c>
      <c r="Y541" s="1">
        <v>24</v>
      </c>
      <c r="Z541" s="1">
        <v>31</v>
      </c>
      <c r="AA541" s="1">
        <v>50</v>
      </c>
      <c r="AB541" s="1">
        <v>87</v>
      </c>
      <c r="AC541" s="1">
        <v>86</v>
      </c>
      <c r="AD541" s="1">
        <v>47</v>
      </c>
      <c r="AE541" s="1">
        <v>48</v>
      </c>
      <c r="AF541" s="1">
        <v>41</v>
      </c>
      <c r="AG541" s="1">
        <v>64</v>
      </c>
      <c r="AH541" s="1">
        <v>43</v>
      </c>
      <c r="AI541" s="1">
        <v>41</v>
      </c>
      <c r="AJ541" s="22">
        <v>65</v>
      </c>
      <c r="AL541" s="41" t="str">
        <f t="shared" si="36"/>
        <v>Liverpool</v>
      </c>
      <c r="AM541" s="14"/>
    </row>
    <row r="542" spans="16:39" x14ac:dyDescent="0.35">
      <c r="P542" s="21">
        <v>534</v>
      </c>
      <c r="Q542" s="1">
        <v>57</v>
      </c>
      <c r="R542" s="1">
        <v>45</v>
      </c>
      <c r="S542" s="1">
        <v>40</v>
      </c>
      <c r="T542" s="1">
        <v>42</v>
      </c>
      <c r="U542" s="1">
        <v>34</v>
      </c>
      <c r="V542" s="1">
        <v>81</v>
      </c>
      <c r="W542" s="1">
        <v>61</v>
      </c>
      <c r="X542" s="1">
        <v>46</v>
      </c>
      <c r="Y542" s="1">
        <v>33</v>
      </c>
      <c r="Z542" s="1">
        <v>22</v>
      </c>
      <c r="AA542" s="1">
        <v>55</v>
      </c>
      <c r="AB542" s="1">
        <v>90</v>
      </c>
      <c r="AC542" s="1">
        <v>95</v>
      </c>
      <c r="AD542" s="1">
        <v>59</v>
      </c>
      <c r="AE542" s="1">
        <v>37</v>
      </c>
      <c r="AF542" s="1">
        <v>29</v>
      </c>
      <c r="AG542" s="1">
        <v>66</v>
      </c>
      <c r="AH542" s="1">
        <v>44</v>
      </c>
      <c r="AI542" s="1">
        <v>49</v>
      </c>
      <c r="AJ542" s="22">
        <v>60</v>
      </c>
      <c r="AL542" s="41" t="str">
        <f t="shared" si="36"/>
        <v>Man City</v>
      </c>
      <c r="AM542" s="14"/>
    </row>
    <row r="543" spans="16:39" x14ac:dyDescent="0.35">
      <c r="P543" s="21">
        <v>535</v>
      </c>
      <c r="Q543" s="1">
        <v>63</v>
      </c>
      <c r="R543" s="1">
        <v>31</v>
      </c>
      <c r="S543" s="1">
        <v>38</v>
      </c>
      <c r="T543" s="1">
        <v>44</v>
      </c>
      <c r="U543" s="1">
        <v>40</v>
      </c>
      <c r="V543" s="1">
        <v>60</v>
      </c>
      <c r="W543" s="1">
        <v>43</v>
      </c>
      <c r="X543" s="1">
        <v>58</v>
      </c>
      <c r="Y543" s="1">
        <v>21</v>
      </c>
      <c r="Z543" s="1">
        <v>25</v>
      </c>
      <c r="AA543" s="1">
        <v>57</v>
      </c>
      <c r="AB543" s="1">
        <v>83</v>
      </c>
      <c r="AC543" s="1">
        <v>85</v>
      </c>
      <c r="AD543" s="1">
        <v>70</v>
      </c>
      <c r="AE543" s="1">
        <v>55</v>
      </c>
      <c r="AF543" s="1">
        <v>44</v>
      </c>
      <c r="AG543" s="1">
        <v>56</v>
      </c>
      <c r="AH543" s="1">
        <v>43</v>
      </c>
      <c r="AI543" s="1">
        <v>50</v>
      </c>
      <c r="AJ543" s="22">
        <v>57</v>
      </c>
      <c r="AL543" s="41" t="str">
        <f t="shared" si="36"/>
        <v>Man City</v>
      </c>
      <c r="AM543" s="14"/>
    </row>
    <row r="544" spans="16:39" x14ac:dyDescent="0.35">
      <c r="P544" s="21">
        <v>536</v>
      </c>
      <c r="Q544" s="1">
        <v>60</v>
      </c>
      <c r="R544" s="1">
        <v>38</v>
      </c>
      <c r="S544" s="1">
        <v>40</v>
      </c>
      <c r="T544" s="1">
        <v>31</v>
      </c>
      <c r="U544" s="1">
        <v>35</v>
      </c>
      <c r="V544" s="1">
        <v>81</v>
      </c>
      <c r="W544" s="1">
        <v>38</v>
      </c>
      <c r="X544" s="1">
        <v>60</v>
      </c>
      <c r="Y544" s="1">
        <v>31</v>
      </c>
      <c r="Z544" s="1">
        <v>35</v>
      </c>
      <c r="AA544" s="1">
        <v>56</v>
      </c>
      <c r="AB544" s="1">
        <v>72</v>
      </c>
      <c r="AC544" s="1">
        <v>88</v>
      </c>
      <c r="AD544" s="1">
        <v>70</v>
      </c>
      <c r="AE544" s="1">
        <v>43</v>
      </c>
      <c r="AF544" s="1">
        <v>44</v>
      </c>
      <c r="AG544" s="1">
        <v>70</v>
      </c>
      <c r="AH544" s="1">
        <v>55</v>
      </c>
      <c r="AI544" s="1">
        <v>45</v>
      </c>
      <c r="AJ544" s="22">
        <v>42</v>
      </c>
      <c r="AL544" s="41" t="str">
        <f t="shared" si="36"/>
        <v>Man City</v>
      </c>
      <c r="AM544" s="14"/>
    </row>
    <row r="545" spans="16:39" x14ac:dyDescent="0.35">
      <c r="P545" s="21">
        <v>537</v>
      </c>
      <c r="Q545" s="1">
        <v>73</v>
      </c>
      <c r="R545" s="1">
        <v>54</v>
      </c>
      <c r="S545" s="1">
        <v>29</v>
      </c>
      <c r="T545" s="1">
        <v>40</v>
      </c>
      <c r="U545" s="1">
        <v>39</v>
      </c>
      <c r="V545" s="1">
        <v>75</v>
      </c>
      <c r="W545" s="1">
        <v>56</v>
      </c>
      <c r="X545" s="1">
        <v>53</v>
      </c>
      <c r="Y545" s="1">
        <v>22</v>
      </c>
      <c r="Z545" s="1">
        <v>25</v>
      </c>
      <c r="AA545" s="1">
        <v>54</v>
      </c>
      <c r="AB545" s="1">
        <v>80</v>
      </c>
      <c r="AC545" s="1">
        <v>81</v>
      </c>
      <c r="AD545" s="1">
        <v>65</v>
      </c>
      <c r="AE545" s="1">
        <v>41</v>
      </c>
      <c r="AF545" s="1">
        <v>32</v>
      </c>
      <c r="AG545" s="1">
        <v>68</v>
      </c>
      <c r="AH545" s="1">
        <v>48</v>
      </c>
      <c r="AI545" s="1">
        <v>44</v>
      </c>
      <c r="AJ545" s="22">
        <v>57</v>
      </c>
      <c r="AL545" s="41" t="str">
        <f t="shared" si="36"/>
        <v>Man City</v>
      </c>
      <c r="AM545" s="14"/>
    </row>
    <row r="546" spans="16:39" x14ac:dyDescent="0.35">
      <c r="P546" s="21">
        <v>538</v>
      </c>
      <c r="Q546" s="1">
        <v>58</v>
      </c>
      <c r="R546" s="1">
        <v>53</v>
      </c>
      <c r="S546" s="1">
        <v>28</v>
      </c>
      <c r="T546" s="1">
        <v>45</v>
      </c>
      <c r="U546" s="1">
        <v>22</v>
      </c>
      <c r="V546" s="1">
        <v>80</v>
      </c>
      <c r="W546" s="1">
        <v>64</v>
      </c>
      <c r="X546" s="1">
        <v>44</v>
      </c>
      <c r="Y546" s="1">
        <v>15</v>
      </c>
      <c r="Z546" s="1">
        <v>33</v>
      </c>
      <c r="AA546" s="1">
        <v>48</v>
      </c>
      <c r="AB546" s="1">
        <v>94</v>
      </c>
      <c r="AC546" s="1">
        <v>71</v>
      </c>
      <c r="AD546" s="1">
        <v>58</v>
      </c>
      <c r="AE546" s="1">
        <v>55</v>
      </c>
      <c r="AF546" s="1">
        <v>48</v>
      </c>
      <c r="AG546" s="1">
        <v>65</v>
      </c>
      <c r="AH546" s="1">
        <v>49</v>
      </c>
      <c r="AI546" s="1">
        <v>51</v>
      </c>
      <c r="AJ546" s="22">
        <v>50</v>
      </c>
      <c r="AL546" s="41" t="str">
        <f t="shared" si="36"/>
        <v>Liverpool</v>
      </c>
      <c r="AM546" s="14"/>
    </row>
    <row r="547" spans="16:39" x14ac:dyDescent="0.35">
      <c r="P547" s="21">
        <v>539</v>
      </c>
      <c r="Q547" s="1">
        <v>56</v>
      </c>
      <c r="R547" s="1">
        <v>49</v>
      </c>
      <c r="S547" s="1">
        <v>35</v>
      </c>
      <c r="T547" s="1">
        <v>29</v>
      </c>
      <c r="U547" s="1">
        <v>28</v>
      </c>
      <c r="V547" s="1">
        <v>64</v>
      </c>
      <c r="W547" s="1">
        <v>58</v>
      </c>
      <c r="X547" s="1">
        <v>56</v>
      </c>
      <c r="Y547" s="1">
        <v>31</v>
      </c>
      <c r="Z547" s="1">
        <v>16</v>
      </c>
      <c r="AA547" s="1">
        <v>50</v>
      </c>
      <c r="AB547" s="1">
        <v>86</v>
      </c>
      <c r="AC547" s="1">
        <v>89</v>
      </c>
      <c r="AD547" s="1">
        <v>68</v>
      </c>
      <c r="AE547" s="1">
        <v>62</v>
      </c>
      <c r="AF547" s="1">
        <v>36</v>
      </c>
      <c r="AG547" s="1">
        <v>66</v>
      </c>
      <c r="AH547" s="1">
        <v>57</v>
      </c>
      <c r="AI547" s="1">
        <v>55</v>
      </c>
      <c r="AJ547" s="22">
        <v>41</v>
      </c>
      <c r="AL547" s="41" t="str">
        <f t="shared" si="36"/>
        <v>Man City</v>
      </c>
      <c r="AM547" s="14"/>
    </row>
    <row r="548" spans="16:39" x14ac:dyDescent="0.35">
      <c r="P548" s="21">
        <v>540</v>
      </c>
      <c r="Q548" s="1">
        <v>72</v>
      </c>
      <c r="R548" s="1">
        <v>49</v>
      </c>
      <c r="S548" s="1">
        <v>29</v>
      </c>
      <c r="T548" s="1">
        <v>40</v>
      </c>
      <c r="U548" s="1">
        <v>16</v>
      </c>
      <c r="V548" s="1">
        <v>78</v>
      </c>
      <c r="W548" s="1">
        <v>46</v>
      </c>
      <c r="X548" s="1">
        <v>47</v>
      </c>
      <c r="Y548" s="1">
        <v>38</v>
      </c>
      <c r="Z548" s="1">
        <v>32</v>
      </c>
      <c r="AA548" s="1">
        <v>57</v>
      </c>
      <c r="AB548" s="1">
        <v>69</v>
      </c>
      <c r="AC548" s="1">
        <v>93</v>
      </c>
      <c r="AD548" s="1">
        <v>60</v>
      </c>
      <c r="AE548" s="1">
        <v>45</v>
      </c>
      <c r="AF548" s="1">
        <v>45</v>
      </c>
      <c r="AG548" s="1">
        <v>69</v>
      </c>
      <c r="AH548" s="1">
        <v>53</v>
      </c>
      <c r="AI548" s="1">
        <v>51</v>
      </c>
      <c r="AJ548" s="22">
        <v>34</v>
      </c>
      <c r="AL548" s="41" t="str">
        <f t="shared" si="36"/>
        <v>Man City</v>
      </c>
      <c r="AM548" s="14"/>
    </row>
    <row r="549" spans="16:39" x14ac:dyDescent="0.35">
      <c r="P549" s="21">
        <v>541</v>
      </c>
      <c r="Q549" s="1">
        <v>59</v>
      </c>
      <c r="R549" s="1">
        <v>52</v>
      </c>
      <c r="S549" s="1">
        <v>30</v>
      </c>
      <c r="T549" s="1">
        <v>56</v>
      </c>
      <c r="U549" s="1">
        <v>34</v>
      </c>
      <c r="V549" s="1">
        <v>61</v>
      </c>
      <c r="W549" s="1">
        <v>57</v>
      </c>
      <c r="X549" s="1">
        <v>58</v>
      </c>
      <c r="Y549" s="1">
        <v>40</v>
      </c>
      <c r="Z549" s="1">
        <v>29</v>
      </c>
      <c r="AA549" s="1">
        <v>54</v>
      </c>
      <c r="AB549" s="1">
        <v>87</v>
      </c>
      <c r="AC549" s="1">
        <v>75</v>
      </c>
      <c r="AD549" s="1">
        <v>49</v>
      </c>
      <c r="AE549" s="1">
        <v>32</v>
      </c>
      <c r="AF549" s="1">
        <v>40</v>
      </c>
      <c r="AG549" s="1">
        <v>63</v>
      </c>
      <c r="AH549" s="1">
        <v>42</v>
      </c>
      <c r="AI549" s="1">
        <v>46</v>
      </c>
      <c r="AJ549" s="22">
        <v>55</v>
      </c>
      <c r="AL549" s="41" t="str">
        <f t="shared" si="36"/>
        <v>Liverpool</v>
      </c>
      <c r="AM549" s="14"/>
    </row>
    <row r="550" spans="16:39" x14ac:dyDescent="0.35">
      <c r="P550" s="21">
        <v>542</v>
      </c>
      <c r="Q550" s="1">
        <v>59</v>
      </c>
      <c r="R550" s="1">
        <v>47</v>
      </c>
      <c r="S550" s="1">
        <v>39</v>
      </c>
      <c r="T550" s="1">
        <v>34</v>
      </c>
      <c r="U550" s="1">
        <v>32</v>
      </c>
      <c r="V550" s="1">
        <v>66</v>
      </c>
      <c r="W550" s="1">
        <v>38</v>
      </c>
      <c r="X550" s="1">
        <v>60</v>
      </c>
      <c r="Y550" s="1">
        <v>31</v>
      </c>
      <c r="Z550" s="1">
        <v>18</v>
      </c>
      <c r="AA550" s="1">
        <v>60</v>
      </c>
      <c r="AB550" s="1">
        <v>85</v>
      </c>
      <c r="AC550" s="1">
        <v>83</v>
      </c>
      <c r="AD550" s="1">
        <v>47</v>
      </c>
      <c r="AE550" s="1">
        <v>49</v>
      </c>
      <c r="AF550" s="1">
        <v>38</v>
      </c>
      <c r="AG550" s="1">
        <v>80</v>
      </c>
      <c r="AH550" s="1">
        <v>47</v>
      </c>
      <c r="AI550" s="1">
        <v>62</v>
      </c>
      <c r="AJ550" s="22">
        <v>57</v>
      </c>
      <c r="AL550" s="41" t="str">
        <f t="shared" si="36"/>
        <v>Liverpool</v>
      </c>
      <c r="AM550" s="14"/>
    </row>
    <row r="551" spans="16:39" x14ac:dyDescent="0.35">
      <c r="P551" s="21">
        <v>543</v>
      </c>
      <c r="Q551" s="1">
        <v>62</v>
      </c>
      <c r="R551" s="1">
        <v>41</v>
      </c>
      <c r="S551" s="1">
        <v>40</v>
      </c>
      <c r="T551" s="1">
        <v>37</v>
      </c>
      <c r="U551" s="1">
        <v>43</v>
      </c>
      <c r="V551" s="1">
        <v>71</v>
      </c>
      <c r="W551" s="1">
        <v>51</v>
      </c>
      <c r="X551" s="1">
        <v>58</v>
      </c>
      <c r="Y551" s="1">
        <v>20</v>
      </c>
      <c r="Z551" s="1">
        <v>24</v>
      </c>
      <c r="AA551" s="1">
        <v>50</v>
      </c>
      <c r="AB551" s="1">
        <v>92</v>
      </c>
      <c r="AC551" s="1">
        <v>90</v>
      </c>
      <c r="AD551" s="1">
        <v>58</v>
      </c>
      <c r="AE551" s="1">
        <v>41</v>
      </c>
      <c r="AF551" s="1">
        <v>35</v>
      </c>
      <c r="AG551" s="1">
        <v>61</v>
      </c>
      <c r="AH551" s="1">
        <v>51</v>
      </c>
      <c r="AI551" s="1">
        <v>49</v>
      </c>
      <c r="AJ551" s="22">
        <v>48</v>
      </c>
      <c r="AL551" s="41" t="str">
        <f t="shared" si="36"/>
        <v>Liverpool</v>
      </c>
      <c r="AM551" s="14"/>
    </row>
    <row r="552" spans="16:39" x14ac:dyDescent="0.35">
      <c r="P552" s="21">
        <v>544</v>
      </c>
      <c r="Q552" s="1">
        <v>55</v>
      </c>
      <c r="R552" s="1">
        <v>40</v>
      </c>
      <c r="S552" s="1">
        <v>42</v>
      </c>
      <c r="T552" s="1">
        <v>44</v>
      </c>
      <c r="U552" s="1">
        <v>30</v>
      </c>
      <c r="V552" s="1">
        <v>74</v>
      </c>
      <c r="W552" s="1">
        <v>53</v>
      </c>
      <c r="X552" s="1">
        <v>45</v>
      </c>
      <c r="Y552" s="1">
        <v>37</v>
      </c>
      <c r="Z552" s="1">
        <v>19</v>
      </c>
      <c r="AA552" s="1">
        <v>68</v>
      </c>
      <c r="AB552" s="1">
        <v>85</v>
      </c>
      <c r="AC552" s="1">
        <v>75</v>
      </c>
      <c r="AD552" s="1">
        <v>53</v>
      </c>
      <c r="AE552" s="1">
        <v>62</v>
      </c>
      <c r="AF552" s="1">
        <v>29</v>
      </c>
      <c r="AG552" s="1">
        <v>74</v>
      </c>
      <c r="AH552" s="1">
        <v>41</v>
      </c>
      <c r="AI552" s="1">
        <v>58</v>
      </c>
      <c r="AJ552" s="22">
        <v>49</v>
      </c>
      <c r="AL552" s="41" t="str">
        <f t="shared" si="36"/>
        <v>Liverpool</v>
      </c>
      <c r="AM552" s="14"/>
    </row>
    <row r="553" spans="16:39" x14ac:dyDescent="0.35">
      <c r="P553" s="21">
        <v>545</v>
      </c>
      <c r="Q553" s="1">
        <v>52</v>
      </c>
      <c r="R553" s="1">
        <v>55</v>
      </c>
      <c r="S553" s="1">
        <v>45</v>
      </c>
      <c r="T553" s="1">
        <v>38</v>
      </c>
      <c r="U553" s="1">
        <v>19</v>
      </c>
      <c r="V553" s="1">
        <v>65</v>
      </c>
      <c r="W553" s="1">
        <v>45</v>
      </c>
      <c r="X553" s="1">
        <v>47</v>
      </c>
      <c r="Y553" s="1">
        <v>47</v>
      </c>
      <c r="Z553" s="1">
        <v>28</v>
      </c>
      <c r="AA553" s="1">
        <v>51</v>
      </c>
      <c r="AB553" s="1">
        <v>86</v>
      </c>
      <c r="AC553" s="1">
        <v>83</v>
      </c>
      <c r="AD553" s="1">
        <v>55</v>
      </c>
      <c r="AE553" s="1">
        <v>51</v>
      </c>
      <c r="AF553" s="1">
        <v>34</v>
      </c>
      <c r="AG553" s="1">
        <v>59</v>
      </c>
      <c r="AH553" s="1">
        <v>58</v>
      </c>
      <c r="AI553" s="1">
        <v>50</v>
      </c>
      <c r="AJ553" s="22">
        <v>59</v>
      </c>
      <c r="AL553" s="41" t="str">
        <f t="shared" si="36"/>
        <v>Liverpool</v>
      </c>
      <c r="AM553" s="14"/>
    </row>
    <row r="554" spans="16:39" x14ac:dyDescent="0.35">
      <c r="P554" s="21">
        <v>546</v>
      </c>
      <c r="Q554" s="1">
        <v>55</v>
      </c>
      <c r="R554" s="1">
        <v>36</v>
      </c>
      <c r="S554" s="1">
        <v>36</v>
      </c>
      <c r="T554" s="1">
        <v>41</v>
      </c>
      <c r="U554" s="1">
        <v>43</v>
      </c>
      <c r="V554" s="1">
        <v>77</v>
      </c>
      <c r="W554" s="1">
        <v>58</v>
      </c>
      <c r="X554" s="1">
        <v>50</v>
      </c>
      <c r="Y554" s="1">
        <v>31</v>
      </c>
      <c r="Z554" s="1">
        <v>20</v>
      </c>
      <c r="AA554" s="1">
        <v>70</v>
      </c>
      <c r="AB554" s="1">
        <v>92</v>
      </c>
      <c r="AC554" s="1">
        <v>86</v>
      </c>
      <c r="AD554" s="1">
        <v>55</v>
      </c>
      <c r="AE554" s="1">
        <v>29</v>
      </c>
      <c r="AF554" s="1">
        <v>45</v>
      </c>
      <c r="AG554" s="1">
        <v>75</v>
      </c>
      <c r="AH554" s="1">
        <v>52</v>
      </c>
      <c r="AI554" s="1">
        <v>47</v>
      </c>
      <c r="AJ554" s="22">
        <v>40</v>
      </c>
      <c r="AL554" s="41" t="str">
        <f t="shared" si="36"/>
        <v>Liverpool</v>
      </c>
      <c r="AM554" s="14"/>
    </row>
    <row r="555" spans="16:39" x14ac:dyDescent="0.35">
      <c r="P555" s="21">
        <v>547</v>
      </c>
      <c r="Q555" s="1">
        <v>62</v>
      </c>
      <c r="R555" s="1">
        <v>55</v>
      </c>
      <c r="S555" s="1">
        <v>36</v>
      </c>
      <c r="T555" s="1">
        <v>53</v>
      </c>
      <c r="U555" s="1">
        <v>33</v>
      </c>
      <c r="V555" s="1">
        <v>69</v>
      </c>
      <c r="W555" s="1">
        <v>57</v>
      </c>
      <c r="X555" s="1">
        <v>58</v>
      </c>
      <c r="Y555" s="1">
        <v>21</v>
      </c>
      <c r="Z555" s="1">
        <v>30</v>
      </c>
      <c r="AA555" s="1">
        <v>48</v>
      </c>
      <c r="AB555" s="1">
        <v>80</v>
      </c>
      <c r="AC555" s="1">
        <v>78</v>
      </c>
      <c r="AD555" s="1">
        <v>53</v>
      </c>
      <c r="AE555" s="1">
        <v>44</v>
      </c>
      <c r="AF555" s="1">
        <v>44</v>
      </c>
      <c r="AG555" s="1">
        <v>52</v>
      </c>
      <c r="AH555" s="1">
        <v>42</v>
      </c>
      <c r="AI555" s="1">
        <v>66</v>
      </c>
      <c r="AJ555" s="22">
        <v>44</v>
      </c>
      <c r="AL555" s="41" t="str">
        <f t="shared" si="36"/>
        <v>Liverpool</v>
      </c>
      <c r="AM555" s="14"/>
    </row>
    <row r="556" spans="16:39" x14ac:dyDescent="0.35">
      <c r="P556" s="21">
        <v>548</v>
      </c>
      <c r="Q556" s="1">
        <v>53</v>
      </c>
      <c r="R556" s="1">
        <v>44</v>
      </c>
      <c r="S556" s="1">
        <v>35</v>
      </c>
      <c r="T556" s="1">
        <v>38</v>
      </c>
      <c r="U556" s="1">
        <v>44</v>
      </c>
      <c r="V556" s="1">
        <v>74</v>
      </c>
      <c r="W556" s="1">
        <v>54</v>
      </c>
      <c r="X556" s="1">
        <v>58</v>
      </c>
      <c r="Y556" s="1">
        <v>38</v>
      </c>
      <c r="Z556" s="1">
        <v>33</v>
      </c>
      <c r="AA556" s="1">
        <v>56</v>
      </c>
      <c r="AB556" s="1">
        <v>74</v>
      </c>
      <c r="AC556" s="1">
        <v>89</v>
      </c>
      <c r="AD556" s="1">
        <v>63</v>
      </c>
      <c r="AE556" s="1">
        <v>37</v>
      </c>
      <c r="AF556" s="1">
        <v>29</v>
      </c>
      <c r="AG556" s="1">
        <v>75</v>
      </c>
      <c r="AH556" s="1">
        <v>48</v>
      </c>
      <c r="AI556" s="1">
        <v>52</v>
      </c>
      <c r="AJ556" s="22">
        <v>47</v>
      </c>
      <c r="AL556" s="41" t="str">
        <f t="shared" si="36"/>
        <v>Man City</v>
      </c>
      <c r="AM556" s="14"/>
    </row>
    <row r="557" spans="16:39" x14ac:dyDescent="0.35">
      <c r="P557" s="21">
        <v>549</v>
      </c>
      <c r="Q557" s="1">
        <v>65</v>
      </c>
      <c r="R557" s="1">
        <v>51</v>
      </c>
      <c r="S557" s="1">
        <v>42</v>
      </c>
      <c r="T557" s="1">
        <v>34</v>
      </c>
      <c r="U557" s="1">
        <v>24</v>
      </c>
      <c r="V557" s="1">
        <v>62</v>
      </c>
      <c r="W557" s="1">
        <v>67</v>
      </c>
      <c r="X557" s="1">
        <v>56</v>
      </c>
      <c r="Y557" s="1">
        <v>40</v>
      </c>
      <c r="Z557" s="1">
        <v>28</v>
      </c>
      <c r="AA557" s="1">
        <v>58</v>
      </c>
      <c r="AB557" s="1">
        <v>80</v>
      </c>
      <c r="AC557" s="1">
        <v>87</v>
      </c>
      <c r="AD557" s="1">
        <v>45</v>
      </c>
      <c r="AE557" s="1">
        <v>49</v>
      </c>
      <c r="AF557" s="1">
        <v>33</v>
      </c>
      <c r="AG557" s="1">
        <v>73</v>
      </c>
      <c r="AH557" s="1">
        <v>37</v>
      </c>
      <c r="AI557" s="1">
        <v>38</v>
      </c>
      <c r="AJ557" s="22">
        <v>53</v>
      </c>
      <c r="AL557" s="41" t="str">
        <f t="shared" si="36"/>
        <v>Man City</v>
      </c>
      <c r="AM557" s="14"/>
    </row>
    <row r="558" spans="16:39" x14ac:dyDescent="0.35">
      <c r="P558" s="21">
        <v>550</v>
      </c>
      <c r="Q558" s="1">
        <v>72</v>
      </c>
      <c r="R558" s="1">
        <v>43</v>
      </c>
      <c r="S558" s="1">
        <v>47</v>
      </c>
      <c r="T558" s="1">
        <v>40</v>
      </c>
      <c r="U558" s="1">
        <v>31</v>
      </c>
      <c r="V558" s="1">
        <v>61</v>
      </c>
      <c r="W558" s="1">
        <v>52</v>
      </c>
      <c r="X558" s="1">
        <v>62</v>
      </c>
      <c r="Y558" s="1">
        <v>26</v>
      </c>
      <c r="Z558" s="1">
        <v>21</v>
      </c>
      <c r="AA558" s="1">
        <v>61</v>
      </c>
      <c r="AB558" s="1">
        <v>85</v>
      </c>
      <c r="AC558" s="1">
        <v>91</v>
      </c>
      <c r="AD558" s="1">
        <v>62</v>
      </c>
      <c r="AE558" s="1">
        <v>45</v>
      </c>
      <c r="AF558" s="1">
        <v>57</v>
      </c>
      <c r="AG558" s="1">
        <v>62</v>
      </c>
      <c r="AH558" s="1">
        <v>44</v>
      </c>
      <c r="AI558" s="1">
        <v>37</v>
      </c>
      <c r="AJ558" s="22">
        <v>37</v>
      </c>
      <c r="AL558" s="41" t="str">
        <f t="shared" si="36"/>
        <v>Man City</v>
      </c>
      <c r="AM558" s="14"/>
    </row>
    <row r="559" spans="16:39" x14ac:dyDescent="0.35">
      <c r="P559" s="21">
        <v>551</v>
      </c>
      <c r="Q559" s="1">
        <v>65</v>
      </c>
      <c r="R559" s="1">
        <v>45</v>
      </c>
      <c r="S559" s="1">
        <v>33</v>
      </c>
      <c r="T559" s="1">
        <v>37</v>
      </c>
      <c r="U559" s="1">
        <v>31</v>
      </c>
      <c r="V559" s="1">
        <v>66</v>
      </c>
      <c r="W559" s="1">
        <v>55</v>
      </c>
      <c r="X559" s="1">
        <v>46</v>
      </c>
      <c r="Y559" s="1">
        <v>30</v>
      </c>
      <c r="Z559" s="1">
        <v>28</v>
      </c>
      <c r="AA559" s="1">
        <v>46</v>
      </c>
      <c r="AB559" s="1">
        <v>66</v>
      </c>
      <c r="AC559" s="1">
        <v>95</v>
      </c>
      <c r="AD559" s="1">
        <v>66</v>
      </c>
      <c r="AE559" s="1">
        <v>46</v>
      </c>
      <c r="AF559" s="1">
        <v>45</v>
      </c>
      <c r="AG559" s="1">
        <v>64</v>
      </c>
      <c r="AH559" s="1">
        <v>54</v>
      </c>
      <c r="AI559" s="1">
        <v>59</v>
      </c>
      <c r="AJ559" s="22">
        <v>51</v>
      </c>
      <c r="AL559" s="41" t="str">
        <f t="shared" si="36"/>
        <v>Man City</v>
      </c>
      <c r="AM559" s="14"/>
    </row>
    <row r="560" spans="16:39" x14ac:dyDescent="0.35">
      <c r="P560" s="21">
        <v>552</v>
      </c>
      <c r="Q560" s="1">
        <v>58</v>
      </c>
      <c r="R560" s="1">
        <v>50</v>
      </c>
      <c r="S560" s="1">
        <v>54</v>
      </c>
      <c r="T560" s="1">
        <v>47</v>
      </c>
      <c r="U560" s="1">
        <v>19</v>
      </c>
      <c r="V560" s="1">
        <v>61</v>
      </c>
      <c r="W560" s="1">
        <v>45</v>
      </c>
      <c r="X560" s="1">
        <v>53</v>
      </c>
      <c r="Y560" s="1">
        <v>27</v>
      </c>
      <c r="Z560" s="1">
        <v>17</v>
      </c>
      <c r="AA560" s="1">
        <v>49</v>
      </c>
      <c r="AB560" s="1">
        <v>92</v>
      </c>
      <c r="AC560" s="1">
        <v>78</v>
      </c>
      <c r="AD560" s="1">
        <v>59</v>
      </c>
      <c r="AE560" s="1">
        <v>52</v>
      </c>
      <c r="AF560" s="1">
        <v>33</v>
      </c>
      <c r="AG560" s="1">
        <v>66</v>
      </c>
      <c r="AH560" s="1">
        <v>59</v>
      </c>
      <c r="AI560" s="1">
        <v>57</v>
      </c>
      <c r="AJ560" s="22">
        <v>60</v>
      </c>
      <c r="AL560" s="41" t="str">
        <f t="shared" si="36"/>
        <v>Liverpool</v>
      </c>
      <c r="AM560" s="14"/>
    </row>
    <row r="561" spans="16:39" x14ac:dyDescent="0.35">
      <c r="P561" s="21">
        <v>553</v>
      </c>
      <c r="Q561" s="1">
        <v>74</v>
      </c>
      <c r="R561" s="1">
        <v>71</v>
      </c>
      <c r="S561" s="1">
        <v>29</v>
      </c>
      <c r="T561" s="1">
        <v>29</v>
      </c>
      <c r="U561" s="1">
        <v>22</v>
      </c>
      <c r="V561" s="1">
        <v>71</v>
      </c>
      <c r="W561" s="1">
        <v>46</v>
      </c>
      <c r="X561" s="1">
        <v>47</v>
      </c>
      <c r="Y561" s="1">
        <v>24</v>
      </c>
      <c r="Z561" s="1">
        <v>31</v>
      </c>
      <c r="AA561" s="1">
        <v>51</v>
      </c>
      <c r="AB561" s="1">
        <v>87</v>
      </c>
      <c r="AC561" s="1">
        <v>79</v>
      </c>
      <c r="AD561" s="1">
        <v>63</v>
      </c>
      <c r="AE561" s="1">
        <v>56</v>
      </c>
      <c r="AF561" s="1">
        <v>42</v>
      </c>
      <c r="AG561" s="1">
        <v>78</v>
      </c>
      <c r="AH561" s="1">
        <v>49</v>
      </c>
      <c r="AI561" s="1">
        <v>35</v>
      </c>
      <c r="AJ561" s="22">
        <v>48</v>
      </c>
      <c r="AL561" s="41" t="str">
        <f t="shared" si="36"/>
        <v>Liverpool</v>
      </c>
      <c r="AM561" s="14"/>
    </row>
    <row r="562" spans="16:39" x14ac:dyDescent="0.35">
      <c r="P562" s="21">
        <v>554</v>
      </c>
      <c r="Q562" s="1">
        <v>61</v>
      </c>
      <c r="R562" s="1">
        <v>61</v>
      </c>
      <c r="S562" s="1">
        <v>41</v>
      </c>
      <c r="T562" s="1">
        <v>30</v>
      </c>
      <c r="U562" s="1">
        <v>38</v>
      </c>
      <c r="V562" s="1">
        <v>44</v>
      </c>
      <c r="W562" s="1">
        <v>61</v>
      </c>
      <c r="X562" s="1">
        <v>55</v>
      </c>
      <c r="Y562" s="1">
        <v>31</v>
      </c>
      <c r="Z562" s="1">
        <v>31</v>
      </c>
      <c r="AA562" s="1">
        <v>54</v>
      </c>
      <c r="AB562" s="1">
        <v>77</v>
      </c>
      <c r="AC562" s="1">
        <v>98</v>
      </c>
      <c r="AD562" s="1">
        <v>61</v>
      </c>
      <c r="AE562" s="1">
        <v>50</v>
      </c>
      <c r="AF562" s="1">
        <v>38</v>
      </c>
      <c r="AG562" s="1">
        <v>66</v>
      </c>
      <c r="AH562" s="1">
        <v>45</v>
      </c>
      <c r="AI562" s="1">
        <v>44</v>
      </c>
      <c r="AJ562" s="22">
        <v>53</v>
      </c>
      <c r="AL562" s="41" t="str">
        <f t="shared" si="36"/>
        <v>Man City</v>
      </c>
      <c r="AM562" s="14"/>
    </row>
    <row r="563" spans="16:39" x14ac:dyDescent="0.35">
      <c r="P563" s="21">
        <v>555</v>
      </c>
      <c r="Q563" s="1">
        <v>74</v>
      </c>
      <c r="R563" s="1">
        <v>43</v>
      </c>
      <c r="S563" s="1">
        <v>36</v>
      </c>
      <c r="T563" s="1">
        <v>35</v>
      </c>
      <c r="U563" s="1">
        <v>29</v>
      </c>
      <c r="V563" s="1">
        <v>87</v>
      </c>
      <c r="W563" s="1">
        <v>60</v>
      </c>
      <c r="X563" s="1">
        <v>48</v>
      </c>
      <c r="Y563" s="1">
        <v>22</v>
      </c>
      <c r="Z563" s="1">
        <v>24</v>
      </c>
      <c r="AA563" s="1">
        <v>51</v>
      </c>
      <c r="AB563" s="1">
        <v>81</v>
      </c>
      <c r="AC563" s="1">
        <v>82</v>
      </c>
      <c r="AD563" s="1">
        <v>70</v>
      </c>
      <c r="AE563" s="1">
        <v>46</v>
      </c>
      <c r="AF563" s="1">
        <v>38</v>
      </c>
      <c r="AG563" s="1">
        <v>65</v>
      </c>
      <c r="AH563" s="1">
        <v>59</v>
      </c>
      <c r="AI563" s="1">
        <v>35</v>
      </c>
      <c r="AJ563" s="22">
        <v>51</v>
      </c>
      <c r="AL563" s="41" t="str">
        <f t="shared" si="36"/>
        <v>Chelsea</v>
      </c>
      <c r="AM563" s="14"/>
    </row>
    <row r="564" spans="16:39" x14ac:dyDescent="0.35">
      <c r="P564" s="21">
        <v>556</v>
      </c>
      <c r="Q564" s="1">
        <v>53</v>
      </c>
      <c r="R564" s="1">
        <v>44</v>
      </c>
      <c r="S564" s="1">
        <v>41</v>
      </c>
      <c r="T564" s="1">
        <v>33</v>
      </c>
      <c r="U564" s="1">
        <v>19</v>
      </c>
      <c r="V564" s="1">
        <v>70</v>
      </c>
      <c r="W564" s="1">
        <v>61</v>
      </c>
      <c r="X564" s="1">
        <v>47</v>
      </c>
      <c r="Y564" s="1">
        <v>31</v>
      </c>
      <c r="Z564" s="1">
        <v>30</v>
      </c>
      <c r="AA564" s="1">
        <v>64</v>
      </c>
      <c r="AB564" s="1">
        <v>81</v>
      </c>
      <c r="AC564" s="1">
        <v>86</v>
      </c>
      <c r="AD564" s="1">
        <v>60</v>
      </c>
      <c r="AE564" s="1">
        <v>42</v>
      </c>
      <c r="AF564" s="1">
        <v>41</v>
      </c>
      <c r="AG564" s="1">
        <v>67</v>
      </c>
      <c r="AH564" s="1">
        <v>51</v>
      </c>
      <c r="AI564" s="1">
        <v>57</v>
      </c>
      <c r="AJ564" s="22">
        <v>58</v>
      </c>
      <c r="AL564" s="41" t="str">
        <f t="shared" si="36"/>
        <v>Man City</v>
      </c>
      <c r="AM564" s="14"/>
    </row>
    <row r="565" spans="16:39" x14ac:dyDescent="0.35">
      <c r="P565" s="21">
        <v>557</v>
      </c>
      <c r="Q565" s="1">
        <v>64</v>
      </c>
      <c r="R565" s="1">
        <v>34</v>
      </c>
      <c r="S565" s="1">
        <v>47</v>
      </c>
      <c r="T565" s="1">
        <v>41</v>
      </c>
      <c r="U565" s="1">
        <v>41</v>
      </c>
      <c r="V565" s="1">
        <v>62</v>
      </c>
      <c r="W565" s="1">
        <v>56</v>
      </c>
      <c r="X565" s="1">
        <v>53</v>
      </c>
      <c r="Y565" s="1">
        <v>27</v>
      </c>
      <c r="Z565" s="1">
        <v>26</v>
      </c>
      <c r="AA565" s="1">
        <v>64</v>
      </c>
      <c r="AB565" s="1">
        <v>90</v>
      </c>
      <c r="AC565" s="1">
        <v>77</v>
      </c>
      <c r="AD565" s="1">
        <v>59</v>
      </c>
      <c r="AE565" s="1">
        <v>51</v>
      </c>
      <c r="AF565" s="1">
        <v>46</v>
      </c>
      <c r="AG565" s="1">
        <v>77</v>
      </c>
      <c r="AH565" s="1">
        <v>49</v>
      </c>
      <c r="AI565" s="1">
        <v>26</v>
      </c>
      <c r="AJ565" s="22">
        <v>61</v>
      </c>
      <c r="AL565" s="41" t="str">
        <f t="shared" si="36"/>
        <v>Liverpool</v>
      </c>
      <c r="AM565" s="14"/>
    </row>
    <row r="566" spans="16:39" x14ac:dyDescent="0.35">
      <c r="P566" s="21">
        <v>558</v>
      </c>
      <c r="Q566" s="1">
        <v>64</v>
      </c>
      <c r="R566" s="1">
        <v>42</v>
      </c>
      <c r="S566" s="1">
        <v>34</v>
      </c>
      <c r="T566" s="1">
        <v>35</v>
      </c>
      <c r="U566" s="1">
        <v>44</v>
      </c>
      <c r="V566" s="1">
        <v>79</v>
      </c>
      <c r="W566" s="1">
        <v>52</v>
      </c>
      <c r="X566" s="1">
        <v>61</v>
      </c>
      <c r="Y566" s="1">
        <v>26</v>
      </c>
      <c r="Z566" s="1">
        <v>12</v>
      </c>
      <c r="AA566" s="1">
        <v>46</v>
      </c>
      <c r="AB566" s="1">
        <v>87</v>
      </c>
      <c r="AC566" s="1">
        <v>86</v>
      </c>
      <c r="AD566" s="1">
        <v>51</v>
      </c>
      <c r="AE566" s="1">
        <v>58</v>
      </c>
      <c r="AF566" s="1">
        <v>40</v>
      </c>
      <c r="AG566" s="1">
        <v>60</v>
      </c>
      <c r="AH566" s="1">
        <v>61</v>
      </c>
      <c r="AI566" s="1">
        <v>52</v>
      </c>
      <c r="AJ566" s="22">
        <v>43</v>
      </c>
      <c r="AL566" s="41" t="str">
        <f t="shared" si="36"/>
        <v>Liverpool</v>
      </c>
      <c r="AM566" s="14"/>
    </row>
    <row r="567" spans="16:39" x14ac:dyDescent="0.35">
      <c r="P567" s="21">
        <v>559</v>
      </c>
      <c r="Q567" s="1">
        <v>54</v>
      </c>
      <c r="R567" s="1">
        <v>41</v>
      </c>
      <c r="S567" s="1">
        <v>29</v>
      </c>
      <c r="T567" s="1">
        <v>27</v>
      </c>
      <c r="U567" s="1">
        <v>30</v>
      </c>
      <c r="V567" s="1">
        <v>68</v>
      </c>
      <c r="W567" s="1">
        <v>64</v>
      </c>
      <c r="X567" s="1">
        <v>65</v>
      </c>
      <c r="Y567" s="1">
        <v>29</v>
      </c>
      <c r="Z567" s="1">
        <v>29</v>
      </c>
      <c r="AA567" s="1">
        <v>60</v>
      </c>
      <c r="AB567" s="1">
        <v>84</v>
      </c>
      <c r="AC567" s="1">
        <v>94</v>
      </c>
      <c r="AD567" s="1">
        <v>70</v>
      </c>
      <c r="AE567" s="1">
        <v>35</v>
      </c>
      <c r="AF567" s="1">
        <v>44</v>
      </c>
      <c r="AG567" s="1">
        <v>76</v>
      </c>
      <c r="AH567" s="1">
        <v>42</v>
      </c>
      <c r="AI567" s="1">
        <v>37</v>
      </c>
      <c r="AJ567" s="22">
        <v>55</v>
      </c>
      <c r="AL567" s="41" t="str">
        <f t="shared" si="36"/>
        <v>Man City</v>
      </c>
      <c r="AM567" s="14"/>
    </row>
    <row r="568" spans="16:39" x14ac:dyDescent="0.35">
      <c r="P568" s="21">
        <v>560</v>
      </c>
      <c r="Q568" s="1">
        <v>70</v>
      </c>
      <c r="R568" s="1">
        <v>48</v>
      </c>
      <c r="S568" s="1">
        <v>42</v>
      </c>
      <c r="T568" s="1">
        <v>33</v>
      </c>
      <c r="U568" s="1">
        <v>46</v>
      </c>
      <c r="V568" s="1">
        <v>54</v>
      </c>
      <c r="W568" s="1">
        <v>48</v>
      </c>
      <c r="X568" s="1">
        <v>48</v>
      </c>
      <c r="Y568" s="1">
        <v>30</v>
      </c>
      <c r="Z568" s="1">
        <v>36</v>
      </c>
      <c r="AA568" s="1">
        <v>59</v>
      </c>
      <c r="AB568" s="1">
        <v>88</v>
      </c>
      <c r="AC568" s="1">
        <v>73</v>
      </c>
      <c r="AD568" s="1">
        <v>63</v>
      </c>
      <c r="AE568" s="1">
        <v>49</v>
      </c>
      <c r="AF568" s="1">
        <v>42</v>
      </c>
      <c r="AG568" s="1">
        <v>70</v>
      </c>
      <c r="AH568" s="1">
        <v>40</v>
      </c>
      <c r="AI568" s="1">
        <v>39</v>
      </c>
      <c r="AJ568" s="22">
        <v>48</v>
      </c>
      <c r="AL568" s="41" t="str">
        <f t="shared" si="36"/>
        <v>Liverpool</v>
      </c>
      <c r="AM568" s="14"/>
    </row>
    <row r="569" spans="16:39" x14ac:dyDescent="0.35">
      <c r="P569" s="21">
        <v>561</v>
      </c>
      <c r="Q569" s="1">
        <v>68</v>
      </c>
      <c r="R569" s="1">
        <v>39</v>
      </c>
      <c r="S569" s="1">
        <v>35</v>
      </c>
      <c r="T569" s="1">
        <v>39</v>
      </c>
      <c r="U569" s="1">
        <v>43</v>
      </c>
      <c r="V569" s="1">
        <v>68</v>
      </c>
      <c r="W569" s="1">
        <v>53</v>
      </c>
      <c r="X569" s="1">
        <v>54</v>
      </c>
      <c r="Y569" s="1">
        <v>30</v>
      </c>
      <c r="Z569" s="1">
        <v>30</v>
      </c>
      <c r="AA569" s="1">
        <v>57</v>
      </c>
      <c r="AB569" s="1">
        <v>90</v>
      </c>
      <c r="AC569" s="1">
        <v>80</v>
      </c>
      <c r="AD569" s="1">
        <v>68</v>
      </c>
      <c r="AE569" s="1">
        <v>44</v>
      </c>
      <c r="AF569" s="1">
        <v>37</v>
      </c>
      <c r="AG569" s="1">
        <v>74</v>
      </c>
      <c r="AH569" s="1">
        <v>46</v>
      </c>
      <c r="AI569" s="1">
        <v>44</v>
      </c>
      <c r="AJ569" s="22">
        <v>37</v>
      </c>
      <c r="AL569" s="41" t="str">
        <f t="shared" si="36"/>
        <v>Liverpool</v>
      </c>
      <c r="AM569" s="14"/>
    </row>
    <row r="570" spans="16:39" x14ac:dyDescent="0.35">
      <c r="P570" s="21">
        <v>562</v>
      </c>
      <c r="Q570" s="1">
        <v>52</v>
      </c>
      <c r="R570" s="1">
        <v>50</v>
      </c>
      <c r="S570" s="1">
        <v>35</v>
      </c>
      <c r="T570" s="1">
        <v>36</v>
      </c>
      <c r="U570" s="1">
        <v>37</v>
      </c>
      <c r="V570" s="1">
        <v>73</v>
      </c>
      <c r="W570" s="1">
        <v>61</v>
      </c>
      <c r="X570" s="1">
        <v>45</v>
      </c>
      <c r="Y570" s="1">
        <v>30</v>
      </c>
      <c r="Z570" s="1">
        <v>22</v>
      </c>
      <c r="AA570" s="1">
        <v>58</v>
      </c>
      <c r="AB570" s="1">
        <v>89</v>
      </c>
      <c r="AC570" s="1">
        <v>94</v>
      </c>
      <c r="AD570" s="1">
        <v>53</v>
      </c>
      <c r="AE570" s="1">
        <v>42</v>
      </c>
      <c r="AF570" s="1">
        <v>47</v>
      </c>
      <c r="AG570" s="1">
        <v>61</v>
      </c>
      <c r="AH570" s="1">
        <v>54</v>
      </c>
      <c r="AI570" s="1">
        <v>45</v>
      </c>
      <c r="AJ570" s="22">
        <v>44</v>
      </c>
      <c r="AL570" s="41" t="str">
        <f t="shared" si="36"/>
        <v>Man City</v>
      </c>
      <c r="AM570" s="14"/>
    </row>
    <row r="571" spans="16:39" x14ac:dyDescent="0.35">
      <c r="P571" s="21">
        <v>563</v>
      </c>
      <c r="Q571" s="1">
        <v>74</v>
      </c>
      <c r="R571" s="1">
        <v>41</v>
      </c>
      <c r="S571" s="1">
        <v>37</v>
      </c>
      <c r="T571" s="1">
        <v>43</v>
      </c>
      <c r="U571" s="1">
        <v>29</v>
      </c>
      <c r="V571" s="1">
        <v>52</v>
      </c>
      <c r="W571" s="1">
        <v>43</v>
      </c>
      <c r="X571" s="1">
        <v>56</v>
      </c>
      <c r="Y571" s="1">
        <v>31</v>
      </c>
      <c r="Z571" s="1">
        <v>36</v>
      </c>
      <c r="AA571" s="1">
        <v>53</v>
      </c>
      <c r="AB571" s="1">
        <v>86</v>
      </c>
      <c r="AC571" s="1">
        <v>93</v>
      </c>
      <c r="AD571" s="1">
        <v>56</v>
      </c>
      <c r="AE571" s="1">
        <v>40</v>
      </c>
      <c r="AF571" s="1">
        <v>44</v>
      </c>
      <c r="AG571" s="1">
        <v>76</v>
      </c>
      <c r="AH571" s="1">
        <v>45</v>
      </c>
      <c r="AI571" s="1">
        <v>57</v>
      </c>
      <c r="AJ571" s="22">
        <v>49</v>
      </c>
      <c r="AL571" s="41" t="str">
        <f t="shared" si="36"/>
        <v>Man City</v>
      </c>
      <c r="AM571" s="14"/>
    </row>
    <row r="572" spans="16:39" x14ac:dyDescent="0.35">
      <c r="P572" s="21">
        <v>564</v>
      </c>
      <c r="Q572" s="1">
        <v>66</v>
      </c>
      <c r="R572" s="1">
        <v>49</v>
      </c>
      <c r="S572" s="1">
        <v>43</v>
      </c>
      <c r="T572" s="1">
        <v>34</v>
      </c>
      <c r="U572" s="1">
        <v>24</v>
      </c>
      <c r="V572" s="1">
        <v>63</v>
      </c>
      <c r="W572" s="1">
        <v>60</v>
      </c>
      <c r="X572" s="1">
        <v>46</v>
      </c>
      <c r="Y572" s="1">
        <v>35</v>
      </c>
      <c r="Z572" s="1">
        <v>15</v>
      </c>
      <c r="AA572" s="1">
        <v>51</v>
      </c>
      <c r="AB572" s="1">
        <v>85</v>
      </c>
      <c r="AC572" s="1">
        <v>89</v>
      </c>
      <c r="AD572" s="1">
        <v>55</v>
      </c>
      <c r="AE572" s="1">
        <v>42</v>
      </c>
      <c r="AF572" s="1">
        <v>36</v>
      </c>
      <c r="AG572" s="1">
        <v>77</v>
      </c>
      <c r="AH572" s="1">
        <v>45</v>
      </c>
      <c r="AI572" s="1">
        <v>52</v>
      </c>
      <c r="AJ572" s="22">
        <v>50</v>
      </c>
      <c r="AL572" s="41" t="str">
        <f t="shared" si="36"/>
        <v>Man City</v>
      </c>
      <c r="AM572" s="14"/>
    </row>
    <row r="573" spans="16:39" x14ac:dyDescent="0.35">
      <c r="P573" s="21">
        <v>565</v>
      </c>
      <c r="Q573" s="1">
        <v>67</v>
      </c>
      <c r="R573" s="1">
        <v>44</v>
      </c>
      <c r="S573" s="1">
        <v>40</v>
      </c>
      <c r="T573" s="1">
        <v>43</v>
      </c>
      <c r="U573" s="1">
        <v>34</v>
      </c>
      <c r="V573" s="1">
        <v>62</v>
      </c>
      <c r="W573" s="1">
        <v>48</v>
      </c>
      <c r="X573" s="1">
        <v>48</v>
      </c>
      <c r="Y573" s="1">
        <v>24</v>
      </c>
      <c r="Z573" s="1">
        <v>17</v>
      </c>
      <c r="AA573" s="1">
        <v>58</v>
      </c>
      <c r="AB573" s="1">
        <v>83</v>
      </c>
      <c r="AC573" s="1">
        <v>91</v>
      </c>
      <c r="AD573" s="1">
        <v>65</v>
      </c>
      <c r="AE573" s="1">
        <v>38</v>
      </c>
      <c r="AF573" s="1">
        <v>44</v>
      </c>
      <c r="AG573" s="1">
        <v>75</v>
      </c>
      <c r="AH573" s="1">
        <v>57</v>
      </c>
      <c r="AI573" s="1">
        <v>44</v>
      </c>
      <c r="AJ573" s="22">
        <v>49</v>
      </c>
      <c r="AL573" s="41" t="str">
        <f t="shared" si="36"/>
        <v>Man City</v>
      </c>
      <c r="AM573" s="14"/>
    </row>
    <row r="574" spans="16:39" x14ac:dyDescent="0.35">
      <c r="P574" s="21">
        <v>566</v>
      </c>
      <c r="Q574" s="1">
        <v>62</v>
      </c>
      <c r="R574" s="1">
        <v>43</v>
      </c>
      <c r="S574" s="1">
        <v>49</v>
      </c>
      <c r="T574" s="1">
        <v>40</v>
      </c>
      <c r="U574" s="1">
        <v>26</v>
      </c>
      <c r="V574" s="1">
        <v>62</v>
      </c>
      <c r="W574" s="1">
        <v>57</v>
      </c>
      <c r="X574" s="1">
        <v>53</v>
      </c>
      <c r="Y574" s="1">
        <v>41</v>
      </c>
      <c r="Z574" s="1">
        <v>27</v>
      </c>
      <c r="AA574" s="1">
        <v>44</v>
      </c>
      <c r="AB574" s="1">
        <v>82</v>
      </c>
      <c r="AC574" s="1">
        <v>91</v>
      </c>
      <c r="AD574" s="1">
        <v>59</v>
      </c>
      <c r="AE574" s="1">
        <v>54</v>
      </c>
      <c r="AF574" s="1">
        <v>46</v>
      </c>
      <c r="AG574" s="1">
        <v>63</v>
      </c>
      <c r="AH574" s="1">
        <v>48</v>
      </c>
      <c r="AI574" s="1">
        <v>46</v>
      </c>
      <c r="AJ574" s="22">
        <v>53</v>
      </c>
      <c r="AL574" s="41" t="str">
        <f t="shared" si="36"/>
        <v>Man City</v>
      </c>
      <c r="AM574" s="14"/>
    </row>
    <row r="575" spans="16:39" x14ac:dyDescent="0.35">
      <c r="P575" s="21">
        <v>567</v>
      </c>
      <c r="Q575" s="1">
        <v>65</v>
      </c>
      <c r="R575" s="1">
        <v>48</v>
      </c>
      <c r="S575" s="1">
        <v>26</v>
      </c>
      <c r="T575" s="1">
        <v>43</v>
      </c>
      <c r="U575" s="1">
        <v>35</v>
      </c>
      <c r="V575" s="1">
        <v>70</v>
      </c>
      <c r="W575" s="1">
        <v>52</v>
      </c>
      <c r="X575" s="1">
        <v>48</v>
      </c>
      <c r="Y575" s="1">
        <v>23</v>
      </c>
      <c r="Z575" s="1">
        <v>26</v>
      </c>
      <c r="AA575" s="1">
        <v>45</v>
      </c>
      <c r="AB575" s="1">
        <v>96</v>
      </c>
      <c r="AC575" s="1">
        <v>89</v>
      </c>
      <c r="AD575" s="1">
        <v>58</v>
      </c>
      <c r="AE575" s="1">
        <v>47</v>
      </c>
      <c r="AF575" s="1">
        <v>37</v>
      </c>
      <c r="AG575" s="1">
        <v>64</v>
      </c>
      <c r="AH575" s="1">
        <v>56</v>
      </c>
      <c r="AI575" s="1">
        <v>57</v>
      </c>
      <c r="AJ575" s="22">
        <v>60</v>
      </c>
      <c r="AL575" s="41" t="str">
        <f t="shared" si="36"/>
        <v>Liverpool</v>
      </c>
      <c r="AM575" s="14"/>
    </row>
    <row r="576" spans="16:39" x14ac:dyDescent="0.35">
      <c r="P576" s="21">
        <v>568</v>
      </c>
      <c r="Q576" s="1">
        <v>67</v>
      </c>
      <c r="R576" s="1">
        <v>51</v>
      </c>
      <c r="S576" s="1">
        <v>40</v>
      </c>
      <c r="T576" s="1">
        <v>40</v>
      </c>
      <c r="U576" s="1">
        <v>33</v>
      </c>
      <c r="V576" s="1">
        <v>73</v>
      </c>
      <c r="W576" s="1">
        <v>50</v>
      </c>
      <c r="X576" s="1">
        <v>55</v>
      </c>
      <c r="Y576" s="1">
        <v>21</v>
      </c>
      <c r="Z576" s="1">
        <v>26</v>
      </c>
      <c r="AA576" s="1">
        <v>56</v>
      </c>
      <c r="AB576" s="1">
        <v>88</v>
      </c>
      <c r="AC576" s="1">
        <v>82</v>
      </c>
      <c r="AD576" s="1">
        <v>51</v>
      </c>
      <c r="AE576" s="1">
        <v>49</v>
      </c>
      <c r="AF576" s="1">
        <v>33</v>
      </c>
      <c r="AG576" s="1">
        <v>66</v>
      </c>
      <c r="AH576" s="1">
        <v>53</v>
      </c>
      <c r="AI576" s="1">
        <v>50</v>
      </c>
      <c r="AJ576" s="22">
        <v>44</v>
      </c>
      <c r="AL576" s="41" t="str">
        <f t="shared" si="36"/>
        <v>Liverpool</v>
      </c>
      <c r="AM576" s="14"/>
    </row>
    <row r="577" spans="16:39" x14ac:dyDescent="0.35">
      <c r="P577" s="21">
        <v>569</v>
      </c>
      <c r="Q577" s="1">
        <v>54</v>
      </c>
      <c r="R577" s="1">
        <v>52</v>
      </c>
      <c r="S577" s="1">
        <v>29</v>
      </c>
      <c r="T577" s="1">
        <v>37</v>
      </c>
      <c r="U577" s="1">
        <v>31</v>
      </c>
      <c r="V577" s="1">
        <v>67</v>
      </c>
      <c r="W577" s="1">
        <v>45</v>
      </c>
      <c r="X577" s="1">
        <v>45</v>
      </c>
      <c r="Y577" s="1">
        <v>37</v>
      </c>
      <c r="Z577" s="1">
        <v>32</v>
      </c>
      <c r="AA577" s="1">
        <v>60</v>
      </c>
      <c r="AB577" s="1">
        <v>85</v>
      </c>
      <c r="AC577" s="1">
        <v>85</v>
      </c>
      <c r="AD577" s="1">
        <v>51</v>
      </c>
      <c r="AE577" s="1">
        <v>44</v>
      </c>
      <c r="AF577" s="1">
        <v>52</v>
      </c>
      <c r="AG577" s="1">
        <v>68</v>
      </c>
      <c r="AH577" s="1">
        <v>51</v>
      </c>
      <c r="AI577" s="1">
        <v>52</v>
      </c>
      <c r="AJ577" s="22">
        <v>52</v>
      </c>
      <c r="AL577" s="41" t="str">
        <f t="shared" si="36"/>
        <v>Liverpool</v>
      </c>
      <c r="AM577" s="14"/>
    </row>
    <row r="578" spans="16:39" x14ac:dyDescent="0.35">
      <c r="P578" s="21">
        <v>570</v>
      </c>
      <c r="Q578" s="1">
        <v>66</v>
      </c>
      <c r="R578" s="1">
        <v>59</v>
      </c>
      <c r="S578" s="1">
        <v>38</v>
      </c>
      <c r="T578" s="1">
        <v>47</v>
      </c>
      <c r="U578" s="1">
        <v>28</v>
      </c>
      <c r="V578" s="1">
        <v>58</v>
      </c>
      <c r="W578" s="1">
        <v>42</v>
      </c>
      <c r="X578" s="1">
        <v>56</v>
      </c>
      <c r="Y578" s="1">
        <v>29</v>
      </c>
      <c r="Z578" s="1">
        <v>28</v>
      </c>
      <c r="AA578" s="1">
        <v>46</v>
      </c>
      <c r="AB578" s="1">
        <v>80</v>
      </c>
      <c r="AC578" s="1">
        <v>94</v>
      </c>
      <c r="AD578" s="1">
        <v>64</v>
      </c>
      <c r="AE578" s="1">
        <v>57</v>
      </c>
      <c r="AF578" s="1">
        <v>50</v>
      </c>
      <c r="AG578" s="1">
        <v>70</v>
      </c>
      <c r="AH578" s="1">
        <v>39</v>
      </c>
      <c r="AI578" s="1">
        <v>53</v>
      </c>
      <c r="AJ578" s="22">
        <v>39</v>
      </c>
      <c r="AL578" s="41" t="str">
        <f t="shared" si="36"/>
        <v>Man City</v>
      </c>
      <c r="AM578" s="14"/>
    </row>
    <row r="579" spans="16:39" x14ac:dyDescent="0.35">
      <c r="P579" s="21">
        <v>571</v>
      </c>
      <c r="Q579" s="1">
        <v>70</v>
      </c>
      <c r="R579" s="1">
        <v>49</v>
      </c>
      <c r="S579" s="1">
        <v>38</v>
      </c>
      <c r="T579" s="1">
        <v>47</v>
      </c>
      <c r="U579" s="1">
        <v>23</v>
      </c>
      <c r="V579" s="1">
        <v>64</v>
      </c>
      <c r="W579" s="1">
        <v>49</v>
      </c>
      <c r="X579" s="1">
        <v>56</v>
      </c>
      <c r="Y579" s="1">
        <v>25</v>
      </c>
      <c r="Z579" s="1">
        <v>19</v>
      </c>
      <c r="AA579" s="1">
        <v>55</v>
      </c>
      <c r="AB579" s="1">
        <v>81</v>
      </c>
      <c r="AC579" s="1">
        <v>89</v>
      </c>
      <c r="AD579" s="1">
        <v>54</v>
      </c>
      <c r="AE579" s="1">
        <v>43</v>
      </c>
      <c r="AF579" s="1">
        <v>29</v>
      </c>
      <c r="AG579" s="1">
        <v>67</v>
      </c>
      <c r="AH579" s="1">
        <v>63</v>
      </c>
      <c r="AI579" s="1">
        <v>52</v>
      </c>
      <c r="AJ579" s="22">
        <v>62</v>
      </c>
      <c r="AL579" s="41" t="str">
        <f t="shared" si="36"/>
        <v>Man City</v>
      </c>
      <c r="AM579" s="14"/>
    </row>
    <row r="580" spans="16:39" x14ac:dyDescent="0.35">
      <c r="P580" s="21">
        <v>572</v>
      </c>
      <c r="Q580" s="1">
        <v>57</v>
      </c>
      <c r="R580" s="1">
        <v>48</v>
      </c>
      <c r="S580" s="1">
        <v>42</v>
      </c>
      <c r="T580" s="1">
        <v>37</v>
      </c>
      <c r="U580" s="1">
        <v>32</v>
      </c>
      <c r="V580" s="1">
        <v>71</v>
      </c>
      <c r="W580" s="1">
        <v>49</v>
      </c>
      <c r="X580" s="1">
        <v>58</v>
      </c>
      <c r="Y580" s="1">
        <v>18</v>
      </c>
      <c r="Z580" s="1">
        <v>26</v>
      </c>
      <c r="AA580" s="1">
        <v>58</v>
      </c>
      <c r="AB580" s="1">
        <v>93</v>
      </c>
      <c r="AC580" s="1">
        <v>88</v>
      </c>
      <c r="AD580" s="1">
        <v>67</v>
      </c>
      <c r="AE580" s="1">
        <v>45</v>
      </c>
      <c r="AF580" s="1">
        <v>41</v>
      </c>
      <c r="AG580" s="1">
        <v>56</v>
      </c>
      <c r="AH580" s="1">
        <v>46</v>
      </c>
      <c r="AI580" s="1">
        <v>46</v>
      </c>
      <c r="AJ580" s="22">
        <v>58</v>
      </c>
      <c r="AL580" s="41" t="str">
        <f t="shared" si="36"/>
        <v>Liverpool</v>
      </c>
      <c r="AM580" s="14"/>
    </row>
    <row r="581" spans="16:39" x14ac:dyDescent="0.35">
      <c r="P581" s="21">
        <v>573</v>
      </c>
      <c r="Q581" s="1">
        <v>60</v>
      </c>
      <c r="R581" s="1">
        <v>48</v>
      </c>
      <c r="S581" s="1">
        <v>32</v>
      </c>
      <c r="T581" s="1">
        <v>51</v>
      </c>
      <c r="U581" s="1">
        <v>27</v>
      </c>
      <c r="V581" s="1">
        <v>76</v>
      </c>
      <c r="W581" s="1">
        <v>51</v>
      </c>
      <c r="X581" s="1">
        <v>52</v>
      </c>
      <c r="Y581" s="1">
        <v>27</v>
      </c>
      <c r="Z581" s="1">
        <v>24</v>
      </c>
      <c r="AA581" s="1">
        <v>53</v>
      </c>
      <c r="AB581" s="1">
        <v>86</v>
      </c>
      <c r="AC581" s="1">
        <v>83</v>
      </c>
      <c r="AD581" s="1">
        <v>64</v>
      </c>
      <c r="AE581" s="1">
        <v>43</v>
      </c>
      <c r="AF581" s="1">
        <v>42</v>
      </c>
      <c r="AG581" s="1">
        <v>64</v>
      </c>
      <c r="AH581" s="1">
        <v>54</v>
      </c>
      <c r="AI581" s="1">
        <v>49</v>
      </c>
      <c r="AJ581" s="22">
        <v>48</v>
      </c>
      <c r="AL581" s="41" t="str">
        <f t="shared" si="36"/>
        <v>Liverpool</v>
      </c>
      <c r="AM581" s="14"/>
    </row>
    <row r="582" spans="16:39" x14ac:dyDescent="0.35">
      <c r="P582" s="21">
        <v>574</v>
      </c>
      <c r="Q582" s="1">
        <v>67</v>
      </c>
      <c r="R582" s="1">
        <v>47</v>
      </c>
      <c r="S582" s="1">
        <v>47</v>
      </c>
      <c r="T582" s="1">
        <v>39</v>
      </c>
      <c r="U582" s="1">
        <v>35</v>
      </c>
      <c r="V582" s="1">
        <v>59</v>
      </c>
      <c r="W582" s="1">
        <v>36</v>
      </c>
      <c r="X582" s="1">
        <v>59</v>
      </c>
      <c r="Y582" s="1">
        <v>22</v>
      </c>
      <c r="Z582" s="1">
        <v>27</v>
      </c>
      <c r="AA582" s="1">
        <v>67</v>
      </c>
      <c r="AB582" s="1">
        <v>89</v>
      </c>
      <c r="AC582" s="1">
        <v>91</v>
      </c>
      <c r="AD582" s="1">
        <v>60</v>
      </c>
      <c r="AE582" s="1">
        <v>34</v>
      </c>
      <c r="AF582" s="1">
        <v>35</v>
      </c>
      <c r="AG582" s="1">
        <v>68</v>
      </c>
      <c r="AH582" s="1">
        <v>67</v>
      </c>
      <c r="AI582" s="1">
        <v>52</v>
      </c>
      <c r="AJ582" s="22">
        <v>45</v>
      </c>
      <c r="AL582" s="41" t="str">
        <f t="shared" si="36"/>
        <v>Man City</v>
      </c>
      <c r="AM582" s="14"/>
    </row>
    <row r="583" spans="16:39" x14ac:dyDescent="0.35">
      <c r="P583" s="21">
        <v>575</v>
      </c>
      <c r="Q583" s="1">
        <v>68</v>
      </c>
      <c r="R583" s="1">
        <v>49</v>
      </c>
      <c r="S583" s="1">
        <v>40</v>
      </c>
      <c r="T583" s="1">
        <v>33</v>
      </c>
      <c r="U583" s="1">
        <v>25</v>
      </c>
      <c r="V583" s="1">
        <v>67</v>
      </c>
      <c r="W583" s="1">
        <v>51</v>
      </c>
      <c r="X583" s="1">
        <v>62</v>
      </c>
      <c r="Y583" s="1">
        <v>35</v>
      </c>
      <c r="Z583" s="1">
        <v>23</v>
      </c>
      <c r="AA583" s="1">
        <v>50</v>
      </c>
      <c r="AB583" s="1">
        <v>76</v>
      </c>
      <c r="AC583" s="1">
        <v>90</v>
      </c>
      <c r="AD583" s="1">
        <v>56</v>
      </c>
      <c r="AE583" s="1">
        <v>41</v>
      </c>
      <c r="AF583" s="1">
        <v>43</v>
      </c>
      <c r="AG583" s="1">
        <v>70</v>
      </c>
      <c r="AH583" s="1">
        <v>37</v>
      </c>
      <c r="AI583" s="1">
        <v>59</v>
      </c>
      <c r="AJ583" s="22">
        <v>52</v>
      </c>
      <c r="AL583" s="41" t="str">
        <f t="shared" si="36"/>
        <v>Man City</v>
      </c>
      <c r="AM583" s="14"/>
    </row>
    <row r="584" spans="16:39" x14ac:dyDescent="0.35">
      <c r="P584" s="21">
        <v>576</v>
      </c>
      <c r="Q584" s="1">
        <v>69</v>
      </c>
      <c r="R584" s="1">
        <v>45</v>
      </c>
      <c r="S584" s="1">
        <v>43</v>
      </c>
      <c r="T584" s="1">
        <v>39</v>
      </c>
      <c r="U584" s="1">
        <v>34</v>
      </c>
      <c r="V584" s="1">
        <v>64</v>
      </c>
      <c r="W584" s="1">
        <v>42</v>
      </c>
      <c r="X584" s="1">
        <v>67</v>
      </c>
      <c r="Y584" s="1">
        <v>33</v>
      </c>
      <c r="Z584" s="1">
        <v>22</v>
      </c>
      <c r="AA584" s="1">
        <v>48</v>
      </c>
      <c r="AB584" s="1">
        <v>84</v>
      </c>
      <c r="AC584" s="1">
        <v>97</v>
      </c>
      <c r="AD584" s="1">
        <v>47</v>
      </c>
      <c r="AE584" s="1">
        <v>53</v>
      </c>
      <c r="AF584" s="1">
        <v>31</v>
      </c>
      <c r="AG584" s="1">
        <v>68</v>
      </c>
      <c r="AH584" s="1">
        <v>57</v>
      </c>
      <c r="AI584" s="1">
        <v>54</v>
      </c>
      <c r="AJ584" s="22">
        <v>45</v>
      </c>
      <c r="AL584" s="41" t="str">
        <f t="shared" si="36"/>
        <v>Man City</v>
      </c>
      <c r="AM584" s="14"/>
    </row>
    <row r="585" spans="16:39" x14ac:dyDescent="0.35">
      <c r="P585" s="21">
        <v>577</v>
      </c>
      <c r="Q585" s="1">
        <v>59</v>
      </c>
      <c r="R585" s="1">
        <v>51</v>
      </c>
      <c r="S585" s="1">
        <v>48</v>
      </c>
      <c r="T585" s="1">
        <v>39</v>
      </c>
      <c r="U585" s="1">
        <v>37</v>
      </c>
      <c r="V585" s="1">
        <v>70</v>
      </c>
      <c r="W585" s="1">
        <v>49</v>
      </c>
      <c r="X585" s="1">
        <v>52</v>
      </c>
      <c r="Y585" s="1">
        <v>30</v>
      </c>
      <c r="Z585" s="1">
        <v>22</v>
      </c>
      <c r="AA585" s="1">
        <v>54</v>
      </c>
      <c r="AB585" s="1">
        <v>86</v>
      </c>
      <c r="AC585" s="1">
        <v>82</v>
      </c>
      <c r="AD585" s="1">
        <v>67</v>
      </c>
      <c r="AE585" s="1">
        <v>32</v>
      </c>
      <c r="AF585" s="1">
        <v>38</v>
      </c>
      <c r="AG585" s="1">
        <v>68</v>
      </c>
      <c r="AH585" s="1">
        <v>42</v>
      </c>
      <c r="AI585" s="1">
        <v>56</v>
      </c>
      <c r="AJ585" s="22">
        <v>46</v>
      </c>
      <c r="AL585" s="41" t="str">
        <f t="shared" ref="AL585:AL648" si="37">INDEX($Q$5:$AJ$5,MATCH(MAX(Q585:AJ585),Q585:AJ585,0))</f>
        <v>Liverpool</v>
      </c>
      <c r="AM585" s="14"/>
    </row>
    <row r="586" spans="16:39" x14ac:dyDescent="0.35">
      <c r="P586" s="21">
        <v>578</v>
      </c>
      <c r="Q586" s="1">
        <v>57</v>
      </c>
      <c r="R586" s="1">
        <v>55</v>
      </c>
      <c r="S586" s="1">
        <v>31</v>
      </c>
      <c r="T586" s="1">
        <v>53</v>
      </c>
      <c r="U586" s="1">
        <v>24</v>
      </c>
      <c r="V586" s="1">
        <v>63</v>
      </c>
      <c r="W586" s="1">
        <v>51</v>
      </c>
      <c r="X586" s="1">
        <v>56</v>
      </c>
      <c r="Y586" s="1">
        <v>27</v>
      </c>
      <c r="Z586" s="1">
        <v>17</v>
      </c>
      <c r="AA586" s="1">
        <v>62</v>
      </c>
      <c r="AB586" s="1">
        <v>86</v>
      </c>
      <c r="AC586" s="1">
        <v>91</v>
      </c>
      <c r="AD586" s="1">
        <v>66</v>
      </c>
      <c r="AE586" s="1">
        <v>50</v>
      </c>
      <c r="AF586" s="1">
        <v>32</v>
      </c>
      <c r="AG586" s="1">
        <v>59</v>
      </c>
      <c r="AH586" s="1">
        <v>44</v>
      </c>
      <c r="AI586" s="1">
        <v>52</v>
      </c>
      <c r="AJ586" s="22">
        <v>46</v>
      </c>
      <c r="AL586" s="41" t="str">
        <f t="shared" si="37"/>
        <v>Man City</v>
      </c>
      <c r="AM586" s="14"/>
    </row>
    <row r="587" spans="16:39" x14ac:dyDescent="0.35">
      <c r="P587" s="21">
        <v>579</v>
      </c>
      <c r="Q587" s="1">
        <v>72</v>
      </c>
      <c r="R587" s="1">
        <v>49</v>
      </c>
      <c r="S587" s="1">
        <v>41</v>
      </c>
      <c r="T587" s="1">
        <v>22</v>
      </c>
      <c r="U587" s="1">
        <v>35</v>
      </c>
      <c r="V587" s="1">
        <v>65</v>
      </c>
      <c r="W587" s="1">
        <v>50</v>
      </c>
      <c r="X587" s="1">
        <v>64</v>
      </c>
      <c r="Y587" s="1">
        <v>28</v>
      </c>
      <c r="Z587" s="1">
        <v>24</v>
      </c>
      <c r="AA587" s="1">
        <v>52</v>
      </c>
      <c r="AB587" s="1">
        <v>79</v>
      </c>
      <c r="AC587" s="1">
        <v>90</v>
      </c>
      <c r="AD587" s="1">
        <v>53</v>
      </c>
      <c r="AE587" s="1">
        <v>48</v>
      </c>
      <c r="AF587" s="1">
        <v>36</v>
      </c>
      <c r="AG587" s="1">
        <v>78</v>
      </c>
      <c r="AH587" s="1">
        <v>55</v>
      </c>
      <c r="AI587" s="1">
        <v>47</v>
      </c>
      <c r="AJ587" s="22">
        <v>56</v>
      </c>
      <c r="AL587" s="41" t="str">
        <f t="shared" si="37"/>
        <v>Man City</v>
      </c>
      <c r="AM587" s="14"/>
    </row>
    <row r="588" spans="16:39" x14ac:dyDescent="0.35">
      <c r="P588" s="21">
        <v>580</v>
      </c>
      <c r="Q588" s="1">
        <v>67</v>
      </c>
      <c r="R588" s="1">
        <v>47</v>
      </c>
      <c r="S588" s="1">
        <v>33</v>
      </c>
      <c r="T588" s="1">
        <v>52</v>
      </c>
      <c r="U588" s="1">
        <v>30</v>
      </c>
      <c r="V588" s="1">
        <v>71</v>
      </c>
      <c r="W588" s="1">
        <v>49</v>
      </c>
      <c r="X588" s="1">
        <v>51</v>
      </c>
      <c r="Y588" s="1">
        <v>19</v>
      </c>
      <c r="Z588" s="1">
        <v>24</v>
      </c>
      <c r="AA588" s="1">
        <v>51</v>
      </c>
      <c r="AB588" s="1">
        <v>93</v>
      </c>
      <c r="AC588" s="1">
        <v>82</v>
      </c>
      <c r="AD588" s="1">
        <v>69</v>
      </c>
      <c r="AE588" s="1">
        <v>43</v>
      </c>
      <c r="AF588" s="1">
        <v>37</v>
      </c>
      <c r="AG588" s="1">
        <v>69</v>
      </c>
      <c r="AH588" s="1">
        <v>56</v>
      </c>
      <c r="AI588" s="1">
        <v>55</v>
      </c>
      <c r="AJ588" s="22">
        <v>46</v>
      </c>
      <c r="AL588" s="41" t="str">
        <f t="shared" si="37"/>
        <v>Liverpool</v>
      </c>
      <c r="AM588" s="14"/>
    </row>
    <row r="589" spans="16:39" x14ac:dyDescent="0.35">
      <c r="P589" s="21">
        <v>581</v>
      </c>
      <c r="Q589" s="1">
        <v>61</v>
      </c>
      <c r="R589" s="1">
        <v>50</v>
      </c>
      <c r="S589" s="1">
        <v>44</v>
      </c>
      <c r="T589" s="1">
        <v>47</v>
      </c>
      <c r="U589" s="1">
        <v>34</v>
      </c>
      <c r="V589" s="1">
        <v>61</v>
      </c>
      <c r="W589" s="1">
        <v>58</v>
      </c>
      <c r="X589" s="1">
        <v>54</v>
      </c>
      <c r="Y589" s="1">
        <v>32</v>
      </c>
      <c r="Z589" s="1">
        <v>23</v>
      </c>
      <c r="AA589" s="1">
        <v>43</v>
      </c>
      <c r="AB589" s="1">
        <v>76</v>
      </c>
      <c r="AC589" s="1">
        <v>76</v>
      </c>
      <c r="AD589" s="1">
        <v>66</v>
      </c>
      <c r="AE589" s="1">
        <v>56</v>
      </c>
      <c r="AF589" s="1">
        <v>49</v>
      </c>
      <c r="AG589" s="1">
        <v>65</v>
      </c>
      <c r="AH589" s="1">
        <v>50</v>
      </c>
      <c r="AI589" s="1">
        <v>38</v>
      </c>
      <c r="AJ589" s="22">
        <v>49</v>
      </c>
      <c r="AL589" s="41" t="str">
        <f t="shared" si="37"/>
        <v>Liverpool</v>
      </c>
      <c r="AM589" s="14"/>
    </row>
    <row r="590" spans="16:39" x14ac:dyDescent="0.35">
      <c r="P590" s="21">
        <v>582</v>
      </c>
      <c r="Q590" s="1">
        <v>64</v>
      </c>
      <c r="R590" s="1">
        <v>51</v>
      </c>
      <c r="S590" s="1">
        <v>43</v>
      </c>
      <c r="T590" s="1">
        <v>25</v>
      </c>
      <c r="U590" s="1">
        <v>23</v>
      </c>
      <c r="V590" s="1">
        <v>66</v>
      </c>
      <c r="W590" s="1">
        <v>42</v>
      </c>
      <c r="X590" s="1">
        <v>62</v>
      </c>
      <c r="Y590" s="1">
        <v>36</v>
      </c>
      <c r="Z590" s="1">
        <v>27</v>
      </c>
      <c r="AA590" s="1">
        <v>50</v>
      </c>
      <c r="AB590" s="1">
        <v>87</v>
      </c>
      <c r="AC590" s="1">
        <v>83</v>
      </c>
      <c r="AD590" s="1">
        <v>43</v>
      </c>
      <c r="AE590" s="1">
        <v>52</v>
      </c>
      <c r="AF590" s="1">
        <v>50</v>
      </c>
      <c r="AG590" s="1">
        <v>73</v>
      </c>
      <c r="AH590" s="1">
        <v>42</v>
      </c>
      <c r="AI590" s="1">
        <v>49</v>
      </c>
      <c r="AJ590" s="22">
        <v>67</v>
      </c>
      <c r="AL590" s="41" t="str">
        <f t="shared" si="37"/>
        <v>Liverpool</v>
      </c>
      <c r="AM590" s="14"/>
    </row>
    <row r="591" spans="16:39" x14ac:dyDescent="0.35">
      <c r="P591" s="21">
        <v>583</v>
      </c>
      <c r="Q591" s="1">
        <v>66</v>
      </c>
      <c r="R591" s="1">
        <v>43</v>
      </c>
      <c r="S591" s="1">
        <v>38</v>
      </c>
      <c r="T591" s="1">
        <v>29</v>
      </c>
      <c r="U591" s="1">
        <v>23</v>
      </c>
      <c r="V591" s="1">
        <v>64</v>
      </c>
      <c r="W591" s="1">
        <v>45</v>
      </c>
      <c r="X591" s="1">
        <v>61</v>
      </c>
      <c r="Y591" s="1">
        <v>37</v>
      </c>
      <c r="Z591" s="1">
        <v>19</v>
      </c>
      <c r="AA591" s="1">
        <v>42</v>
      </c>
      <c r="AB591" s="1">
        <v>79</v>
      </c>
      <c r="AC591" s="1">
        <v>93</v>
      </c>
      <c r="AD591" s="1">
        <v>53</v>
      </c>
      <c r="AE591" s="1">
        <v>61</v>
      </c>
      <c r="AF591" s="1">
        <v>47</v>
      </c>
      <c r="AG591" s="1">
        <v>67</v>
      </c>
      <c r="AH591" s="1">
        <v>54</v>
      </c>
      <c r="AI591" s="1">
        <v>51</v>
      </c>
      <c r="AJ591" s="22">
        <v>55</v>
      </c>
      <c r="AL591" s="41" t="str">
        <f t="shared" si="37"/>
        <v>Man City</v>
      </c>
      <c r="AM591" s="14"/>
    </row>
    <row r="592" spans="16:39" x14ac:dyDescent="0.35">
      <c r="P592" s="21">
        <v>584</v>
      </c>
      <c r="Q592" s="1">
        <v>49</v>
      </c>
      <c r="R592" s="1">
        <v>48</v>
      </c>
      <c r="S592" s="1">
        <v>42</v>
      </c>
      <c r="T592" s="1">
        <v>38</v>
      </c>
      <c r="U592" s="1">
        <v>34</v>
      </c>
      <c r="V592" s="1">
        <v>66</v>
      </c>
      <c r="W592" s="1">
        <v>52</v>
      </c>
      <c r="X592" s="1">
        <v>48</v>
      </c>
      <c r="Y592" s="1">
        <v>24</v>
      </c>
      <c r="Z592" s="1">
        <v>18</v>
      </c>
      <c r="AA592" s="1">
        <v>56</v>
      </c>
      <c r="AB592" s="1">
        <v>88</v>
      </c>
      <c r="AC592" s="1">
        <v>96</v>
      </c>
      <c r="AD592" s="1">
        <v>46</v>
      </c>
      <c r="AE592" s="1">
        <v>42</v>
      </c>
      <c r="AF592" s="1">
        <v>57</v>
      </c>
      <c r="AG592" s="1">
        <v>81</v>
      </c>
      <c r="AH592" s="1">
        <v>52</v>
      </c>
      <c r="AI592" s="1">
        <v>50</v>
      </c>
      <c r="AJ592" s="22">
        <v>58</v>
      </c>
      <c r="AL592" s="41" t="str">
        <f t="shared" si="37"/>
        <v>Man City</v>
      </c>
      <c r="AM592" s="14"/>
    </row>
    <row r="593" spans="16:39" x14ac:dyDescent="0.35">
      <c r="P593" s="21">
        <v>585</v>
      </c>
      <c r="Q593" s="1">
        <v>75</v>
      </c>
      <c r="R593" s="1">
        <v>56</v>
      </c>
      <c r="S593" s="1">
        <v>35</v>
      </c>
      <c r="T593" s="1">
        <v>43</v>
      </c>
      <c r="U593" s="1">
        <v>29</v>
      </c>
      <c r="V593" s="1">
        <v>72</v>
      </c>
      <c r="W593" s="1">
        <v>53</v>
      </c>
      <c r="X593" s="1">
        <v>40</v>
      </c>
      <c r="Y593" s="1">
        <v>22</v>
      </c>
      <c r="Z593" s="1">
        <v>22</v>
      </c>
      <c r="AA593" s="1">
        <v>59</v>
      </c>
      <c r="AB593" s="1">
        <v>90</v>
      </c>
      <c r="AC593" s="1">
        <v>85</v>
      </c>
      <c r="AD593" s="1">
        <v>61</v>
      </c>
      <c r="AE593" s="1">
        <v>40</v>
      </c>
      <c r="AF593" s="1">
        <v>38</v>
      </c>
      <c r="AG593" s="1">
        <v>67</v>
      </c>
      <c r="AH593" s="1">
        <v>46</v>
      </c>
      <c r="AI593" s="1">
        <v>54</v>
      </c>
      <c r="AJ593" s="22">
        <v>42</v>
      </c>
      <c r="AL593" s="41" t="str">
        <f t="shared" si="37"/>
        <v>Liverpool</v>
      </c>
      <c r="AM593" s="14"/>
    </row>
    <row r="594" spans="16:39" x14ac:dyDescent="0.35">
      <c r="P594" s="21">
        <v>586</v>
      </c>
      <c r="Q594" s="1">
        <v>56</v>
      </c>
      <c r="R594" s="1">
        <v>49</v>
      </c>
      <c r="S594" s="1">
        <v>38</v>
      </c>
      <c r="T594" s="1">
        <v>25</v>
      </c>
      <c r="U594" s="1">
        <v>31</v>
      </c>
      <c r="V594" s="1">
        <v>57</v>
      </c>
      <c r="W594" s="1">
        <v>44</v>
      </c>
      <c r="X594" s="1">
        <v>47</v>
      </c>
      <c r="Y594" s="1">
        <v>25</v>
      </c>
      <c r="Z594" s="1">
        <v>22</v>
      </c>
      <c r="AA594" s="1">
        <v>43</v>
      </c>
      <c r="AB594" s="1">
        <v>87</v>
      </c>
      <c r="AC594" s="1">
        <v>91</v>
      </c>
      <c r="AD594" s="1">
        <v>62</v>
      </c>
      <c r="AE594" s="1">
        <v>49</v>
      </c>
      <c r="AF594" s="1">
        <v>48</v>
      </c>
      <c r="AG594" s="1">
        <v>80</v>
      </c>
      <c r="AH594" s="1">
        <v>56</v>
      </c>
      <c r="AI594" s="1">
        <v>71</v>
      </c>
      <c r="AJ594" s="22">
        <v>43</v>
      </c>
      <c r="AL594" s="41" t="str">
        <f t="shared" si="37"/>
        <v>Man City</v>
      </c>
      <c r="AM594" s="14"/>
    </row>
    <row r="595" spans="16:39" x14ac:dyDescent="0.35">
      <c r="P595" s="21">
        <v>587</v>
      </c>
      <c r="Q595" s="1">
        <v>47</v>
      </c>
      <c r="R595" s="1">
        <v>54</v>
      </c>
      <c r="S595" s="1">
        <v>47</v>
      </c>
      <c r="T595" s="1">
        <v>47</v>
      </c>
      <c r="U595" s="1">
        <v>33</v>
      </c>
      <c r="V595" s="1">
        <v>60</v>
      </c>
      <c r="W595" s="1">
        <v>64</v>
      </c>
      <c r="X595" s="1">
        <v>62</v>
      </c>
      <c r="Y595" s="1">
        <v>33</v>
      </c>
      <c r="Z595" s="1">
        <v>25</v>
      </c>
      <c r="AA595" s="1">
        <v>50</v>
      </c>
      <c r="AB595" s="1">
        <v>80</v>
      </c>
      <c r="AC595" s="1">
        <v>91</v>
      </c>
      <c r="AD595" s="1">
        <v>68</v>
      </c>
      <c r="AE595" s="1">
        <v>51</v>
      </c>
      <c r="AF595" s="1">
        <v>30</v>
      </c>
      <c r="AG595" s="1">
        <v>73</v>
      </c>
      <c r="AH595" s="1">
        <v>45</v>
      </c>
      <c r="AI595" s="1">
        <v>41</v>
      </c>
      <c r="AJ595" s="22">
        <v>46</v>
      </c>
      <c r="AL595" s="41" t="str">
        <f t="shared" si="37"/>
        <v>Man City</v>
      </c>
      <c r="AM595" s="14"/>
    </row>
    <row r="596" spans="16:39" x14ac:dyDescent="0.35">
      <c r="P596" s="21">
        <v>588</v>
      </c>
      <c r="Q596" s="1">
        <v>74</v>
      </c>
      <c r="R596" s="1">
        <v>57</v>
      </c>
      <c r="S596" s="1">
        <v>41</v>
      </c>
      <c r="T596" s="1">
        <v>37</v>
      </c>
      <c r="U596" s="1">
        <v>31</v>
      </c>
      <c r="V596" s="1">
        <v>66</v>
      </c>
      <c r="W596" s="1">
        <v>59</v>
      </c>
      <c r="X596" s="1">
        <v>58</v>
      </c>
      <c r="Y596" s="1">
        <v>31</v>
      </c>
      <c r="Z596" s="1">
        <v>24</v>
      </c>
      <c r="AA596" s="1">
        <v>56</v>
      </c>
      <c r="AB596" s="1">
        <v>77</v>
      </c>
      <c r="AC596" s="1">
        <v>82</v>
      </c>
      <c r="AD596" s="1">
        <v>63</v>
      </c>
      <c r="AE596" s="1">
        <v>39</v>
      </c>
      <c r="AF596" s="1">
        <v>32</v>
      </c>
      <c r="AG596" s="1">
        <v>35</v>
      </c>
      <c r="AH596" s="1">
        <v>40</v>
      </c>
      <c r="AI596" s="1">
        <v>55</v>
      </c>
      <c r="AJ596" s="22">
        <v>70</v>
      </c>
      <c r="AL596" s="41" t="str">
        <f t="shared" si="37"/>
        <v>Man City</v>
      </c>
      <c r="AM596" s="14"/>
    </row>
    <row r="597" spans="16:39" x14ac:dyDescent="0.35">
      <c r="P597" s="21">
        <v>589</v>
      </c>
      <c r="Q597" s="1">
        <v>60</v>
      </c>
      <c r="R597" s="1">
        <v>52</v>
      </c>
      <c r="S597" s="1">
        <v>37</v>
      </c>
      <c r="T597" s="1">
        <v>37</v>
      </c>
      <c r="U597" s="1">
        <v>35</v>
      </c>
      <c r="V597" s="1">
        <v>69</v>
      </c>
      <c r="W597" s="1">
        <v>44</v>
      </c>
      <c r="X597" s="1">
        <v>52</v>
      </c>
      <c r="Y597" s="1">
        <v>30</v>
      </c>
      <c r="Z597" s="1">
        <v>44</v>
      </c>
      <c r="AA597" s="1">
        <v>47</v>
      </c>
      <c r="AB597" s="1">
        <v>73</v>
      </c>
      <c r="AC597" s="1">
        <v>86</v>
      </c>
      <c r="AD597" s="1">
        <v>56</v>
      </c>
      <c r="AE597" s="1">
        <v>59</v>
      </c>
      <c r="AF597" s="1">
        <v>35</v>
      </c>
      <c r="AG597" s="1">
        <v>67</v>
      </c>
      <c r="AH597" s="1">
        <v>37</v>
      </c>
      <c r="AI597" s="1">
        <v>48</v>
      </c>
      <c r="AJ597" s="22">
        <v>53</v>
      </c>
      <c r="AL597" s="41" t="str">
        <f t="shared" si="37"/>
        <v>Man City</v>
      </c>
      <c r="AM597" s="14"/>
    </row>
    <row r="598" spans="16:39" x14ac:dyDescent="0.35">
      <c r="P598" s="21">
        <v>590</v>
      </c>
      <c r="Q598" s="1">
        <v>72</v>
      </c>
      <c r="R598" s="1">
        <v>45</v>
      </c>
      <c r="S598" s="1">
        <v>42</v>
      </c>
      <c r="T598" s="1">
        <v>36</v>
      </c>
      <c r="U598" s="1">
        <v>44</v>
      </c>
      <c r="V598" s="1">
        <v>63</v>
      </c>
      <c r="W598" s="1">
        <v>52</v>
      </c>
      <c r="X598" s="1">
        <v>52</v>
      </c>
      <c r="Y598" s="1">
        <v>22</v>
      </c>
      <c r="Z598" s="1">
        <v>20</v>
      </c>
      <c r="AA598" s="1">
        <v>50</v>
      </c>
      <c r="AB598" s="1">
        <v>77</v>
      </c>
      <c r="AC598" s="1">
        <v>94</v>
      </c>
      <c r="AD598" s="1">
        <v>54</v>
      </c>
      <c r="AE598" s="1">
        <v>49</v>
      </c>
      <c r="AF598" s="1">
        <v>44</v>
      </c>
      <c r="AG598" s="1">
        <v>64</v>
      </c>
      <c r="AH598" s="1">
        <v>51</v>
      </c>
      <c r="AI598" s="1">
        <v>56</v>
      </c>
      <c r="AJ598" s="22">
        <v>52</v>
      </c>
      <c r="AL598" s="41" t="str">
        <f t="shared" si="37"/>
        <v>Man City</v>
      </c>
      <c r="AM598" s="14"/>
    </row>
    <row r="599" spans="16:39" x14ac:dyDescent="0.35">
      <c r="P599" s="21">
        <v>591</v>
      </c>
      <c r="Q599" s="1">
        <v>77</v>
      </c>
      <c r="R599" s="1">
        <v>47</v>
      </c>
      <c r="S599" s="1">
        <v>40</v>
      </c>
      <c r="T599" s="1">
        <v>30</v>
      </c>
      <c r="U599" s="1">
        <v>35</v>
      </c>
      <c r="V599" s="1">
        <v>67</v>
      </c>
      <c r="W599" s="1">
        <v>45</v>
      </c>
      <c r="X599" s="1">
        <v>70</v>
      </c>
      <c r="Y599" s="1">
        <v>39</v>
      </c>
      <c r="Z599" s="1">
        <v>16</v>
      </c>
      <c r="AA599" s="1">
        <v>57</v>
      </c>
      <c r="AB599" s="1">
        <v>74</v>
      </c>
      <c r="AC599" s="1">
        <v>88</v>
      </c>
      <c r="AD599" s="1">
        <v>54</v>
      </c>
      <c r="AE599" s="1">
        <v>37</v>
      </c>
      <c r="AF599" s="1">
        <v>37</v>
      </c>
      <c r="AG599" s="1">
        <v>78</v>
      </c>
      <c r="AH599" s="1">
        <v>49</v>
      </c>
      <c r="AI599" s="1">
        <v>44</v>
      </c>
      <c r="AJ599" s="22">
        <v>53</v>
      </c>
      <c r="AL599" s="41" t="str">
        <f t="shared" si="37"/>
        <v>Man City</v>
      </c>
      <c r="AM599" s="14"/>
    </row>
    <row r="600" spans="16:39" x14ac:dyDescent="0.35">
      <c r="P600" s="21">
        <v>592</v>
      </c>
      <c r="Q600" s="1">
        <v>49</v>
      </c>
      <c r="R600" s="1">
        <v>54</v>
      </c>
      <c r="S600" s="1">
        <v>25</v>
      </c>
      <c r="T600" s="1">
        <v>43</v>
      </c>
      <c r="U600" s="1">
        <v>30</v>
      </c>
      <c r="V600" s="1">
        <v>61</v>
      </c>
      <c r="W600" s="1">
        <v>52</v>
      </c>
      <c r="X600" s="1">
        <v>51</v>
      </c>
      <c r="Y600" s="1">
        <v>35</v>
      </c>
      <c r="Z600" s="1">
        <v>33</v>
      </c>
      <c r="AA600" s="1">
        <v>52</v>
      </c>
      <c r="AB600" s="1">
        <v>77</v>
      </c>
      <c r="AC600" s="1">
        <v>84</v>
      </c>
      <c r="AD600" s="1">
        <v>66</v>
      </c>
      <c r="AE600" s="1">
        <v>43</v>
      </c>
      <c r="AF600" s="1">
        <v>45</v>
      </c>
      <c r="AG600" s="1">
        <v>65</v>
      </c>
      <c r="AH600" s="1">
        <v>56</v>
      </c>
      <c r="AI600" s="1">
        <v>42</v>
      </c>
      <c r="AJ600" s="22">
        <v>55</v>
      </c>
      <c r="AL600" s="41" t="str">
        <f t="shared" si="37"/>
        <v>Man City</v>
      </c>
      <c r="AM600" s="14"/>
    </row>
    <row r="601" spans="16:39" x14ac:dyDescent="0.35">
      <c r="P601" s="21">
        <v>593</v>
      </c>
      <c r="Q601" s="1">
        <v>70</v>
      </c>
      <c r="R601" s="1">
        <v>40</v>
      </c>
      <c r="S601" s="1">
        <v>41</v>
      </c>
      <c r="T601" s="1">
        <v>45</v>
      </c>
      <c r="U601" s="1">
        <v>33</v>
      </c>
      <c r="V601" s="1">
        <v>58</v>
      </c>
      <c r="W601" s="1">
        <v>54</v>
      </c>
      <c r="X601" s="1">
        <v>49</v>
      </c>
      <c r="Y601" s="1">
        <v>33</v>
      </c>
      <c r="Z601" s="1">
        <v>15</v>
      </c>
      <c r="AA601" s="1">
        <v>57</v>
      </c>
      <c r="AB601" s="1">
        <v>88</v>
      </c>
      <c r="AC601" s="1">
        <v>80</v>
      </c>
      <c r="AD601" s="1">
        <v>56</v>
      </c>
      <c r="AE601" s="1">
        <v>45</v>
      </c>
      <c r="AF601" s="1">
        <v>41</v>
      </c>
      <c r="AG601" s="1">
        <v>60</v>
      </c>
      <c r="AH601" s="1">
        <v>54</v>
      </c>
      <c r="AI601" s="1">
        <v>65</v>
      </c>
      <c r="AJ601" s="22">
        <v>46</v>
      </c>
      <c r="AL601" s="41" t="str">
        <f t="shared" si="37"/>
        <v>Liverpool</v>
      </c>
      <c r="AM601" s="14"/>
    </row>
    <row r="602" spans="16:39" x14ac:dyDescent="0.35">
      <c r="P602" s="21">
        <v>594</v>
      </c>
      <c r="Q602" s="1">
        <v>47</v>
      </c>
      <c r="R602" s="1">
        <v>55</v>
      </c>
      <c r="S602" s="1">
        <v>31</v>
      </c>
      <c r="T602" s="1">
        <v>35</v>
      </c>
      <c r="U602" s="1">
        <v>28</v>
      </c>
      <c r="V602" s="1">
        <v>74</v>
      </c>
      <c r="W602" s="1">
        <v>54</v>
      </c>
      <c r="X602" s="1">
        <v>46</v>
      </c>
      <c r="Y602" s="1">
        <v>25</v>
      </c>
      <c r="Z602" s="1">
        <v>15</v>
      </c>
      <c r="AA602" s="1">
        <v>69</v>
      </c>
      <c r="AB602" s="1">
        <v>84</v>
      </c>
      <c r="AC602" s="1">
        <v>86</v>
      </c>
      <c r="AD602" s="1">
        <v>53</v>
      </c>
      <c r="AE602" s="1">
        <v>51</v>
      </c>
      <c r="AF602" s="1">
        <v>42</v>
      </c>
      <c r="AG602" s="1">
        <v>83</v>
      </c>
      <c r="AH602" s="1">
        <v>50</v>
      </c>
      <c r="AI602" s="1">
        <v>57</v>
      </c>
      <c r="AJ602" s="22">
        <v>48</v>
      </c>
      <c r="AL602" s="41" t="str">
        <f t="shared" si="37"/>
        <v>Man City</v>
      </c>
      <c r="AM602" s="14"/>
    </row>
    <row r="603" spans="16:39" x14ac:dyDescent="0.35">
      <c r="P603" s="21">
        <v>595</v>
      </c>
      <c r="Q603" s="1">
        <v>66</v>
      </c>
      <c r="R603" s="1">
        <v>57</v>
      </c>
      <c r="S603" s="1">
        <v>42</v>
      </c>
      <c r="T603" s="1">
        <v>47</v>
      </c>
      <c r="U603" s="1">
        <v>36</v>
      </c>
      <c r="V603" s="1">
        <v>57</v>
      </c>
      <c r="W603" s="1">
        <v>46</v>
      </c>
      <c r="X603" s="1">
        <v>53</v>
      </c>
      <c r="Y603" s="1">
        <v>33</v>
      </c>
      <c r="Z603" s="1">
        <v>20</v>
      </c>
      <c r="AA603" s="1">
        <v>52</v>
      </c>
      <c r="AB603" s="1">
        <v>92</v>
      </c>
      <c r="AC603" s="1">
        <v>77</v>
      </c>
      <c r="AD603" s="1">
        <v>67</v>
      </c>
      <c r="AE603" s="1">
        <v>41</v>
      </c>
      <c r="AF603" s="1">
        <v>41</v>
      </c>
      <c r="AG603" s="1">
        <v>61</v>
      </c>
      <c r="AH603" s="1">
        <v>41</v>
      </c>
      <c r="AI603" s="1">
        <v>48</v>
      </c>
      <c r="AJ603" s="22">
        <v>51</v>
      </c>
      <c r="AL603" s="41" t="str">
        <f t="shared" si="37"/>
        <v>Liverpool</v>
      </c>
      <c r="AM603" s="14"/>
    </row>
    <row r="604" spans="16:39" x14ac:dyDescent="0.35">
      <c r="P604" s="21">
        <v>596</v>
      </c>
      <c r="Q604" s="1">
        <v>76</v>
      </c>
      <c r="R604" s="1">
        <v>48</v>
      </c>
      <c r="S604" s="1">
        <v>49</v>
      </c>
      <c r="T604" s="1">
        <v>40</v>
      </c>
      <c r="U604" s="1">
        <v>28</v>
      </c>
      <c r="V604" s="1">
        <v>81</v>
      </c>
      <c r="W604" s="1">
        <v>45</v>
      </c>
      <c r="X604" s="1">
        <v>58</v>
      </c>
      <c r="Y604" s="1">
        <v>38</v>
      </c>
      <c r="Z604" s="1">
        <v>11</v>
      </c>
      <c r="AA604" s="1">
        <v>52</v>
      </c>
      <c r="AB604" s="1">
        <v>77</v>
      </c>
      <c r="AC604" s="1">
        <v>79</v>
      </c>
      <c r="AD604" s="1">
        <v>52</v>
      </c>
      <c r="AE604" s="1">
        <v>61</v>
      </c>
      <c r="AF604" s="1">
        <v>45</v>
      </c>
      <c r="AG604" s="1">
        <v>61</v>
      </c>
      <c r="AH604" s="1">
        <v>41</v>
      </c>
      <c r="AI604" s="1">
        <v>46</v>
      </c>
      <c r="AJ604" s="22">
        <v>39</v>
      </c>
      <c r="AL604" s="41" t="str">
        <f t="shared" si="37"/>
        <v>Chelsea</v>
      </c>
      <c r="AM604" s="14"/>
    </row>
    <row r="605" spans="16:39" x14ac:dyDescent="0.35">
      <c r="P605" s="21">
        <v>597</v>
      </c>
      <c r="Q605" s="1">
        <v>45</v>
      </c>
      <c r="R605" s="1">
        <v>46</v>
      </c>
      <c r="S605" s="1">
        <v>30</v>
      </c>
      <c r="T605" s="1">
        <v>35</v>
      </c>
      <c r="U605" s="1">
        <v>30</v>
      </c>
      <c r="V605" s="1">
        <v>70</v>
      </c>
      <c r="W605" s="1">
        <v>56</v>
      </c>
      <c r="X605" s="1">
        <v>56</v>
      </c>
      <c r="Y605" s="1">
        <v>21</v>
      </c>
      <c r="Z605" s="1">
        <v>25</v>
      </c>
      <c r="AA605" s="1">
        <v>62</v>
      </c>
      <c r="AB605" s="1">
        <v>73</v>
      </c>
      <c r="AC605" s="1">
        <v>95</v>
      </c>
      <c r="AD605" s="1">
        <v>58</v>
      </c>
      <c r="AE605" s="1">
        <v>54</v>
      </c>
      <c r="AF605" s="1">
        <v>34</v>
      </c>
      <c r="AG605" s="1">
        <v>79</v>
      </c>
      <c r="AH605" s="1">
        <v>62</v>
      </c>
      <c r="AI605" s="1">
        <v>47</v>
      </c>
      <c r="AJ605" s="22">
        <v>54</v>
      </c>
      <c r="AL605" s="41" t="str">
        <f t="shared" si="37"/>
        <v>Man City</v>
      </c>
      <c r="AM605" s="14"/>
    </row>
    <row r="606" spans="16:39" x14ac:dyDescent="0.35">
      <c r="P606" s="21">
        <v>598</v>
      </c>
      <c r="Q606" s="1">
        <v>52</v>
      </c>
      <c r="R606" s="1">
        <v>53</v>
      </c>
      <c r="S606" s="1">
        <v>32</v>
      </c>
      <c r="T606" s="1">
        <v>50</v>
      </c>
      <c r="U606" s="1">
        <v>20</v>
      </c>
      <c r="V606" s="1">
        <v>78</v>
      </c>
      <c r="W606" s="1">
        <v>45</v>
      </c>
      <c r="X606" s="1">
        <v>46</v>
      </c>
      <c r="Y606" s="1">
        <v>37</v>
      </c>
      <c r="Z606" s="1">
        <v>21</v>
      </c>
      <c r="AA606" s="1">
        <v>51</v>
      </c>
      <c r="AB606" s="1">
        <v>82</v>
      </c>
      <c r="AC606" s="1">
        <v>78</v>
      </c>
      <c r="AD606" s="1">
        <v>64</v>
      </c>
      <c r="AE606" s="1">
        <v>56</v>
      </c>
      <c r="AF606" s="1">
        <v>38</v>
      </c>
      <c r="AG606" s="1">
        <v>64</v>
      </c>
      <c r="AH606" s="1">
        <v>55</v>
      </c>
      <c r="AI606" s="1">
        <v>63</v>
      </c>
      <c r="AJ606" s="22">
        <v>55</v>
      </c>
      <c r="AL606" s="41" t="str">
        <f t="shared" si="37"/>
        <v>Liverpool</v>
      </c>
      <c r="AM606" s="14"/>
    </row>
    <row r="607" spans="16:39" x14ac:dyDescent="0.35">
      <c r="P607" s="21">
        <v>599</v>
      </c>
      <c r="Q607" s="1">
        <v>55</v>
      </c>
      <c r="R607" s="1">
        <v>52</v>
      </c>
      <c r="S607" s="1">
        <v>37</v>
      </c>
      <c r="T607" s="1">
        <v>38</v>
      </c>
      <c r="U607" s="1">
        <v>37</v>
      </c>
      <c r="V607" s="1">
        <v>77</v>
      </c>
      <c r="W607" s="1">
        <v>45</v>
      </c>
      <c r="X607" s="1">
        <v>54</v>
      </c>
      <c r="Y607" s="1">
        <v>44</v>
      </c>
      <c r="Z607" s="1">
        <v>24</v>
      </c>
      <c r="AA607" s="1">
        <v>54</v>
      </c>
      <c r="AB607" s="1">
        <v>79</v>
      </c>
      <c r="AC607" s="1">
        <v>87</v>
      </c>
      <c r="AD607" s="1">
        <v>56</v>
      </c>
      <c r="AE607" s="1">
        <v>43</v>
      </c>
      <c r="AF607" s="1">
        <v>42</v>
      </c>
      <c r="AG607" s="1">
        <v>61</v>
      </c>
      <c r="AH607" s="1">
        <v>51</v>
      </c>
      <c r="AI607" s="1">
        <v>48</v>
      </c>
      <c r="AJ607" s="22">
        <v>38</v>
      </c>
      <c r="AL607" s="41" t="str">
        <f t="shared" si="37"/>
        <v>Man City</v>
      </c>
      <c r="AM607" s="14"/>
    </row>
    <row r="608" spans="16:39" x14ac:dyDescent="0.35">
      <c r="P608" s="21">
        <v>600</v>
      </c>
      <c r="Q608" s="1">
        <v>78</v>
      </c>
      <c r="R608" s="1">
        <v>53</v>
      </c>
      <c r="S608" s="1">
        <v>40</v>
      </c>
      <c r="T608" s="1">
        <v>37</v>
      </c>
      <c r="U608" s="1">
        <v>36</v>
      </c>
      <c r="V608" s="1">
        <v>61</v>
      </c>
      <c r="W608" s="1">
        <v>41</v>
      </c>
      <c r="X608" s="1">
        <v>68</v>
      </c>
      <c r="Y608" s="1">
        <v>24</v>
      </c>
      <c r="Z608" s="1">
        <v>22</v>
      </c>
      <c r="AA608" s="1">
        <v>47</v>
      </c>
      <c r="AB608" s="1">
        <v>83</v>
      </c>
      <c r="AC608" s="1">
        <v>95</v>
      </c>
      <c r="AD608" s="1">
        <v>55</v>
      </c>
      <c r="AE608" s="1">
        <v>44</v>
      </c>
      <c r="AF608" s="1">
        <v>49</v>
      </c>
      <c r="AG608" s="1">
        <v>68</v>
      </c>
      <c r="AH608" s="1">
        <v>44</v>
      </c>
      <c r="AI608" s="1">
        <v>38</v>
      </c>
      <c r="AJ608" s="22">
        <v>67</v>
      </c>
      <c r="AL608" s="41" t="str">
        <f t="shared" si="37"/>
        <v>Man City</v>
      </c>
      <c r="AM608" s="14"/>
    </row>
    <row r="609" spans="16:39" x14ac:dyDescent="0.35">
      <c r="P609" s="21">
        <v>601</v>
      </c>
      <c r="Q609" s="1">
        <v>61</v>
      </c>
      <c r="R609" s="1">
        <v>41</v>
      </c>
      <c r="S609" s="1">
        <v>42</v>
      </c>
      <c r="T609" s="1">
        <v>43</v>
      </c>
      <c r="U609" s="1">
        <v>34</v>
      </c>
      <c r="V609" s="1">
        <v>75</v>
      </c>
      <c r="W609" s="1">
        <v>63</v>
      </c>
      <c r="X609" s="1">
        <v>55</v>
      </c>
      <c r="Y609" s="1">
        <v>12</v>
      </c>
      <c r="Z609" s="1">
        <v>34</v>
      </c>
      <c r="AA609" s="1">
        <v>56</v>
      </c>
      <c r="AB609" s="1">
        <v>95</v>
      </c>
      <c r="AC609" s="1">
        <v>69</v>
      </c>
      <c r="AD609" s="1">
        <v>55</v>
      </c>
      <c r="AE609" s="1">
        <v>46</v>
      </c>
      <c r="AF609" s="1">
        <v>37</v>
      </c>
      <c r="AG609" s="1">
        <v>71</v>
      </c>
      <c r="AH609" s="1">
        <v>46</v>
      </c>
      <c r="AI609" s="1">
        <v>45</v>
      </c>
      <c r="AJ609" s="22">
        <v>56</v>
      </c>
      <c r="AL609" s="41" t="str">
        <f t="shared" si="37"/>
        <v>Liverpool</v>
      </c>
      <c r="AM609" s="14"/>
    </row>
    <row r="610" spans="16:39" x14ac:dyDescent="0.35">
      <c r="P610" s="21">
        <v>602</v>
      </c>
      <c r="Q610" s="1">
        <v>71</v>
      </c>
      <c r="R610" s="1">
        <v>64</v>
      </c>
      <c r="S610" s="1">
        <v>41</v>
      </c>
      <c r="T610" s="1">
        <v>32</v>
      </c>
      <c r="U610" s="1">
        <v>29</v>
      </c>
      <c r="V610" s="1">
        <v>77</v>
      </c>
      <c r="W610" s="1">
        <v>43</v>
      </c>
      <c r="X610" s="1">
        <v>57</v>
      </c>
      <c r="Y610" s="1">
        <v>31</v>
      </c>
      <c r="Z610" s="1">
        <v>23</v>
      </c>
      <c r="AA610" s="1">
        <v>44</v>
      </c>
      <c r="AB610" s="1">
        <v>91</v>
      </c>
      <c r="AC610" s="1">
        <v>83</v>
      </c>
      <c r="AD610" s="1">
        <v>65</v>
      </c>
      <c r="AE610" s="1">
        <v>38</v>
      </c>
      <c r="AF610" s="1">
        <v>32</v>
      </c>
      <c r="AG610" s="1">
        <v>83</v>
      </c>
      <c r="AH610" s="1">
        <v>47</v>
      </c>
      <c r="AI610" s="1">
        <v>44</v>
      </c>
      <c r="AJ610" s="22">
        <v>42</v>
      </c>
      <c r="AL610" s="41" t="str">
        <f t="shared" si="37"/>
        <v>Liverpool</v>
      </c>
      <c r="AM610" s="14"/>
    </row>
    <row r="611" spans="16:39" x14ac:dyDescent="0.35">
      <c r="P611" s="21">
        <v>603</v>
      </c>
      <c r="Q611" s="1">
        <v>54</v>
      </c>
      <c r="R611" s="1">
        <v>54</v>
      </c>
      <c r="S611" s="1">
        <v>49</v>
      </c>
      <c r="T611" s="1">
        <v>42</v>
      </c>
      <c r="U611" s="1">
        <v>33</v>
      </c>
      <c r="V611" s="1">
        <v>64</v>
      </c>
      <c r="W611" s="1">
        <v>46</v>
      </c>
      <c r="X611" s="1">
        <v>54</v>
      </c>
      <c r="Y611" s="1">
        <v>24</v>
      </c>
      <c r="Z611" s="1">
        <v>33</v>
      </c>
      <c r="AA611" s="1">
        <v>43</v>
      </c>
      <c r="AB611" s="1">
        <v>89</v>
      </c>
      <c r="AC611" s="1">
        <v>95</v>
      </c>
      <c r="AD611" s="1">
        <v>51</v>
      </c>
      <c r="AE611" s="1">
        <v>57</v>
      </c>
      <c r="AF611" s="1">
        <v>45</v>
      </c>
      <c r="AG611" s="1">
        <v>61</v>
      </c>
      <c r="AH611" s="1">
        <v>61</v>
      </c>
      <c r="AI611" s="1">
        <v>42</v>
      </c>
      <c r="AJ611" s="22">
        <v>44</v>
      </c>
      <c r="AL611" s="41" t="str">
        <f t="shared" si="37"/>
        <v>Man City</v>
      </c>
      <c r="AM611" s="14"/>
    </row>
    <row r="612" spans="16:39" x14ac:dyDescent="0.35">
      <c r="P612" s="21">
        <v>604</v>
      </c>
      <c r="Q612" s="1">
        <v>67</v>
      </c>
      <c r="R612" s="1">
        <v>52</v>
      </c>
      <c r="S612" s="1">
        <v>53</v>
      </c>
      <c r="T612" s="1">
        <v>33</v>
      </c>
      <c r="U612" s="1">
        <v>38</v>
      </c>
      <c r="V612" s="1">
        <v>60</v>
      </c>
      <c r="W612" s="1">
        <v>44</v>
      </c>
      <c r="X612" s="1">
        <v>56</v>
      </c>
      <c r="Y612" s="1">
        <v>26</v>
      </c>
      <c r="Z612" s="1">
        <v>26</v>
      </c>
      <c r="AA612" s="1">
        <v>44</v>
      </c>
      <c r="AB612" s="1">
        <v>89</v>
      </c>
      <c r="AC612" s="1">
        <v>89</v>
      </c>
      <c r="AD612" s="1">
        <v>65</v>
      </c>
      <c r="AE612" s="1">
        <v>51</v>
      </c>
      <c r="AF612" s="1">
        <v>38</v>
      </c>
      <c r="AG612" s="1">
        <v>69</v>
      </c>
      <c r="AH612" s="1">
        <v>56</v>
      </c>
      <c r="AI612" s="1">
        <v>48</v>
      </c>
      <c r="AJ612" s="22">
        <v>40</v>
      </c>
      <c r="AL612" s="41" t="str">
        <f t="shared" si="37"/>
        <v>Liverpool</v>
      </c>
      <c r="AM612" s="14"/>
    </row>
    <row r="613" spans="16:39" x14ac:dyDescent="0.35">
      <c r="P613" s="21">
        <v>605</v>
      </c>
      <c r="Q613" s="1">
        <v>64</v>
      </c>
      <c r="R613" s="1">
        <v>46</v>
      </c>
      <c r="S613" s="1">
        <v>46</v>
      </c>
      <c r="T613" s="1">
        <v>51</v>
      </c>
      <c r="U613" s="1">
        <v>32</v>
      </c>
      <c r="V613" s="1">
        <v>67</v>
      </c>
      <c r="W613" s="1">
        <v>29</v>
      </c>
      <c r="X613" s="1">
        <v>59</v>
      </c>
      <c r="Y613" s="1">
        <v>41</v>
      </c>
      <c r="Z613" s="1">
        <v>31</v>
      </c>
      <c r="AA613" s="1">
        <v>47</v>
      </c>
      <c r="AB613" s="1">
        <v>79</v>
      </c>
      <c r="AC613" s="1">
        <v>84</v>
      </c>
      <c r="AD613" s="1">
        <v>62</v>
      </c>
      <c r="AE613" s="1">
        <v>41</v>
      </c>
      <c r="AF613" s="1">
        <v>40</v>
      </c>
      <c r="AG613" s="1">
        <v>70</v>
      </c>
      <c r="AH613" s="1">
        <v>51</v>
      </c>
      <c r="AI613" s="1">
        <v>45</v>
      </c>
      <c r="AJ613" s="22">
        <v>55</v>
      </c>
      <c r="AL613" s="41" t="str">
        <f t="shared" si="37"/>
        <v>Man City</v>
      </c>
      <c r="AM613" s="14"/>
    </row>
    <row r="614" spans="16:39" x14ac:dyDescent="0.35">
      <c r="P614" s="21">
        <v>606</v>
      </c>
      <c r="Q614" s="1">
        <v>66</v>
      </c>
      <c r="R614" s="1">
        <v>39</v>
      </c>
      <c r="S614" s="1">
        <v>34</v>
      </c>
      <c r="T614" s="1">
        <v>35</v>
      </c>
      <c r="U614" s="1">
        <v>33</v>
      </c>
      <c r="V614" s="1">
        <v>63</v>
      </c>
      <c r="W614" s="1">
        <v>50</v>
      </c>
      <c r="X614" s="1">
        <v>58</v>
      </c>
      <c r="Y614" s="1">
        <v>32</v>
      </c>
      <c r="Z614" s="1">
        <v>30</v>
      </c>
      <c r="AA614" s="1">
        <v>61</v>
      </c>
      <c r="AB614" s="1">
        <v>77</v>
      </c>
      <c r="AC614" s="1">
        <v>93</v>
      </c>
      <c r="AD614" s="1">
        <v>54</v>
      </c>
      <c r="AE614" s="1">
        <v>46</v>
      </c>
      <c r="AF614" s="1">
        <v>52</v>
      </c>
      <c r="AG614" s="1">
        <v>72</v>
      </c>
      <c r="AH614" s="1">
        <v>47</v>
      </c>
      <c r="AI614" s="1">
        <v>42</v>
      </c>
      <c r="AJ614" s="22">
        <v>53</v>
      </c>
      <c r="AL614" s="41" t="str">
        <f t="shared" si="37"/>
        <v>Man City</v>
      </c>
      <c r="AM614" s="14"/>
    </row>
    <row r="615" spans="16:39" x14ac:dyDescent="0.35">
      <c r="P615" s="21">
        <v>607</v>
      </c>
      <c r="Q615" s="1">
        <v>68</v>
      </c>
      <c r="R615" s="1">
        <v>46</v>
      </c>
      <c r="S615" s="1">
        <v>42</v>
      </c>
      <c r="T615" s="1">
        <v>40</v>
      </c>
      <c r="U615" s="1">
        <v>30</v>
      </c>
      <c r="V615" s="1">
        <v>46</v>
      </c>
      <c r="W615" s="1">
        <v>63</v>
      </c>
      <c r="X615" s="1">
        <v>60</v>
      </c>
      <c r="Y615" s="1">
        <v>35</v>
      </c>
      <c r="Z615" s="1">
        <v>21</v>
      </c>
      <c r="AA615" s="1">
        <v>45</v>
      </c>
      <c r="AB615" s="1">
        <v>104</v>
      </c>
      <c r="AC615" s="1">
        <v>81</v>
      </c>
      <c r="AD615" s="1">
        <v>67</v>
      </c>
      <c r="AE615" s="1">
        <v>42</v>
      </c>
      <c r="AF615" s="1">
        <v>33</v>
      </c>
      <c r="AG615" s="1">
        <v>72</v>
      </c>
      <c r="AH615" s="1">
        <v>51</v>
      </c>
      <c r="AI615" s="1">
        <v>52</v>
      </c>
      <c r="AJ615" s="22">
        <v>52</v>
      </c>
      <c r="AL615" s="41" t="str">
        <f t="shared" si="37"/>
        <v>Liverpool</v>
      </c>
      <c r="AM615" s="14"/>
    </row>
    <row r="616" spans="16:39" x14ac:dyDescent="0.35">
      <c r="P616" s="21">
        <v>608</v>
      </c>
      <c r="Q616" s="1">
        <v>60</v>
      </c>
      <c r="R616" s="1">
        <v>44</v>
      </c>
      <c r="S616" s="1">
        <v>46</v>
      </c>
      <c r="T616" s="1">
        <v>51</v>
      </c>
      <c r="U616" s="1">
        <v>33</v>
      </c>
      <c r="V616" s="1">
        <v>62</v>
      </c>
      <c r="W616" s="1">
        <v>53</v>
      </c>
      <c r="X616" s="1">
        <v>62</v>
      </c>
      <c r="Y616" s="1">
        <v>29</v>
      </c>
      <c r="Z616" s="1">
        <v>16</v>
      </c>
      <c r="AA616" s="1">
        <v>44</v>
      </c>
      <c r="AB616" s="1">
        <v>68</v>
      </c>
      <c r="AC616" s="1">
        <v>88</v>
      </c>
      <c r="AD616" s="1">
        <v>62</v>
      </c>
      <c r="AE616" s="1">
        <v>57</v>
      </c>
      <c r="AF616" s="1">
        <v>43</v>
      </c>
      <c r="AG616" s="1">
        <v>74</v>
      </c>
      <c r="AH616" s="1">
        <v>56</v>
      </c>
      <c r="AI616" s="1">
        <v>49</v>
      </c>
      <c r="AJ616" s="22">
        <v>42</v>
      </c>
      <c r="AL616" s="41" t="str">
        <f t="shared" si="37"/>
        <v>Man City</v>
      </c>
      <c r="AM616" s="14"/>
    </row>
    <row r="617" spans="16:39" x14ac:dyDescent="0.35">
      <c r="P617" s="21">
        <v>609</v>
      </c>
      <c r="Q617" s="1">
        <v>53</v>
      </c>
      <c r="R617" s="1">
        <v>45</v>
      </c>
      <c r="S617" s="1">
        <v>25</v>
      </c>
      <c r="T617" s="1">
        <v>42</v>
      </c>
      <c r="U617" s="1">
        <v>36</v>
      </c>
      <c r="V617" s="1">
        <v>55</v>
      </c>
      <c r="W617" s="1">
        <v>49</v>
      </c>
      <c r="X617" s="1">
        <v>61</v>
      </c>
      <c r="Y617" s="1">
        <v>19</v>
      </c>
      <c r="Z617" s="1">
        <v>21</v>
      </c>
      <c r="AA617" s="1">
        <v>54</v>
      </c>
      <c r="AB617" s="1">
        <v>85</v>
      </c>
      <c r="AC617" s="1">
        <v>83</v>
      </c>
      <c r="AD617" s="1">
        <v>70</v>
      </c>
      <c r="AE617" s="1">
        <v>53</v>
      </c>
      <c r="AF617" s="1">
        <v>45</v>
      </c>
      <c r="AG617" s="1">
        <v>83</v>
      </c>
      <c r="AH617" s="1">
        <v>54</v>
      </c>
      <c r="AI617" s="1">
        <v>52</v>
      </c>
      <c r="AJ617" s="22">
        <v>44</v>
      </c>
      <c r="AL617" s="41" t="str">
        <f t="shared" si="37"/>
        <v>Liverpool</v>
      </c>
      <c r="AM617" s="14"/>
    </row>
    <row r="618" spans="16:39" x14ac:dyDescent="0.35">
      <c r="P618" s="21">
        <v>610</v>
      </c>
      <c r="Q618" s="1">
        <v>60</v>
      </c>
      <c r="R618" s="1">
        <v>38</v>
      </c>
      <c r="S618" s="1">
        <v>41</v>
      </c>
      <c r="T618" s="1">
        <v>40</v>
      </c>
      <c r="U618" s="1">
        <v>31</v>
      </c>
      <c r="V618" s="1">
        <v>61</v>
      </c>
      <c r="W618" s="1">
        <v>46</v>
      </c>
      <c r="X618" s="1">
        <v>58</v>
      </c>
      <c r="Y618" s="1">
        <v>46</v>
      </c>
      <c r="Z618" s="1">
        <v>21</v>
      </c>
      <c r="AA618" s="1">
        <v>49</v>
      </c>
      <c r="AB618" s="1">
        <v>88</v>
      </c>
      <c r="AC618" s="1">
        <v>80</v>
      </c>
      <c r="AD618" s="1">
        <v>52</v>
      </c>
      <c r="AE618" s="1">
        <v>53</v>
      </c>
      <c r="AF618" s="1">
        <v>53</v>
      </c>
      <c r="AG618" s="1">
        <v>58</v>
      </c>
      <c r="AH618" s="1">
        <v>39</v>
      </c>
      <c r="AI618" s="1">
        <v>36</v>
      </c>
      <c r="AJ618" s="22">
        <v>60</v>
      </c>
      <c r="AL618" s="41" t="str">
        <f t="shared" si="37"/>
        <v>Liverpool</v>
      </c>
      <c r="AM618" s="14"/>
    </row>
    <row r="619" spans="16:39" x14ac:dyDescent="0.35">
      <c r="P619" s="21">
        <v>611</v>
      </c>
      <c r="Q619" s="1">
        <v>51</v>
      </c>
      <c r="R619" s="1">
        <v>37</v>
      </c>
      <c r="S619" s="1">
        <v>34</v>
      </c>
      <c r="T619" s="1">
        <v>29</v>
      </c>
      <c r="U619" s="1">
        <v>43</v>
      </c>
      <c r="V619" s="1">
        <v>57</v>
      </c>
      <c r="W619" s="1">
        <v>50</v>
      </c>
      <c r="X619" s="1">
        <v>52</v>
      </c>
      <c r="Y619" s="1">
        <v>38</v>
      </c>
      <c r="Z619" s="1">
        <v>32</v>
      </c>
      <c r="AA619" s="1">
        <v>51</v>
      </c>
      <c r="AB619" s="1">
        <v>87</v>
      </c>
      <c r="AC619" s="1">
        <v>90</v>
      </c>
      <c r="AD619" s="1">
        <v>59</v>
      </c>
      <c r="AE619" s="1">
        <v>53</v>
      </c>
      <c r="AF619" s="1">
        <v>50</v>
      </c>
      <c r="AG619" s="1">
        <v>55</v>
      </c>
      <c r="AH619" s="1">
        <v>57</v>
      </c>
      <c r="AI619" s="1">
        <v>51</v>
      </c>
      <c r="AJ619" s="22">
        <v>57</v>
      </c>
      <c r="AL619" s="41" t="str">
        <f t="shared" si="37"/>
        <v>Man City</v>
      </c>
      <c r="AM619" s="14"/>
    </row>
    <row r="620" spans="16:39" x14ac:dyDescent="0.35">
      <c r="P620" s="21">
        <v>612</v>
      </c>
      <c r="Q620" s="1">
        <v>70</v>
      </c>
      <c r="R620" s="1">
        <v>33</v>
      </c>
      <c r="S620" s="1">
        <v>41</v>
      </c>
      <c r="T620" s="1">
        <v>41</v>
      </c>
      <c r="U620" s="1">
        <v>48</v>
      </c>
      <c r="V620" s="1">
        <v>66</v>
      </c>
      <c r="W620" s="1">
        <v>59</v>
      </c>
      <c r="X620" s="1">
        <v>63</v>
      </c>
      <c r="Y620" s="1">
        <v>34</v>
      </c>
      <c r="Z620" s="1">
        <v>31</v>
      </c>
      <c r="AA620" s="1">
        <v>42</v>
      </c>
      <c r="AB620" s="1">
        <v>90</v>
      </c>
      <c r="AC620" s="1">
        <v>89</v>
      </c>
      <c r="AD620" s="1">
        <v>45</v>
      </c>
      <c r="AE620" s="1">
        <v>40</v>
      </c>
      <c r="AF620" s="1">
        <v>47</v>
      </c>
      <c r="AG620" s="1">
        <v>48</v>
      </c>
      <c r="AH620" s="1">
        <v>50</v>
      </c>
      <c r="AI620" s="1">
        <v>45</v>
      </c>
      <c r="AJ620" s="22">
        <v>42</v>
      </c>
      <c r="AL620" s="41" t="str">
        <f t="shared" si="37"/>
        <v>Liverpool</v>
      </c>
      <c r="AM620" s="14"/>
    </row>
    <row r="621" spans="16:39" x14ac:dyDescent="0.35">
      <c r="P621" s="21">
        <v>613</v>
      </c>
      <c r="Q621" s="1">
        <v>63</v>
      </c>
      <c r="R621" s="1">
        <v>47</v>
      </c>
      <c r="S621" s="1">
        <v>30</v>
      </c>
      <c r="T621" s="1">
        <v>23</v>
      </c>
      <c r="U621" s="1">
        <v>28</v>
      </c>
      <c r="V621" s="1">
        <v>67</v>
      </c>
      <c r="W621" s="1">
        <v>47</v>
      </c>
      <c r="X621" s="1">
        <v>52</v>
      </c>
      <c r="Y621" s="1">
        <v>32</v>
      </c>
      <c r="Z621" s="1">
        <v>25</v>
      </c>
      <c r="AA621" s="1">
        <v>56</v>
      </c>
      <c r="AB621" s="1">
        <v>83</v>
      </c>
      <c r="AC621" s="1">
        <v>83</v>
      </c>
      <c r="AD621" s="1">
        <v>67</v>
      </c>
      <c r="AE621" s="1">
        <v>61</v>
      </c>
      <c r="AF621" s="1">
        <v>39</v>
      </c>
      <c r="AG621" s="1">
        <v>70</v>
      </c>
      <c r="AH621" s="1">
        <v>46</v>
      </c>
      <c r="AI621" s="1">
        <v>58</v>
      </c>
      <c r="AJ621" s="22">
        <v>56</v>
      </c>
      <c r="AL621" s="41" t="str">
        <f t="shared" si="37"/>
        <v>Liverpool</v>
      </c>
      <c r="AM621" s="14"/>
    </row>
    <row r="622" spans="16:39" x14ac:dyDescent="0.35">
      <c r="P622" s="21">
        <v>614</v>
      </c>
      <c r="Q622" s="1">
        <v>79</v>
      </c>
      <c r="R622" s="1">
        <v>55</v>
      </c>
      <c r="S622" s="1">
        <v>41</v>
      </c>
      <c r="T622" s="1">
        <v>32</v>
      </c>
      <c r="U622" s="1">
        <v>32</v>
      </c>
      <c r="V622" s="1">
        <v>66</v>
      </c>
      <c r="W622" s="1">
        <v>60</v>
      </c>
      <c r="X622" s="1">
        <v>47</v>
      </c>
      <c r="Y622" s="1">
        <v>44</v>
      </c>
      <c r="Z622" s="1">
        <v>16</v>
      </c>
      <c r="AA622" s="1">
        <v>43</v>
      </c>
      <c r="AB622" s="1">
        <v>87</v>
      </c>
      <c r="AC622" s="1">
        <v>76</v>
      </c>
      <c r="AD622" s="1">
        <v>50</v>
      </c>
      <c r="AE622" s="1">
        <v>54</v>
      </c>
      <c r="AF622" s="1">
        <v>46</v>
      </c>
      <c r="AG622" s="1">
        <v>57</v>
      </c>
      <c r="AH622" s="1">
        <v>56</v>
      </c>
      <c r="AI622" s="1">
        <v>42</v>
      </c>
      <c r="AJ622" s="22">
        <v>48</v>
      </c>
      <c r="AL622" s="41" t="str">
        <f t="shared" si="37"/>
        <v>Liverpool</v>
      </c>
      <c r="AM622" s="14"/>
    </row>
    <row r="623" spans="16:39" x14ac:dyDescent="0.35">
      <c r="P623" s="21">
        <v>615</v>
      </c>
      <c r="Q623" s="1">
        <v>65</v>
      </c>
      <c r="R623" s="1">
        <v>43</v>
      </c>
      <c r="S623" s="1">
        <v>36</v>
      </c>
      <c r="T623" s="1">
        <v>34</v>
      </c>
      <c r="U623" s="1">
        <v>24</v>
      </c>
      <c r="V623" s="1">
        <v>64</v>
      </c>
      <c r="W623" s="1">
        <v>40</v>
      </c>
      <c r="X623" s="1">
        <v>70</v>
      </c>
      <c r="Y623" s="1">
        <v>36</v>
      </c>
      <c r="Z623" s="1">
        <v>19</v>
      </c>
      <c r="AA623" s="1">
        <v>52</v>
      </c>
      <c r="AB623" s="1">
        <v>80</v>
      </c>
      <c r="AC623" s="1">
        <v>82</v>
      </c>
      <c r="AD623" s="1">
        <v>61</v>
      </c>
      <c r="AE623" s="1">
        <v>56</v>
      </c>
      <c r="AF623" s="1">
        <v>42</v>
      </c>
      <c r="AG623" s="1">
        <v>80</v>
      </c>
      <c r="AH623" s="1">
        <v>48</v>
      </c>
      <c r="AI623" s="1">
        <v>47</v>
      </c>
      <c r="AJ623" s="22">
        <v>51</v>
      </c>
      <c r="AL623" s="41" t="str">
        <f t="shared" si="37"/>
        <v>Man City</v>
      </c>
      <c r="AM623" s="14"/>
    </row>
    <row r="624" spans="16:39" x14ac:dyDescent="0.35">
      <c r="P624" s="21">
        <v>616</v>
      </c>
      <c r="Q624" s="1">
        <v>57</v>
      </c>
      <c r="R624" s="1">
        <v>46</v>
      </c>
      <c r="S624" s="1">
        <v>54</v>
      </c>
      <c r="T624" s="1">
        <v>47</v>
      </c>
      <c r="U624" s="1">
        <v>28</v>
      </c>
      <c r="V624" s="1">
        <v>64</v>
      </c>
      <c r="W624" s="1">
        <v>47</v>
      </c>
      <c r="X624" s="1">
        <v>64</v>
      </c>
      <c r="Y624" s="1">
        <v>24</v>
      </c>
      <c r="Z624" s="1">
        <v>19</v>
      </c>
      <c r="AA624" s="1">
        <v>55</v>
      </c>
      <c r="AB624" s="1">
        <v>85</v>
      </c>
      <c r="AC624" s="1">
        <v>90</v>
      </c>
      <c r="AD624" s="1">
        <v>61</v>
      </c>
      <c r="AE624" s="1">
        <v>54</v>
      </c>
      <c r="AF624" s="1">
        <v>37</v>
      </c>
      <c r="AG624" s="1">
        <v>68</v>
      </c>
      <c r="AH624" s="1">
        <v>46</v>
      </c>
      <c r="AI624" s="1">
        <v>32</v>
      </c>
      <c r="AJ624" s="22">
        <v>48</v>
      </c>
      <c r="AL624" s="41" t="str">
        <f t="shared" si="37"/>
        <v>Man City</v>
      </c>
      <c r="AM624" s="14"/>
    </row>
    <row r="625" spans="16:39" x14ac:dyDescent="0.35">
      <c r="P625" s="21">
        <v>617</v>
      </c>
      <c r="Q625" s="1">
        <v>56</v>
      </c>
      <c r="R625" s="1">
        <v>54</v>
      </c>
      <c r="S625" s="1">
        <v>40</v>
      </c>
      <c r="T625" s="1">
        <v>46</v>
      </c>
      <c r="U625" s="1">
        <v>30</v>
      </c>
      <c r="V625" s="1">
        <v>65</v>
      </c>
      <c r="W625" s="1">
        <v>48</v>
      </c>
      <c r="X625" s="1">
        <v>72</v>
      </c>
      <c r="Y625" s="1">
        <v>22</v>
      </c>
      <c r="Z625" s="1">
        <v>18</v>
      </c>
      <c r="AA625" s="1">
        <v>58</v>
      </c>
      <c r="AB625" s="1">
        <v>87</v>
      </c>
      <c r="AC625" s="1">
        <v>91</v>
      </c>
      <c r="AD625" s="1">
        <v>54</v>
      </c>
      <c r="AE625" s="1">
        <v>50</v>
      </c>
      <c r="AF625" s="1">
        <v>27</v>
      </c>
      <c r="AG625" s="1">
        <v>79</v>
      </c>
      <c r="AH625" s="1">
        <v>44</v>
      </c>
      <c r="AI625" s="1">
        <v>57</v>
      </c>
      <c r="AJ625" s="22">
        <v>47</v>
      </c>
      <c r="AL625" s="41" t="str">
        <f t="shared" si="37"/>
        <v>Man City</v>
      </c>
      <c r="AM625" s="14"/>
    </row>
    <row r="626" spans="16:39" x14ac:dyDescent="0.35">
      <c r="P626" s="21">
        <v>618</v>
      </c>
      <c r="Q626" s="1">
        <v>64</v>
      </c>
      <c r="R626" s="1">
        <v>44</v>
      </c>
      <c r="S626" s="1">
        <v>34</v>
      </c>
      <c r="T626" s="1">
        <v>38</v>
      </c>
      <c r="U626" s="1">
        <v>28</v>
      </c>
      <c r="V626" s="1">
        <v>70</v>
      </c>
      <c r="W626" s="1">
        <v>60</v>
      </c>
      <c r="X626" s="1">
        <v>54</v>
      </c>
      <c r="Y626" s="1">
        <v>20</v>
      </c>
      <c r="Z626" s="1">
        <v>25</v>
      </c>
      <c r="AA626" s="1">
        <v>62</v>
      </c>
      <c r="AB626" s="1">
        <v>87</v>
      </c>
      <c r="AC626" s="1">
        <v>89</v>
      </c>
      <c r="AD626" s="1">
        <v>51</v>
      </c>
      <c r="AE626" s="1">
        <v>49</v>
      </c>
      <c r="AF626" s="1">
        <v>31</v>
      </c>
      <c r="AG626" s="1">
        <v>71</v>
      </c>
      <c r="AH626" s="1">
        <v>51</v>
      </c>
      <c r="AI626" s="1">
        <v>52</v>
      </c>
      <c r="AJ626" s="22">
        <v>60</v>
      </c>
      <c r="AL626" s="41" t="str">
        <f t="shared" si="37"/>
        <v>Man City</v>
      </c>
      <c r="AM626" s="14"/>
    </row>
    <row r="627" spans="16:39" x14ac:dyDescent="0.35">
      <c r="P627" s="21">
        <v>619</v>
      </c>
      <c r="Q627" s="1">
        <v>70</v>
      </c>
      <c r="R627" s="1">
        <v>38</v>
      </c>
      <c r="S627" s="1">
        <v>45</v>
      </c>
      <c r="T627" s="1">
        <v>48</v>
      </c>
      <c r="U627" s="1">
        <v>19</v>
      </c>
      <c r="V627" s="1">
        <v>71</v>
      </c>
      <c r="W627" s="1">
        <v>40</v>
      </c>
      <c r="X627" s="1">
        <v>44</v>
      </c>
      <c r="Y627" s="1">
        <v>44</v>
      </c>
      <c r="Z627" s="1">
        <v>13</v>
      </c>
      <c r="AA627" s="1">
        <v>38</v>
      </c>
      <c r="AB627" s="1">
        <v>91</v>
      </c>
      <c r="AC627" s="1">
        <v>80</v>
      </c>
      <c r="AD627" s="1">
        <v>66</v>
      </c>
      <c r="AE627" s="1">
        <v>46</v>
      </c>
      <c r="AF627" s="1">
        <v>37</v>
      </c>
      <c r="AG627" s="1">
        <v>72</v>
      </c>
      <c r="AH627" s="1">
        <v>62</v>
      </c>
      <c r="AI627" s="1">
        <v>55</v>
      </c>
      <c r="AJ627" s="22">
        <v>48</v>
      </c>
      <c r="AL627" s="41" t="str">
        <f t="shared" si="37"/>
        <v>Liverpool</v>
      </c>
      <c r="AM627" s="14"/>
    </row>
    <row r="628" spans="16:39" x14ac:dyDescent="0.35">
      <c r="P628" s="21">
        <v>620</v>
      </c>
      <c r="Q628" s="1">
        <v>59</v>
      </c>
      <c r="R628" s="1">
        <v>51</v>
      </c>
      <c r="S628" s="1">
        <v>31</v>
      </c>
      <c r="T628" s="1">
        <v>43</v>
      </c>
      <c r="U628" s="1">
        <v>36</v>
      </c>
      <c r="V628" s="1">
        <v>71</v>
      </c>
      <c r="W628" s="1">
        <v>58</v>
      </c>
      <c r="X628" s="1">
        <v>57</v>
      </c>
      <c r="Y628" s="1">
        <v>37</v>
      </c>
      <c r="Z628" s="1">
        <v>22</v>
      </c>
      <c r="AA628" s="1">
        <v>49</v>
      </c>
      <c r="AB628" s="1">
        <v>85</v>
      </c>
      <c r="AC628" s="1">
        <v>90</v>
      </c>
      <c r="AD628" s="1">
        <v>65</v>
      </c>
      <c r="AE628" s="1">
        <v>58</v>
      </c>
      <c r="AF628" s="1">
        <v>31</v>
      </c>
      <c r="AG628" s="1">
        <v>71</v>
      </c>
      <c r="AH628" s="1">
        <v>35</v>
      </c>
      <c r="AI628" s="1">
        <v>37</v>
      </c>
      <c r="AJ628" s="22">
        <v>56</v>
      </c>
      <c r="AL628" s="41" t="str">
        <f t="shared" si="37"/>
        <v>Man City</v>
      </c>
      <c r="AM628" s="14"/>
    </row>
    <row r="629" spans="16:39" x14ac:dyDescent="0.35">
      <c r="P629" s="21">
        <v>621</v>
      </c>
      <c r="Q629" s="1">
        <v>64</v>
      </c>
      <c r="R629" s="1">
        <v>49</v>
      </c>
      <c r="S629" s="1">
        <v>27</v>
      </c>
      <c r="T629" s="1">
        <v>49</v>
      </c>
      <c r="U629" s="1">
        <v>35</v>
      </c>
      <c r="V629" s="1">
        <v>60</v>
      </c>
      <c r="W629" s="1">
        <v>45</v>
      </c>
      <c r="X629" s="1">
        <v>61</v>
      </c>
      <c r="Y629" s="1">
        <v>25</v>
      </c>
      <c r="Z629" s="1">
        <v>26</v>
      </c>
      <c r="AA629" s="1">
        <v>54</v>
      </c>
      <c r="AB629" s="1">
        <v>76</v>
      </c>
      <c r="AC629" s="1">
        <v>94</v>
      </c>
      <c r="AD629" s="1">
        <v>58</v>
      </c>
      <c r="AE629" s="1">
        <v>34</v>
      </c>
      <c r="AF629" s="1">
        <v>39</v>
      </c>
      <c r="AG629" s="1">
        <v>89</v>
      </c>
      <c r="AH629" s="1">
        <v>52</v>
      </c>
      <c r="AI629" s="1">
        <v>40</v>
      </c>
      <c r="AJ629" s="22">
        <v>63</v>
      </c>
      <c r="AL629" s="41" t="str">
        <f t="shared" si="37"/>
        <v>Man City</v>
      </c>
      <c r="AM629" s="14"/>
    </row>
    <row r="630" spans="16:39" x14ac:dyDescent="0.35">
      <c r="P630" s="21">
        <v>622</v>
      </c>
      <c r="Q630" s="1">
        <v>66</v>
      </c>
      <c r="R630" s="1">
        <v>45</v>
      </c>
      <c r="S630" s="1">
        <v>44</v>
      </c>
      <c r="T630" s="1">
        <v>45</v>
      </c>
      <c r="U630" s="1">
        <v>26</v>
      </c>
      <c r="V630" s="1">
        <v>78</v>
      </c>
      <c r="W630" s="1">
        <v>56</v>
      </c>
      <c r="X630" s="1">
        <v>49</v>
      </c>
      <c r="Y630" s="1">
        <v>29</v>
      </c>
      <c r="Z630" s="1">
        <v>11</v>
      </c>
      <c r="AA630" s="1">
        <v>56</v>
      </c>
      <c r="AB630" s="1">
        <v>90</v>
      </c>
      <c r="AC630" s="1">
        <v>89</v>
      </c>
      <c r="AD630" s="1">
        <v>50</v>
      </c>
      <c r="AE630" s="1">
        <v>43</v>
      </c>
      <c r="AF630" s="1">
        <v>42</v>
      </c>
      <c r="AG630" s="1">
        <v>64</v>
      </c>
      <c r="AH630" s="1">
        <v>50</v>
      </c>
      <c r="AI630" s="1">
        <v>37</v>
      </c>
      <c r="AJ630" s="22">
        <v>62</v>
      </c>
      <c r="AL630" s="41" t="str">
        <f t="shared" si="37"/>
        <v>Liverpool</v>
      </c>
      <c r="AM630" s="14"/>
    </row>
    <row r="631" spans="16:39" x14ac:dyDescent="0.35">
      <c r="P631" s="21">
        <v>623</v>
      </c>
      <c r="Q631" s="1">
        <v>65</v>
      </c>
      <c r="R631" s="1">
        <v>54</v>
      </c>
      <c r="S631" s="1">
        <v>38</v>
      </c>
      <c r="T631" s="1">
        <v>32</v>
      </c>
      <c r="U631" s="1">
        <v>31</v>
      </c>
      <c r="V631" s="1">
        <v>54</v>
      </c>
      <c r="W631" s="1">
        <v>49</v>
      </c>
      <c r="X631" s="1">
        <v>57</v>
      </c>
      <c r="Y631" s="1">
        <v>25</v>
      </c>
      <c r="Z631" s="1">
        <v>26</v>
      </c>
      <c r="AA631" s="1">
        <v>47</v>
      </c>
      <c r="AB631" s="1">
        <v>86</v>
      </c>
      <c r="AC631" s="1">
        <v>87</v>
      </c>
      <c r="AD631" s="1">
        <v>66</v>
      </c>
      <c r="AE631" s="1">
        <v>48</v>
      </c>
      <c r="AF631" s="1">
        <v>33</v>
      </c>
      <c r="AG631" s="1">
        <v>70</v>
      </c>
      <c r="AH631" s="1">
        <v>51</v>
      </c>
      <c r="AI631" s="1">
        <v>47</v>
      </c>
      <c r="AJ631" s="22">
        <v>57</v>
      </c>
      <c r="AL631" s="41" t="str">
        <f t="shared" si="37"/>
        <v>Man City</v>
      </c>
      <c r="AM631" s="14"/>
    </row>
    <row r="632" spans="16:39" x14ac:dyDescent="0.35">
      <c r="P632" s="21">
        <v>624</v>
      </c>
      <c r="Q632" s="1">
        <v>59</v>
      </c>
      <c r="R632" s="1">
        <v>45</v>
      </c>
      <c r="S632" s="1">
        <v>28</v>
      </c>
      <c r="T632" s="1">
        <v>42</v>
      </c>
      <c r="U632" s="1">
        <v>44</v>
      </c>
      <c r="V632" s="1">
        <v>60</v>
      </c>
      <c r="W632" s="1">
        <v>64</v>
      </c>
      <c r="X632" s="1">
        <v>50</v>
      </c>
      <c r="Y632" s="1">
        <v>21</v>
      </c>
      <c r="Z632" s="1">
        <v>31</v>
      </c>
      <c r="AA632" s="1">
        <v>57</v>
      </c>
      <c r="AB632" s="1">
        <v>84</v>
      </c>
      <c r="AC632" s="1">
        <v>87</v>
      </c>
      <c r="AD632" s="1">
        <v>60</v>
      </c>
      <c r="AE632" s="1">
        <v>56</v>
      </c>
      <c r="AF632" s="1">
        <v>41</v>
      </c>
      <c r="AG632" s="1">
        <v>67</v>
      </c>
      <c r="AH632" s="1">
        <v>40</v>
      </c>
      <c r="AI632" s="1">
        <v>54</v>
      </c>
      <c r="AJ632" s="22">
        <v>55</v>
      </c>
      <c r="AL632" s="41" t="str">
        <f t="shared" si="37"/>
        <v>Man City</v>
      </c>
      <c r="AM632" s="14"/>
    </row>
    <row r="633" spans="16:39" x14ac:dyDescent="0.35">
      <c r="P633" s="21">
        <v>625</v>
      </c>
      <c r="Q633" s="1">
        <v>60</v>
      </c>
      <c r="R633" s="1">
        <v>43</v>
      </c>
      <c r="S633" s="1">
        <v>39</v>
      </c>
      <c r="T633" s="1">
        <v>41</v>
      </c>
      <c r="U633" s="1">
        <v>17</v>
      </c>
      <c r="V633" s="1">
        <v>75</v>
      </c>
      <c r="W633" s="1">
        <v>55</v>
      </c>
      <c r="X633" s="1">
        <v>66</v>
      </c>
      <c r="Y633" s="1">
        <v>35</v>
      </c>
      <c r="Z633" s="1">
        <v>31</v>
      </c>
      <c r="AA633" s="1">
        <v>53</v>
      </c>
      <c r="AB633" s="1">
        <v>92</v>
      </c>
      <c r="AC633" s="1">
        <v>82</v>
      </c>
      <c r="AD633" s="1">
        <v>55</v>
      </c>
      <c r="AE633" s="1">
        <v>47</v>
      </c>
      <c r="AF633" s="1">
        <v>39</v>
      </c>
      <c r="AG633" s="1">
        <v>76</v>
      </c>
      <c r="AH633" s="1">
        <v>35</v>
      </c>
      <c r="AI633" s="1">
        <v>38</v>
      </c>
      <c r="AJ633" s="22">
        <v>51</v>
      </c>
      <c r="AL633" s="41" t="str">
        <f t="shared" si="37"/>
        <v>Liverpool</v>
      </c>
      <c r="AM633" s="14"/>
    </row>
    <row r="634" spans="16:39" x14ac:dyDescent="0.35">
      <c r="P634" s="21">
        <v>626</v>
      </c>
      <c r="Q634" s="1">
        <v>65</v>
      </c>
      <c r="R634" s="1">
        <v>50</v>
      </c>
      <c r="S634" s="1">
        <v>41</v>
      </c>
      <c r="T634" s="1">
        <v>39</v>
      </c>
      <c r="U634" s="1">
        <v>36</v>
      </c>
      <c r="V634" s="1">
        <v>67</v>
      </c>
      <c r="W634" s="1">
        <v>60</v>
      </c>
      <c r="X634" s="1">
        <v>53</v>
      </c>
      <c r="Y634" s="1">
        <v>27</v>
      </c>
      <c r="Z634" s="1">
        <v>20</v>
      </c>
      <c r="AA634" s="1">
        <v>41</v>
      </c>
      <c r="AB634" s="1">
        <v>79</v>
      </c>
      <c r="AC634" s="1">
        <v>86</v>
      </c>
      <c r="AD634" s="1">
        <v>59</v>
      </c>
      <c r="AE634" s="1">
        <v>50</v>
      </c>
      <c r="AF634" s="1">
        <v>41</v>
      </c>
      <c r="AG634" s="1">
        <v>54</v>
      </c>
      <c r="AH634" s="1">
        <v>47</v>
      </c>
      <c r="AI634" s="1">
        <v>57</v>
      </c>
      <c r="AJ634" s="22">
        <v>63</v>
      </c>
      <c r="AL634" s="41" t="str">
        <f t="shared" si="37"/>
        <v>Man City</v>
      </c>
      <c r="AM634" s="14"/>
    </row>
    <row r="635" spans="16:39" x14ac:dyDescent="0.35">
      <c r="P635" s="21">
        <v>627</v>
      </c>
      <c r="Q635" s="1">
        <v>60</v>
      </c>
      <c r="R635" s="1">
        <v>35</v>
      </c>
      <c r="S635" s="1">
        <v>31</v>
      </c>
      <c r="T635" s="1">
        <v>47</v>
      </c>
      <c r="U635" s="1">
        <v>38</v>
      </c>
      <c r="V635" s="1">
        <v>72</v>
      </c>
      <c r="W635" s="1">
        <v>51</v>
      </c>
      <c r="X635" s="1">
        <v>57</v>
      </c>
      <c r="Y635" s="1">
        <v>23</v>
      </c>
      <c r="Z635" s="1">
        <v>23</v>
      </c>
      <c r="AA635" s="1">
        <v>50</v>
      </c>
      <c r="AB635" s="1">
        <v>90</v>
      </c>
      <c r="AC635" s="1">
        <v>90</v>
      </c>
      <c r="AD635" s="1">
        <v>54</v>
      </c>
      <c r="AE635" s="1">
        <v>42</v>
      </c>
      <c r="AF635" s="1">
        <v>52</v>
      </c>
      <c r="AG635" s="1">
        <v>63</v>
      </c>
      <c r="AH635" s="1">
        <v>47</v>
      </c>
      <c r="AI635" s="1">
        <v>43</v>
      </c>
      <c r="AJ635" s="22">
        <v>58</v>
      </c>
      <c r="AL635" s="41" t="str">
        <f t="shared" si="37"/>
        <v>Liverpool</v>
      </c>
      <c r="AM635" s="14"/>
    </row>
    <row r="636" spans="16:39" x14ac:dyDescent="0.35">
      <c r="P636" s="21">
        <v>628</v>
      </c>
      <c r="Q636" s="1">
        <v>70</v>
      </c>
      <c r="R636" s="1">
        <v>48</v>
      </c>
      <c r="S636" s="1">
        <v>39</v>
      </c>
      <c r="T636" s="1">
        <v>37</v>
      </c>
      <c r="U636" s="1">
        <v>30</v>
      </c>
      <c r="V636" s="1">
        <v>62</v>
      </c>
      <c r="W636" s="1">
        <v>44</v>
      </c>
      <c r="X636" s="1">
        <v>59</v>
      </c>
      <c r="Y636" s="1">
        <v>29</v>
      </c>
      <c r="Z636" s="1">
        <v>16</v>
      </c>
      <c r="AA636" s="1">
        <v>45</v>
      </c>
      <c r="AB636" s="1">
        <v>83</v>
      </c>
      <c r="AC636" s="1">
        <v>86</v>
      </c>
      <c r="AD636" s="1">
        <v>61</v>
      </c>
      <c r="AE636" s="1">
        <v>49</v>
      </c>
      <c r="AF636" s="1">
        <v>39</v>
      </c>
      <c r="AG636" s="1">
        <v>72</v>
      </c>
      <c r="AH636" s="1">
        <v>48</v>
      </c>
      <c r="AI636" s="1">
        <v>57</v>
      </c>
      <c r="AJ636" s="22">
        <v>56</v>
      </c>
      <c r="AL636" s="41" t="str">
        <f t="shared" si="37"/>
        <v>Man City</v>
      </c>
      <c r="AM636" s="14"/>
    </row>
    <row r="637" spans="16:39" x14ac:dyDescent="0.35">
      <c r="P637" s="21">
        <v>629</v>
      </c>
      <c r="Q637" s="1">
        <v>63</v>
      </c>
      <c r="R637" s="1">
        <v>54</v>
      </c>
      <c r="S637" s="1">
        <v>37</v>
      </c>
      <c r="T637" s="1">
        <v>43</v>
      </c>
      <c r="U637" s="1">
        <v>31</v>
      </c>
      <c r="V637" s="1">
        <v>65</v>
      </c>
      <c r="W637" s="1">
        <v>39</v>
      </c>
      <c r="X637" s="1">
        <v>59</v>
      </c>
      <c r="Y637" s="1">
        <v>12</v>
      </c>
      <c r="Z637" s="1">
        <v>21</v>
      </c>
      <c r="AA637" s="1">
        <v>57</v>
      </c>
      <c r="AB637" s="1">
        <v>78</v>
      </c>
      <c r="AC637" s="1">
        <v>88</v>
      </c>
      <c r="AD637" s="1">
        <v>60</v>
      </c>
      <c r="AE637" s="1">
        <v>49</v>
      </c>
      <c r="AF637" s="1">
        <v>51</v>
      </c>
      <c r="AG637" s="1">
        <v>74</v>
      </c>
      <c r="AH637" s="1">
        <v>48</v>
      </c>
      <c r="AI637" s="1">
        <v>46</v>
      </c>
      <c r="AJ637" s="22">
        <v>58</v>
      </c>
      <c r="AL637" s="41" t="str">
        <f t="shared" si="37"/>
        <v>Man City</v>
      </c>
      <c r="AM637" s="14"/>
    </row>
    <row r="638" spans="16:39" x14ac:dyDescent="0.35">
      <c r="P638" s="21">
        <v>630</v>
      </c>
      <c r="Q638" s="1">
        <v>62</v>
      </c>
      <c r="R638" s="1">
        <v>54</v>
      </c>
      <c r="S638" s="1">
        <v>45</v>
      </c>
      <c r="T638" s="1">
        <v>44</v>
      </c>
      <c r="U638" s="1">
        <v>41</v>
      </c>
      <c r="V638" s="1">
        <v>62</v>
      </c>
      <c r="W638" s="1">
        <v>59</v>
      </c>
      <c r="X638" s="1">
        <v>51</v>
      </c>
      <c r="Y638" s="1">
        <v>34</v>
      </c>
      <c r="Z638" s="1">
        <v>23</v>
      </c>
      <c r="AA638" s="1">
        <v>54</v>
      </c>
      <c r="AB638" s="1">
        <v>92</v>
      </c>
      <c r="AC638" s="1">
        <v>82</v>
      </c>
      <c r="AD638" s="1">
        <v>55</v>
      </c>
      <c r="AE638" s="1">
        <v>49</v>
      </c>
      <c r="AF638" s="1">
        <v>41</v>
      </c>
      <c r="AG638" s="1">
        <v>58</v>
      </c>
      <c r="AH638" s="1">
        <v>46</v>
      </c>
      <c r="AI638" s="1">
        <v>36</v>
      </c>
      <c r="AJ638" s="22">
        <v>41</v>
      </c>
      <c r="AL638" s="41" t="str">
        <f t="shared" si="37"/>
        <v>Liverpool</v>
      </c>
      <c r="AM638" s="14"/>
    </row>
    <row r="639" spans="16:39" x14ac:dyDescent="0.35">
      <c r="P639" s="21">
        <v>631</v>
      </c>
      <c r="Q639" s="1">
        <v>68</v>
      </c>
      <c r="R639" s="1">
        <v>37</v>
      </c>
      <c r="S639" s="1">
        <v>39</v>
      </c>
      <c r="T639" s="1">
        <v>38</v>
      </c>
      <c r="U639" s="1">
        <v>29</v>
      </c>
      <c r="V639" s="1">
        <v>65</v>
      </c>
      <c r="W639" s="1">
        <v>54</v>
      </c>
      <c r="X639" s="1">
        <v>66</v>
      </c>
      <c r="Y639" s="1">
        <v>31</v>
      </c>
      <c r="Z639" s="1">
        <v>19</v>
      </c>
      <c r="AA639" s="1">
        <v>60</v>
      </c>
      <c r="AB639" s="1">
        <v>87</v>
      </c>
      <c r="AC639" s="1">
        <v>68</v>
      </c>
      <c r="AD639" s="1">
        <v>59</v>
      </c>
      <c r="AE639" s="1">
        <v>52</v>
      </c>
      <c r="AF639" s="1">
        <v>51</v>
      </c>
      <c r="AG639" s="1">
        <v>70</v>
      </c>
      <c r="AH639" s="1">
        <v>33</v>
      </c>
      <c r="AI639" s="1">
        <v>45</v>
      </c>
      <c r="AJ639" s="22">
        <v>63</v>
      </c>
      <c r="AL639" s="41" t="str">
        <f t="shared" si="37"/>
        <v>Liverpool</v>
      </c>
      <c r="AM639" s="14"/>
    </row>
    <row r="640" spans="16:39" x14ac:dyDescent="0.35">
      <c r="P640" s="21">
        <v>632</v>
      </c>
      <c r="Q640" s="1">
        <v>55</v>
      </c>
      <c r="R640" s="1">
        <v>53</v>
      </c>
      <c r="S640" s="1">
        <v>42</v>
      </c>
      <c r="T640" s="1">
        <v>38</v>
      </c>
      <c r="U640" s="1">
        <v>29</v>
      </c>
      <c r="V640" s="1">
        <v>55</v>
      </c>
      <c r="W640" s="1">
        <v>52</v>
      </c>
      <c r="X640" s="1">
        <v>47</v>
      </c>
      <c r="Y640" s="1">
        <v>30</v>
      </c>
      <c r="Z640" s="1">
        <v>22</v>
      </c>
      <c r="AA640" s="1">
        <v>61</v>
      </c>
      <c r="AB640" s="1">
        <v>86</v>
      </c>
      <c r="AC640" s="1">
        <v>94</v>
      </c>
      <c r="AD640" s="1">
        <v>47</v>
      </c>
      <c r="AE640" s="1">
        <v>54</v>
      </c>
      <c r="AF640" s="1">
        <v>45</v>
      </c>
      <c r="AG640" s="1">
        <v>68</v>
      </c>
      <c r="AH640" s="1">
        <v>46</v>
      </c>
      <c r="AI640" s="1">
        <v>35</v>
      </c>
      <c r="AJ640" s="22">
        <v>54</v>
      </c>
      <c r="AL640" s="41" t="str">
        <f t="shared" si="37"/>
        <v>Man City</v>
      </c>
      <c r="AM640" s="14"/>
    </row>
    <row r="641" spans="16:39" x14ac:dyDescent="0.35">
      <c r="P641" s="21">
        <v>633</v>
      </c>
      <c r="Q641" s="1">
        <v>59</v>
      </c>
      <c r="R641" s="1">
        <v>51</v>
      </c>
      <c r="S641" s="1">
        <v>21</v>
      </c>
      <c r="T641" s="1">
        <v>44</v>
      </c>
      <c r="U641" s="1">
        <v>37</v>
      </c>
      <c r="V641" s="1">
        <v>67</v>
      </c>
      <c r="W641" s="1">
        <v>52</v>
      </c>
      <c r="X641" s="1">
        <v>53</v>
      </c>
      <c r="Y641" s="1">
        <v>39</v>
      </c>
      <c r="Z641" s="1">
        <v>25</v>
      </c>
      <c r="AA641" s="1">
        <v>58</v>
      </c>
      <c r="AB641" s="1">
        <v>86</v>
      </c>
      <c r="AC641" s="1">
        <v>86</v>
      </c>
      <c r="AD641" s="1">
        <v>59</v>
      </c>
      <c r="AE641" s="1">
        <v>41</v>
      </c>
      <c r="AF641" s="1">
        <v>43</v>
      </c>
      <c r="AG641" s="1">
        <v>80</v>
      </c>
      <c r="AH641" s="1">
        <v>39</v>
      </c>
      <c r="AI641" s="1">
        <v>46</v>
      </c>
      <c r="AJ641" s="22">
        <v>55</v>
      </c>
      <c r="AL641" s="41" t="str">
        <f t="shared" si="37"/>
        <v>Liverpool</v>
      </c>
      <c r="AM641" s="14"/>
    </row>
    <row r="642" spans="16:39" x14ac:dyDescent="0.35">
      <c r="P642" s="21">
        <v>634</v>
      </c>
      <c r="Q642" s="1">
        <v>62</v>
      </c>
      <c r="R642" s="1">
        <v>53</v>
      </c>
      <c r="S642" s="1">
        <v>28</v>
      </c>
      <c r="T642" s="1">
        <v>43</v>
      </c>
      <c r="U642" s="1">
        <v>39</v>
      </c>
      <c r="V642" s="1">
        <v>69</v>
      </c>
      <c r="W642" s="1">
        <v>45</v>
      </c>
      <c r="X642" s="1">
        <v>55</v>
      </c>
      <c r="Y642" s="1">
        <v>29</v>
      </c>
      <c r="Z642" s="1">
        <v>15</v>
      </c>
      <c r="AA642" s="1">
        <v>61</v>
      </c>
      <c r="AB642" s="1">
        <v>79</v>
      </c>
      <c r="AC642" s="1">
        <v>87</v>
      </c>
      <c r="AD642" s="1">
        <v>75</v>
      </c>
      <c r="AE642" s="1">
        <v>56</v>
      </c>
      <c r="AF642" s="1">
        <v>35</v>
      </c>
      <c r="AG642" s="1">
        <v>67</v>
      </c>
      <c r="AH642" s="1">
        <v>61</v>
      </c>
      <c r="AI642" s="1">
        <v>44</v>
      </c>
      <c r="AJ642" s="22">
        <v>40</v>
      </c>
      <c r="AL642" s="41" t="str">
        <f t="shared" si="37"/>
        <v>Man City</v>
      </c>
      <c r="AM642" s="14"/>
    </row>
    <row r="643" spans="16:39" x14ac:dyDescent="0.35">
      <c r="P643" s="21">
        <v>635</v>
      </c>
      <c r="Q643" s="1">
        <v>62</v>
      </c>
      <c r="R643" s="1">
        <v>54</v>
      </c>
      <c r="S643" s="1">
        <v>43</v>
      </c>
      <c r="T643" s="1">
        <v>45</v>
      </c>
      <c r="U643" s="1">
        <v>33</v>
      </c>
      <c r="V643" s="1">
        <v>64</v>
      </c>
      <c r="W643" s="1">
        <v>61</v>
      </c>
      <c r="X643" s="1">
        <v>56</v>
      </c>
      <c r="Y643" s="1">
        <v>29</v>
      </c>
      <c r="Z643" s="1">
        <v>25</v>
      </c>
      <c r="AA643" s="1">
        <v>50</v>
      </c>
      <c r="AB643" s="1">
        <v>73</v>
      </c>
      <c r="AC643" s="1">
        <v>81</v>
      </c>
      <c r="AD643" s="1">
        <v>50</v>
      </c>
      <c r="AE643" s="1">
        <v>47</v>
      </c>
      <c r="AF643" s="1">
        <v>31</v>
      </c>
      <c r="AG643" s="1">
        <v>65</v>
      </c>
      <c r="AH643" s="1">
        <v>45</v>
      </c>
      <c r="AI643" s="1">
        <v>60</v>
      </c>
      <c r="AJ643" s="22">
        <v>48</v>
      </c>
      <c r="AL643" s="41" t="str">
        <f t="shared" si="37"/>
        <v>Man City</v>
      </c>
      <c r="AM643" s="14"/>
    </row>
    <row r="644" spans="16:39" x14ac:dyDescent="0.35">
      <c r="P644" s="21">
        <v>636</v>
      </c>
      <c r="Q644" s="1">
        <v>62</v>
      </c>
      <c r="R644" s="1">
        <v>48</v>
      </c>
      <c r="S644" s="1">
        <v>25</v>
      </c>
      <c r="T644" s="1">
        <v>38</v>
      </c>
      <c r="U644" s="1">
        <v>36</v>
      </c>
      <c r="V644" s="1">
        <v>71</v>
      </c>
      <c r="W644" s="1">
        <v>53</v>
      </c>
      <c r="X644" s="1">
        <v>55</v>
      </c>
      <c r="Y644" s="1">
        <v>35</v>
      </c>
      <c r="Z644" s="1">
        <v>24</v>
      </c>
      <c r="AA644" s="1">
        <v>53</v>
      </c>
      <c r="AB644" s="1">
        <v>82</v>
      </c>
      <c r="AC644" s="1">
        <v>84</v>
      </c>
      <c r="AD644" s="1">
        <v>73</v>
      </c>
      <c r="AE644" s="1">
        <v>40</v>
      </c>
      <c r="AF644" s="1">
        <v>47</v>
      </c>
      <c r="AG644" s="1">
        <v>68</v>
      </c>
      <c r="AH644" s="1">
        <v>48</v>
      </c>
      <c r="AI644" s="1">
        <v>47</v>
      </c>
      <c r="AJ644" s="22">
        <v>57</v>
      </c>
      <c r="AL644" s="41" t="str">
        <f t="shared" si="37"/>
        <v>Man City</v>
      </c>
      <c r="AM644" s="14"/>
    </row>
    <row r="645" spans="16:39" x14ac:dyDescent="0.35">
      <c r="P645" s="21">
        <v>637</v>
      </c>
      <c r="Q645" s="1">
        <v>62</v>
      </c>
      <c r="R645" s="1">
        <v>48</v>
      </c>
      <c r="S645" s="1">
        <v>25</v>
      </c>
      <c r="T645" s="1">
        <v>42</v>
      </c>
      <c r="U645" s="1">
        <v>34</v>
      </c>
      <c r="V645" s="1">
        <v>57</v>
      </c>
      <c r="W645" s="1">
        <v>44</v>
      </c>
      <c r="X645" s="1">
        <v>73</v>
      </c>
      <c r="Y645" s="1">
        <v>38</v>
      </c>
      <c r="Z645" s="1">
        <v>25</v>
      </c>
      <c r="AA645" s="1">
        <v>49</v>
      </c>
      <c r="AB645" s="1">
        <v>94</v>
      </c>
      <c r="AC645" s="1">
        <v>87</v>
      </c>
      <c r="AD645" s="1">
        <v>46</v>
      </c>
      <c r="AE645" s="1">
        <v>44</v>
      </c>
      <c r="AF645" s="1">
        <v>51</v>
      </c>
      <c r="AG645" s="1">
        <v>57</v>
      </c>
      <c r="AH645" s="1">
        <v>47</v>
      </c>
      <c r="AI645" s="1">
        <v>56</v>
      </c>
      <c r="AJ645" s="22">
        <v>49</v>
      </c>
      <c r="AL645" s="41" t="str">
        <f t="shared" si="37"/>
        <v>Liverpool</v>
      </c>
      <c r="AM645" s="14"/>
    </row>
    <row r="646" spans="16:39" x14ac:dyDescent="0.35">
      <c r="P646" s="21">
        <v>638</v>
      </c>
      <c r="Q646" s="1">
        <v>61</v>
      </c>
      <c r="R646" s="1">
        <v>34</v>
      </c>
      <c r="S646" s="1">
        <v>36</v>
      </c>
      <c r="T646" s="1">
        <v>39</v>
      </c>
      <c r="U646" s="1">
        <v>21</v>
      </c>
      <c r="V646" s="1">
        <v>69</v>
      </c>
      <c r="W646" s="1">
        <v>58</v>
      </c>
      <c r="X646" s="1">
        <v>45</v>
      </c>
      <c r="Y646" s="1">
        <v>27</v>
      </c>
      <c r="Z646" s="1">
        <v>23</v>
      </c>
      <c r="AA646" s="1">
        <v>69</v>
      </c>
      <c r="AB646" s="1">
        <v>87</v>
      </c>
      <c r="AC646" s="1">
        <v>88</v>
      </c>
      <c r="AD646" s="1">
        <v>55</v>
      </c>
      <c r="AE646" s="1">
        <v>44</v>
      </c>
      <c r="AF646" s="1">
        <v>47</v>
      </c>
      <c r="AG646" s="1">
        <v>84</v>
      </c>
      <c r="AH646" s="1">
        <v>45</v>
      </c>
      <c r="AI646" s="1">
        <v>54</v>
      </c>
      <c r="AJ646" s="22">
        <v>54</v>
      </c>
      <c r="AL646" s="41" t="str">
        <f t="shared" si="37"/>
        <v>Man City</v>
      </c>
      <c r="AM646" s="14"/>
    </row>
    <row r="647" spans="16:39" x14ac:dyDescent="0.35">
      <c r="P647" s="21">
        <v>639</v>
      </c>
      <c r="Q647" s="1">
        <v>71</v>
      </c>
      <c r="R647" s="1">
        <v>33</v>
      </c>
      <c r="S647" s="1">
        <v>43</v>
      </c>
      <c r="T647" s="1">
        <v>46</v>
      </c>
      <c r="U647" s="1">
        <v>26</v>
      </c>
      <c r="V647" s="1">
        <v>61</v>
      </c>
      <c r="W647" s="1">
        <v>50</v>
      </c>
      <c r="X647" s="1">
        <v>52</v>
      </c>
      <c r="Y647" s="1">
        <v>40</v>
      </c>
      <c r="Z647" s="1">
        <v>29</v>
      </c>
      <c r="AA647" s="1">
        <v>54</v>
      </c>
      <c r="AB647" s="1">
        <v>79</v>
      </c>
      <c r="AC647" s="1">
        <v>74</v>
      </c>
      <c r="AD647" s="1">
        <v>68</v>
      </c>
      <c r="AE647" s="1">
        <v>57</v>
      </c>
      <c r="AF647" s="1">
        <v>39</v>
      </c>
      <c r="AG647" s="1">
        <v>75</v>
      </c>
      <c r="AH647" s="1">
        <v>45</v>
      </c>
      <c r="AI647" s="1">
        <v>46</v>
      </c>
      <c r="AJ647" s="22">
        <v>47</v>
      </c>
      <c r="AL647" s="41" t="str">
        <f t="shared" si="37"/>
        <v>Liverpool</v>
      </c>
      <c r="AM647" s="14"/>
    </row>
    <row r="648" spans="16:39" x14ac:dyDescent="0.35">
      <c r="P648" s="21">
        <v>640</v>
      </c>
      <c r="Q648" s="1">
        <v>65</v>
      </c>
      <c r="R648" s="1">
        <v>42</v>
      </c>
      <c r="S648" s="1">
        <v>39</v>
      </c>
      <c r="T648" s="1">
        <v>49</v>
      </c>
      <c r="U648" s="1">
        <v>23</v>
      </c>
      <c r="V648" s="1">
        <v>59</v>
      </c>
      <c r="W648" s="1">
        <v>40</v>
      </c>
      <c r="X648" s="1">
        <v>55</v>
      </c>
      <c r="Y648" s="1">
        <v>23</v>
      </c>
      <c r="Z648" s="1">
        <v>32</v>
      </c>
      <c r="AA648" s="1">
        <v>69</v>
      </c>
      <c r="AB648" s="1">
        <v>88</v>
      </c>
      <c r="AC648" s="1">
        <v>80</v>
      </c>
      <c r="AD648" s="1">
        <v>52</v>
      </c>
      <c r="AE648" s="1">
        <v>55</v>
      </c>
      <c r="AF648" s="1">
        <v>39</v>
      </c>
      <c r="AG648" s="1">
        <v>69</v>
      </c>
      <c r="AH648" s="1">
        <v>43</v>
      </c>
      <c r="AI648" s="1">
        <v>46</v>
      </c>
      <c r="AJ648" s="22">
        <v>59</v>
      </c>
      <c r="AL648" s="41" t="str">
        <f t="shared" si="37"/>
        <v>Liverpool</v>
      </c>
      <c r="AM648" s="14"/>
    </row>
    <row r="649" spans="16:39" x14ac:dyDescent="0.35">
      <c r="P649" s="21">
        <v>641</v>
      </c>
      <c r="Q649" s="1">
        <v>67</v>
      </c>
      <c r="R649" s="1">
        <v>37</v>
      </c>
      <c r="S649" s="1">
        <v>35</v>
      </c>
      <c r="T649" s="1">
        <v>44</v>
      </c>
      <c r="U649" s="1">
        <v>36</v>
      </c>
      <c r="V649" s="1">
        <v>62</v>
      </c>
      <c r="W649" s="1">
        <v>48</v>
      </c>
      <c r="X649" s="1">
        <v>72</v>
      </c>
      <c r="Y649" s="1">
        <v>28</v>
      </c>
      <c r="Z649" s="1">
        <v>18</v>
      </c>
      <c r="AA649" s="1">
        <v>55</v>
      </c>
      <c r="AB649" s="1">
        <v>91</v>
      </c>
      <c r="AC649" s="1">
        <v>80</v>
      </c>
      <c r="AD649" s="1">
        <v>69</v>
      </c>
      <c r="AE649" s="1">
        <v>38</v>
      </c>
      <c r="AF649" s="1">
        <v>39</v>
      </c>
      <c r="AG649" s="1">
        <v>62</v>
      </c>
      <c r="AH649" s="1">
        <v>50</v>
      </c>
      <c r="AI649" s="1">
        <v>47</v>
      </c>
      <c r="AJ649" s="22">
        <v>49</v>
      </c>
      <c r="AL649" s="41" t="str">
        <f t="shared" ref="AL649:AL712" si="38">INDEX($Q$5:$AJ$5,MATCH(MAX(Q649:AJ649),Q649:AJ649,0))</f>
        <v>Liverpool</v>
      </c>
      <c r="AM649" s="14"/>
    </row>
    <row r="650" spans="16:39" x14ac:dyDescent="0.35">
      <c r="P650" s="21">
        <v>642</v>
      </c>
      <c r="Q650" s="1">
        <v>65</v>
      </c>
      <c r="R650" s="1">
        <v>52</v>
      </c>
      <c r="S650" s="1">
        <v>53</v>
      </c>
      <c r="T650" s="1">
        <v>40</v>
      </c>
      <c r="U650" s="1">
        <v>28</v>
      </c>
      <c r="V650" s="1">
        <v>78</v>
      </c>
      <c r="W650" s="1">
        <v>51</v>
      </c>
      <c r="X650" s="1">
        <v>47</v>
      </c>
      <c r="Y650" s="1">
        <v>30</v>
      </c>
      <c r="Z650" s="1">
        <v>24</v>
      </c>
      <c r="AA650" s="1">
        <v>60</v>
      </c>
      <c r="AB650" s="1">
        <v>84</v>
      </c>
      <c r="AC650" s="1">
        <v>82</v>
      </c>
      <c r="AD650" s="1">
        <v>53</v>
      </c>
      <c r="AE650" s="1">
        <v>47</v>
      </c>
      <c r="AF650" s="1">
        <v>40</v>
      </c>
      <c r="AG650" s="1">
        <v>64</v>
      </c>
      <c r="AH650" s="1">
        <v>48</v>
      </c>
      <c r="AI650" s="1">
        <v>52</v>
      </c>
      <c r="AJ650" s="22">
        <v>37</v>
      </c>
      <c r="AL650" s="41" t="str">
        <f t="shared" si="38"/>
        <v>Liverpool</v>
      </c>
      <c r="AM650" s="14"/>
    </row>
    <row r="651" spans="16:39" x14ac:dyDescent="0.35">
      <c r="P651" s="21">
        <v>643</v>
      </c>
      <c r="Q651" s="1">
        <v>51</v>
      </c>
      <c r="R651" s="1">
        <v>50</v>
      </c>
      <c r="S651" s="1">
        <v>39</v>
      </c>
      <c r="T651" s="1">
        <v>40</v>
      </c>
      <c r="U651" s="1">
        <v>34</v>
      </c>
      <c r="V651" s="1">
        <v>61</v>
      </c>
      <c r="W651" s="1">
        <v>48</v>
      </c>
      <c r="X651" s="1">
        <v>52</v>
      </c>
      <c r="Y651" s="1">
        <v>30</v>
      </c>
      <c r="Z651" s="1">
        <v>30</v>
      </c>
      <c r="AA651" s="1">
        <v>64</v>
      </c>
      <c r="AB651" s="1">
        <v>95</v>
      </c>
      <c r="AC651" s="1">
        <v>89</v>
      </c>
      <c r="AD651" s="1">
        <v>56</v>
      </c>
      <c r="AE651" s="1">
        <v>48</v>
      </c>
      <c r="AF651" s="1">
        <v>45</v>
      </c>
      <c r="AG651" s="1">
        <v>78</v>
      </c>
      <c r="AH651" s="1">
        <v>39</v>
      </c>
      <c r="AI651" s="1">
        <v>47</v>
      </c>
      <c r="AJ651" s="22">
        <v>51</v>
      </c>
      <c r="AL651" s="41" t="str">
        <f t="shared" si="38"/>
        <v>Liverpool</v>
      </c>
      <c r="AM651" s="14"/>
    </row>
    <row r="652" spans="16:39" x14ac:dyDescent="0.35">
      <c r="P652" s="21">
        <v>644</v>
      </c>
      <c r="Q652" s="1">
        <v>75</v>
      </c>
      <c r="R652" s="1">
        <v>35</v>
      </c>
      <c r="S652" s="1">
        <v>39</v>
      </c>
      <c r="T652" s="1">
        <v>47</v>
      </c>
      <c r="U652" s="1">
        <v>36</v>
      </c>
      <c r="V652" s="1">
        <v>70</v>
      </c>
      <c r="W652" s="1">
        <v>53</v>
      </c>
      <c r="X652" s="1">
        <v>58</v>
      </c>
      <c r="Y652" s="1">
        <v>27</v>
      </c>
      <c r="Z652" s="1">
        <v>30</v>
      </c>
      <c r="AA652" s="1">
        <v>41</v>
      </c>
      <c r="AB652" s="1">
        <v>87</v>
      </c>
      <c r="AC652" s="1">
        <v>91</v>
      </c>
      <c r="AD652" s="1">
        <v>61</v>
      </c>
      <c r="AE652" s="1">
        <v>50</v>
      </c>
      <c r="AF652" s="1">
        <v>46</v>
      </c>
      <c r="AG652" s="1">
        <v>62</v>
      </c>
      <c r="AH652" s="1">
        <v>46</v>
      </c>
      <c r="AI652" s="1">
        <v>46</v>
      </c>
      <c r="AJ652" s="22">
        <v>39</v>
      </c>
      <c r="AL652" s="41" t="str">
        <f t="shared" si="38"/>
        <v>Man City</v>
      </c>
      <c r="AM652" s="14"/>
    </row>
    <row r="653" spans="16:39" x14ac:dyDescent="0.35">
      <c r="P653" s="21">
        <v>645</v>
      </c>
      <c r="Q653" s="1">
        <v>65</v>
      </c>
      <c r="R653" s="1">
        <v>49</v>
      </c>
      <c r="S653" s="1">
        <v>37</v>
      </c>
      <c r="T653" s="1">
        <v>42</v>
      </c>
      <c r="U653" s="1">
        <v>25</v>
      </c>
      <c r="V653" s="1">
        <v>67</v>
      </c>
      <c r="W653" s="1">
        <v>52</v>
      </c>
      <c r="X653" s="1">
        <v>61</v>
      </c>
      <c r="Y653" s="1">
        <v>25</v>
      </c>
      <c r="Z653" s="1">
        <v>15</v>
      </c>
      <c r="AA653" s="1">
        <v>49</v>
      </c>
      <c r="AB653" s="1">
        <v>87</v>
      </c>
      <c r="AC653" s="1">
        <v>82</v>
      </c>
      <c r="AD653" s="1">
        <v>71</v>
      </c>
      <c r="AE653" s="1">
        <v>47</v>
      </c>
      <c r="AF653" s="1">
        <v>52</v>
      </c>
      <c r="AG653" s="1">
        <v>61</v>
      </c>
      <c r="AH653" s="1">
        <v>50</v>
      </c>
      <c r="AI653" s="1">
        <v>40</v>
      </c>
      <c r="AJ653" s="22">
        <v>48</v>
      </c>
      <c r="AL653" s="41" t="str">
        <f t="shared" si="38"/>
        <v>Liverpool</v>
      </c>
      <c r="AM653" s="14"/>
    </row>
    <row r="654" spans="16:39" x14ac:dyDescent="0.35">
      <c r="P654" s="21">
        <v>646</v>
      </c>
      <c r="Q654" s="1">
        <v>53</v>
      </c>
      <c r="R654" s="1">
        <v>55</v>
      </c>
      <c r="S654" s="1">
        <v>28</v>
      </c>
      <c r="T654" s="1">
        <v>48</v>
      </c>
      <c r="U654" s="1">
        <v>30</v>
      </c>
      <c r="V654" s="1">
        <v>73</v>
      </c>
      <c r="W654" s="1">
        <v>48</v>
      </c>
      <c r="X654" s="1">
        <v>64</v>
      </c>
      <c r="Y654" s="1">
        <v>29</v>
      </c>
      <c r="Z654" s="1">
        <v>35</v>
      </c>
      <c r="AA654" s="1">
        <v>42</v>
      </c>
      <c r="AB654" s="1">
        <v>83</v>
      </c>
      <c r="AC654" s="1">
        <v>82</v>
      </c>
      <c r="AD654" s="1">
        <v>65</v>
      </c>
      <c r="AE654" s="1">
        <v>41</v>
      </c>
      <c r="AF654" s="1">
        <v>44</v>
      </c>
      <c r="AG654" s="1">
        <v>59</v>
      </c>
      <c r="AH654" s="1">
        <v>48</v>
      </c>
      <c r="AI654" s="1">
        <v>48</v>
      </c>
      <c r="AJ654" s="22">
        <v>55</v>
      </c>
      <c r="AL654" s="41" t="str">
        <f t="shared" si="38"/>
        <v>Liverpool</v>
      </c>
      <c r="AM654" s="14"/>
    </row>
    <row r="655" spans="16:39" x14ac:dyDescent="0.35">
      <c r="P655" s="21">
        <v>647</v>
      </c>
      <c r="Q655" s="1">
        <v>61</v>
      </c>
      <c r="R655" s="1">
        <v>34</v>
      </c>
      <c r="S655" s="1">
        <v>50</v>
      </c>
      <c r="T655" s="1">
        <v>39</v>
      </c>
      <c r="U655" s="1">
        <v>37</v>
      </c>
      <c r="V655" s="1">
        <v>57</v>
      </c>
      <c r="W655" s="1">
        <v>65</v>
      </c>
      <c r="X655" s="1">
        <v>66</v>
      </c>
      <c r="Y655" s="1">
        <v>33</v>
      </c>
      <c r="Z655" s="1">
        <v>30</v>
      </c>
      <c r="AA655" s="1">
        <v>58</v>
      </c>
      <c r="AB655" s="1">
        <v>86</v>
      </c>
      <c r="AC655" s="1">
        <v>74</v>
      </c>
      <c r="AD655" s="1">
        <v>47</v>
      </c>
      <c r="AE655" s="1">
        <v>36</v>
      </c>
      <c r="AF655" s="1">
        <v>39</v>
      </c>
      <c r="AG655" s="1">
        <v>59</v>
      </c>
      <c r="AH655" s="1">
        <v>47</v>
      </c>
      <c r="AI655" s="1">
        <v>62</v>
      </c>
      <c r="AJ655" s="22">
        <v>44</v>
      </c>
      <c r="AL655" s="41" t="str">
        <f t="shared" si="38"/>
        <v>Liverpool</v>
      </c>
      <c r="AM655" s="14"/>
    </row>
    <row r="656" spans="16:39" x14ac:dyDescent="0.35">
      <c r="P656" s="21">
        <v>648</v>
      </c>
      <c r="Q656" s="1">
        <v>75</v>
      </c>
      <c r="R656" s="1">
        <v>62</v>
      </c>
      <c r="S656" s="1">
        <v>35</v>
      </c>
      <c r="T656" s="1">
        <v>49</v>
      </c>
      <c r="U656" s="1">
        <v>27</v>
      </c>
      <c r="V656" s="1">
        <v>62</v>
      </c>
      <c r="W656" s="1">
        <v>52</v>
      </c>
      <c r="X656" s="1">
        <v>58</v>
      </c>
      <c r="Y656" s="1">
        <v>25</v>
      </c>
      <c r="Z656" s="1">
        <v>19</v>
      </c>
      <c r="AA656" s="1">
        <v>55</v>
      </c>
      <c r="AB656" s="1">
        <v>87</v>
      </c>
      <c r="AC656" s="1">
        <v>78</v>
      </c>
      <c r="AD656" s="1">
        <v>57</v>
      </c>
      <c r="AE656" s="1">
        <v>52</v>
      </c>
      <c r="AF656" s="1">
        <v>25</v>
      </c>
      <c r="AG656" s="1">
        <v>56</v>
      </c>
      <c r="AH656" s="1">
        <v>56</v>
      </c>
      <c r="AI656" s="1">
        <v>55</v>
      </c>
      <c r="AJ656" s="22">
        <v>43</v>
      </c>
      <c r="AL656" s="41" t="str">
        <f t="shared" si="38"/>
        <v>Liverpool</v>
      </c>
      <c r="AM656" s="14"/>
    </row>
    <row r="657" spans="16:39" x14ac:dyDescent="0.35">
      <c r="P657" s="21">
        <v>649</v>
      </c>
      <c r="Q657" s="1">
        <v>68</v>
      </c>
      <c r="R657" s="1">
        <v>43</v>
      </c>
      <c r="S657" s="1">
        <v>33</v>
      </c>
      <c r="T657" s="1">
        <v>47</v>
      </c>
      <c r="U657" s="1">
        <v>22</v>
      </c>
      <c r="V657" s="1">
        <v>62</v>
      </c>
      <c r="W657" s="1">
        <v>51</v>
      </c>
      <c r="X657" s="1">
        <v>49</v>
      </c>
      <c r="Y657" s="1">
        <v>49</v>
      </c>
      <c r="Z657" s="1">
        <v>22</v>
      </c>
      <c r="AA657" s="1">
        <v>66</v>
      </c>
      <c r="AB657" s="1">
        <v>77</v>
      </c>
      <c r="AC657" s="1">
        <v>98</v>
      </c>
      <c r="AD657" s="1">
        <v>48</v>
      </c>
      <c r="AE657" s="1">
        <v>47</v>
      </c>
      <c r="AF657" s="1">
        <v>51</v>
      </c>
      <c r="AG657" s="1">
        <v>81</v>
      </c>
      <c r="AH657" s="1">
        <v>37</v>
      </c>
      <c r="AI657" s="1">
        <v>31</v>
      </c>
      <c r="AJ657" s="22">
        <v>48</v>
      </c>
      <c r="AL657" s="41" t="str">
        <f t="shared" si="38"/>
        <v>Man City</v>
      </c>
      <c r="AM657" s="14"/>
    </row>
    <row r="658" spans="16:39" x14ac:dyDescent="0.35">
      <c r="P658" s="21">
        <v>650</v>
      </c>
      <c r="Q658" s="1">
        <v>71</v>
      </c>
      <c r="R658" s="1">
        <v>53</v>
      </c>
      <c r="S658" s="1">
        <v>34</v>
      </c>
      <c r="T658" s="1">
        <v>39</v>
      </c>
      <c r="U658" s="1">
        <v>40</v>
      </c>
      <c r="V658" s="1">
        <v>60</v>
      </c>
      <c r="W658" s="1">
        <v>46</v>
      </c>
      <c r="X658" s="1">
        <v>64</v>
      </c>
      <c r="Y658" s="1">
        <v>17</v>
      </c>
      <c r="Z658" s="1">
        <v>24</v>
      </c>
      <c r="AA658" s="1">
        <v>55</v>
      </c>
      <c r="AB658" s="1">
        <v>104</v>
      </c>
      <c r="AC658" s="1">
        <v>83</v>
      </c>
      <c r="AD658" s="1">
        <v>65</v>
      </c>
      <c r="AE658" s="1">
        <v>49</v>
      </c>
      <c r="AF658" s="1">
        <v>39</v>
      </c>
      <c r="AG658" s="1">
        <v>62</v>
      </c>
      <c r="AH658" s="1">
        <v>40</v>
      </c>
      <c r="AI658" s="1">
        <v>47</v>
      </c>
      <c r="AJ658" s="22">
        <v>46</v>
      </c>
      <c r="AL658" s="41" t="str">
        <f t="shared" si="38"/>
        <v>Liverpool</v>
      </c>
      <c r="AM658" s="14"/>
    </row>
    <row r="659" spans="16:39" x14ac:dyDescent="0.35">
      <c r="P659" s="21">
        <v>651</v>
      </c>
      <c r="Q659" s="1">
        <v>63</v>
      </c>
      <c r="R659" s="1">
        <v>38</v>
      </c>
      <c r="S659" s="1">
        <v>35</v>
      </c>
      <c r="T659" s="1">
        <v>57</v>
      </c>
      <c r="U659" s="1">
        <v>42</v>
      </c>
      <c r="V659" s="1">
        <v>78</v>
      </c>
      <c r="W659" s="1">
        <v>53</v>
      </c>
      <c r="X659" s="1">
        <v>48</v>
      </c>
      <c r="Y659" s="1">
        <v>23</v>
      </c>
      <c r="Z659" s="1">
        <v>33</v>
      </c>
      <c r="AA659" s="1">
        <v>61</v>
      </c>
      <c r="AB659" s="1">
        <v>94</v>
      </c>
      <c r="AC659" s="1">
        <v>93</v>
      </c>
      <c r="AD659" s="1">
        <v>41</v>
      </c>
      <c r="AE659" s="1">
        <v>47</v>
      </c>
      <c r="AF659" s="1">
        <v>37</v>
      </c>
      <c r="AG659" s="1">
        <v>57</v>
      </c>
      <c r="AH659" s="1">
        <v>51</v>
      </c>
      <c r="AI659" s="1">
        <v>46</v>
      </c>
      <c r="AJ659" s="22">
        <v>51</v>
      </c>
      <c r="AL659" s="41" t="str">
        <f t="shared" si="38"/>
        <v>Liverpool</v>
      </c>
      <c r="AM659" s="14"/>
    </row>
    <row r="660" spans="16:39" x14ac:dyDescent="0.35">
      <c r="P660" s="21">
        <v>652</v>
      </c>
      <c r="Q660" s="1">
        <v>55</v>
      </c>
      <c r="R660" s="1">
        <v>49</v>
      </c>
      <c r="S660" s="1">
        <v>24</v>
      </c>
      <c r="T660" s="1">
        <v>35</v>
      </c>
      <c r="U660" s="1">
        <v>39</v>
      </c>
      <c r="V660" s="1">
        <v>60</v>
      </c>
      <c r="W660" s="1">
        <v>52</v>
      </c>
      <c r="X660" s="1">
        <v>56</v>
      </c>
      <c r="Y660" s="1">
        <v>31</v>
      </c>
      <c r="Z660" s="1">
        <v>19</v>
      </c>
      <c r="AA660" s="1">
        <v>43</v>
      </c>
      <c r="AB660" s="1">
        <v>81</v>
      </c>
      <c r="AC660" s="1">
        <v>96</v>
      </c>
      <c r="AD660" s="1">
        <v>65</v>
      </c>
      <c r="AE660" s="1">
        <v>50</v>
      </c>
      <c r="AF660" s="1">
        <v>41</v>
      </c>
      <c r="AG660" s="1">
        <v>71</v>
      </c>
      <c r="AH660" s="1">
        <v>54</v>
      </c>
      <c r="AI660" s="1">
        <v>64</v>
      </c>
      <c r="AJ660" s="22">
        <v>55</v>
      </c>
      <c r="AL660" s="41" t="str">
        <f t="shared" si="38"/>
        <v>Man City</v>
      </c>
      <c r="AM660" s="14"/>
    </row>
    <row r="661" spans="16:39" x14ac:dyDescent="0.35">
      <c r="P661" s="21">
        <v>653</v>
      </c>
      <c r="Q661" s="1">
        <v>61</v>
      </c>
      <c r="R661" s="1">
        <v>45</v>
      </c>
      <c r="S661" s="1">
        <v>43</v>
      </c>
      <c r="T661" s="1">
        <v>28</v>
      </c>
      <c r="U661" s="1">
        <v>33</v>
      </c>
      <c r="V661" s="1">
        <v>62</v>
      </c>
      <c r="W661" s="1">
        <v>45</v>
      </c>
      <c r="X661" s="1">
        <v>47</v>
      </c>
      <c r="Y661" s="1">
        <v>33</v>
      </c>
      <c r="Z661" s="1">
        <v>31</v>
      </c>
      <c r="AA661" s="1">
        <v>57</v>
      </c>
      <c r="AB661" s="1">
        <v>80</v>
      </c>
      <c r="AC661" s="1">
        <v>89</v>
      </c>
      <c r="AD661" s="1">
        <v>63</v>
      </c>
      <c r="AE661" s="1">
        <v>54</v>
      </c>
      <c r="AF661" s="1">
        <v>45</v>
      </c>
      <c r="AG661" s="1">
        <v>59</v>
      </c>
      <c r="AH661" s="1">
        <v>57</v>
      </c>
      <c r="AI661" s="1">
        <v>48</v>
      </c>
      <c r="AJ661" s="22">
        <v>49</v>
      </c>
      <c r="AL661" s="41" t="str">
        <f t="shared" si="38"/>
        <v>Man City</v>
      </c>
      <c r="AM661" s="14"/>
    </row>
    <row r="662" spans="16:39" x14ac:dyDescent="0.35">
      <c r="P662" s="21">
        <v>654</v>
      </c>
      <c r="Q662" s="1">
        <v>57</v>
      </c>
      <c r="R662" s="1">
        <v>43</v>
      </c>
      <c r="S662" s="1">
        <v>35</v>
      </c>
      <c r="T662" s="1">
        <v>34</v>
      </c>
      <c r="U662" s="1">
        <v>27</v>
      </c>
      <c r="V662" s="1">
        <v>62</v>
      </c>
      <c r="W662" s="1">
        <v>53</v>
      </c>
      <c r="X662" s="1">
        <v>47</v>
      </c>
      <c r="Y662" s="1">
        <v>35</v>
      </c>
      <c r="Z662" s="1">
        <v>23</v>
      </c>
      <c r="AA662" s="1">
        <v>53</v>
      </c>
      <c r="AB662" s="1">
        <v>89</v>
      </c>
      <c r="AC662" s="1">
        <v>92</v>
      </c>
      <c r="AD662" s="1">
        <v>59</v>
      </c>
      <c r="AE662" s="1">
        <v>55</v>
      </c>
      <c r="AF662" s="1">
        <v>53</v>
      </c>
      <c r="AG662" s="1">
        <v>70</v>
      </c>
      <c r="AH662" s="1">
        <v>37</v>
      </c>
      <c r="AI662" s="1">
        <v>49</v>
      </c>
      <c r="AJ662" s="22">
        <v>51</v>
      </c>
      <c r="AL662" s="41" t="str">
        <f t="shared" si="38"/>
        <v>Man City</v>
      </c>
      <c r="AM662" s="14"/>
    </row>
    <row r="663" spans="16:39" x14ac:dyDescent="0.35">
      <c r="P663" s="21">
        <v>655</v>
      </c>
      <c r="Q663" s="1">
        <v>79</v>
      </c>
      <c r="R663" s="1">
        <v>43</v>
      </c>
      <c r="S663" s="1">
        <v>41</v>
      </c>
      <c r="T663" s="1">
        <v>32</v>
      </c>
      <c r="U663" s="1">
        <v>32</v>
      </c>
      <c r="V663" s="1">
        <v>66</v>
      </c>
      <c r="W663" s="1">
        <v>35</v>
      </c>
      <c r="X663" s="1">
        <v>62</v>
      </c>
      <c r="Y663" s="1">
        <v>45</v>
      </c>
      <c r="Z663" s="1">
        <v>26</v>
      </c>
      <c r="AA663" s="1">
        <v>63</v>
      </c>
      <c r="AB663" s="1">
        <v>76</v>
      </c>
      <c r="AC663" s="1">
        <v>84</v>
      </c>
      <c r="AD663" s="1">
        <v>52</v>
      </c>
      <c r="AE663" s="1">
        <v>46</v>
      </c>
      <c r="AF663" s="1">
        <v>35</v>
      </c>
      <c r="AG663" s="1">
        <v>66</v>
      </c>
      <c r="AH663" s="1">
        <v>42</v>
      </c>
      <c r="AI663" s="1">
        <v>61</v>
      </c>
      <c r="AJ663" s="22">
        <v>61</v>
      </c>
      <c r="AL663" s="41" t="str">
        <f t="shared" si="38"/>
        <v>Man City</v>
      </c>
      <c r="AM663" s="14"/>
    </row>
    <row r="664" spans="16:39" x14ac:dyDescent="0.35">
      <c r="P664" s="21">
        <v>656</v>
      </c>
      <c r="Q664" s="1">
        <v>67</v>
      </c>
      <c r="R664" s="1">
        <v>46</v>
      </c>
      <c r="S664" s="1">
        <v>41</v>
      </c>
      <c r="T664" s="1">
        <v>54</v>
      </c>
      <c r="U664" s="1">
        <v>26</v>
      </c>
      <c r="V664" s="1">
        <v>70</v>
      </c>
      <c r="W664" s="1">
        <v>34</v>
      </c>
      <c r="X664" s="1">
        <v>51</v>
      </c>
      <c r="Y664" s="1">
        <v>23</v>
      </c>
      <c r="Z664" s="1">
        <v>30</v>
      </c>
      <c r="AA664" s="1">
        <v>56</v>
      </c>
      <c r="AB664" s="1">
        <v>71</v>
      </c>
      <c r="AC664" s="1">
        <v>88</v>
      </c>
      <c r="AD664" s="1">
        <v>64</v>
      </c>
      <c r="AE664" s="1">
        <v>40</v>
      </c>
      <c r="AF664" s="1">
        <v>55</v>
      </c>
      <c r="AG664" s="1">
        <v>77</v>
      </c>
      <c r="AH664" s="1">
        <v>57</v>
      </c>
      <c r="AI664" s="1">
        <v>36</v>
      </c>
      <c r="AJ664" s="22">
        <v>49</v>
      </c>
      <c r="AL664" s="41" t="str">
        <f t="shared" si="38"/>
        <v>Man City</v>
      </c>
      <c r="AM664" s="14"/>
    </row>
    <row r="665" spans="16:39" x14ac:dyDescent="0.35">
      <c r="P665" s="21">
        <v>657</v>
      </c>
      <c r="Q665" s="1">
        <v>57</v>
      </c>
      <c r="R665" s="1">
        <v>44</v>
      </c>
      <c r="S665" s="1">
        <v>43</v>
      </c>
      <c r="T665" s="1">
        <v>21</v>
      </c>
      <c r="U665" s="1">
        <v>37</v>
      </c>
      <c r="V665" s="1">
        <v>66</v>
      </c>
      <c r="W665" s="1">
        <v>50</v>
      </c>
      <c r="X665" s="1">
        <v>52</v>
      </c>
      <c r="Y665" s="1">
        <v>24</v>
      </c>
      <c r="Z665" s="1">
        <v>25</v>
      </c>
      <c r="AA665" s="1">
        <v>53</v>
      </c>
      <c r="AB665" s="1">
        <v>80</v>
      </c>
      <c r="AC665" s="1">
        <v>88</v>
      </c>
      <c r="AD665" s="1">
        <v>49</v>
      </c>
      <c r="AE665" s="1">
        <v>62</v>
      </c>
      <c r="AF665" s="1">
        <v>41</v>
      </c>
      <c r="AG665" s="1">
        <v>70</v>
      </c>
      <c r="AH665" s="1">
        <v>50</v>
      </c>
      <c r="AI665" s="1">
        <v>59</v>
      </c>
      <c r="AJ665" s="22">
        <v>57</v>
      </c>
      <c r="AL665" s="41" t="str">
        <f t="shared" si="38"/>
        <v>Man City</v>
      </c>
      <c r="AM665" s="14"/>
    </row>
    <row r="666" spans="16:39" x14ac:dyDescent="0.35">
      <c r="P666" s="21">
        <v>658</v>
      </c>
      <c r="Q666" s="1">
        <v>72</v>
      </c>
      <c r="R666" s="1">
        <v>56</v>
      </c>
      <c r="S666" s="1">
        <v>40</v>
      </c>
      <c r="T666" s="1">
        <v>40</v>
      </c>
      <c r="U666" s="1">
        <v>36</v>
      </c>
      <c r="V666" s="1">
        <v>57</v>
      </c>
      <c r="W666" s="1">
        <v>47</v>
      </c>
      <c r="X666" s="1">
        <v>52</v>
      </c>
      <c r="Y666" s="1">
        <v>29</v>
      </c>
      <c r="Z666" s="1">
        <v>24</v>
      </c>
      <c r="AA666" s="1">
        <v>43</v>
      </c>
      <c r="AB666" s="1">
        <v>86</v>
      </c>
      <c r="AC666" s="1">
        <v>91</v>
      </c>
      <c r="AD666" s="1">
        <v>55</v>
      </c>
      <c r="AE666" s="1">
        <v>52</v>
      </c>
      <c r="AF666" s="1">
        <v>54</v>
      </c>
      <c r="AG666" s="1">
        <v>69</v>
      </c>
      <c r="AH666" s="1">
        <v>58</v>
      </c>
      <c r="AI666" s="1">
        <v>34</v>
      </c>
      <c r="AJ666" s="22">
        <v>42</v>
      </c>
      <c r="AL666" s="41" t="str">
        <f t="shared" si="38"/>
        <v>Man City</v>
      </c>
      <c r="AM666" s="14"/>
    </row>
    <row r="667" spans="16:39" x14ac:dyDescent="0.35">
      <c r="P667" s="21">
        <v>659</v>
      </c>
      <c r="Q667" s="1">
        <v>72</v>
      </c>
      <c r="R667" s="1">
        <v>42</v>
      </c>
      <c r="S667" s="1">
        <v>48</v>
      </c>
      <c r="T667" s="1">
        <v>51</v>
      </c>
      <c r="U667" s="1">
        <v>40</v>
      </c>
      <c r="V667" s="1">
        <v>69</v>
      </c>
      <c r="W667" s="1">
        <v>50</v>
      </c>
      <c r="X667" s="1">
        <v>45</v>
      </c>
      <c r="Y667" s="1">
        <v>27</v>
      </c>
      <c r="Z667" s="1">
        <v>17</v>
      </c>
      <c r="AA667" s="1">
        <v>51</v>
      </c>
      <c r="AB667" s="1">
        <v>98</v>
      </c>
      <c r="AC667" s="1">
        <v>71</v>
      </c>
      <c r="AD667" s="1">
        <v>54</v>
      </c>
      <c r="AE667" s="1">
        <v>50</v>
      </c>
      <c r="AF667" s="1">
        <v>29</v>
      </c>
      <c r="AG667" s="1">
        <v>58</v>
      </c>
      <c r="AH667" s="1">
        <v>40</v>
      </c>
      <c r="AI667" s="1">
        <v>68</v>
      </c>
      <c r="AJ667" s="22">
        <v>54</v>
      </c>
      <c r="AL667" s="41" t="str">
        <f t="shared" si="38"/>
        <v>Liverpool</v>
      </c>
      <c r="AM667" s="14"/>
    </row>
    <row r="668" spans="16:39" x14ac:dyDescent="0.35">
      <c r="P668" s="21">
        <v>660</v>
      </c>
      <c r="Q668" s="1">
        <v>59</v>
      </c>
      <c r="R668" s="1">
        <v>45</v>
      </c>
      <c r="S668" s="1">
        <v>39</v>
      </c>
      <c r="T668" s="1">
        <v>53</v>
      </c>
      <c r="U668" s="1">
        <v>48</v>
      </c>
      <c r="V668" s="1">
        <v>51</v>
      </c>
      <c r="W668" s="1">
        <v>56</v>
      </c>
      <c r="X668" s="1">
        <v>69</v>
      </c>
      <c r="Y668" s="1">
        <v>32</v>
      </c>
      <c r="Z668" s="1">
        <v>16</v>
      </c>
      <c r="AA668" s="1">
        <v>55</v>
      </c>
      <c r="AB668" s="1">
        <v>74</v>
      </c>
      <c r="AC668" s="1">
        <v>90</v>
      </c>
      <c r="AD668" s="1">
        <v>52</v>
      </c>
      <c r="AE668" s="1">
        <v>40</v>
      </c>
      <c r="AF668" s="1">
        <v>42</v>
      </c>
      <c r="AG668" s="1">
        <v>64</v>
      </c>
      <c r="AH668" s="1">
        <v>50</v>
      </c>
      <c r="AI668" s="1">
        <v>44</v>
      </c>
      <c r="AJ668" s="22">
        <v>55</v>
      </c>
      <c r="AL668" s="41" t="str">
        <f t="shared" si="38"/>
        <v>Man City</v>
      </c>
      <c r="AM668" s="14"/>
    </row>
    <row r="669" spans="16:39" x14ac:dyDescent="0.35">
      <c r="P669" s="21">
        <v>661</v>
      </c>
      <c r="Q669" s="1">
        <v>59</v>
      </c>
      <c r="R669" s="1">
        <v>42</v>
      </c>
      <c r="S669" s="1">
        <v>53</v>
      </c>
      <c r="T669" s="1">
        <v>34</v>
      </c>
      <c r="U669" s="1">
        <v>27</v>
      </c>
      <c r="V669" s="1">
        <v>61</v>
      </c>
      <c r="W669" s="1">
        <v>44</v>
      </c>
      <c r="X669" s="1">
        <v>72</v>
      </c>
      <c r="Y669" s="1">
        <v>33</v>
      </c>
      <c r="Z669" s="1">
        <v>33</v>
      </c>
      <c r="AA669" s="1">
        <v>52</v>
      </c>
      <c r="AB669" s="1">
        <v>90</v>
      </c>
      <c r="AC669" s="1">
        <v>94</v>
      </c>
      <c r="AD669" s="1">
        <v>58</v>
      </c>
      <c r="AE669" s="1">
        <v>46</v>
      </c>
      <c r="AF669" s="1">
        <v>42</v>
      </c>
      <c r="AG669" s="1">
        <v>58</v>
      </c>
      <c r="AH669" s="1">
        <v>43</v>
      </c>
      <c r="AI669" s="1">
        <v>49</v>
      </c>
      <c r="AJ669" s="22">
        <v>35</v>
      </c>
      <c r="AL669" s="41" t="str">
        <f t="shared" si="38"/>
        <v>Man City</v>
      </c>
      <c r="AM669" s="14"/>
    </row>
    <row r="670" spans="16:39" x14ac:dyDescent="0.35">
      <c r="P670" s="21">
        <v>662</v>
      </c>
      <c r="Q670" s="1">
        <v>50</v>
      </c>
      <c r="R670" s="1">
        <v>46</v>
      </c>
      <c r="S670" s="1">
        <v>36</v>
      </c>
      <c r="T670" s="1">
        <v>46</v>
      </c>
      <c r="U670" s="1">
        <v>43</v>
      </c>
      <c r="V670" s="1">
        <v>57</v>
      </c>
      <c r="W670" s="1">
        <v>50</v>
      </c>
      <c r="X670" s="1">
        <v>41</v>
      </c>
      <c r="Y670" s="1">
        <v>36</v>
      </c>
      <c r="Z670" s="1">
        <v>18</v>
      </c>
      <c r="AA670" s="1">
        <v>55</v>
      </c>
      <c r="AB670" s="1">
        <v>91</v>
      </c>
      <c r="AC670" s="1">
        <v>84</v>
      </c>
      <c r="AD670" s="1">
        <v>61</v>
      </c>
      <c r="AE670" s="1">
        <v>56</v>
      </c>
      <c r="AF670" s="1">
        <v>33</v>
      </c>
      <c r="AG670" s="1">
        <v>70</v>
      </c>
      <c r="AH670" s="1">
        <v>52</v>
      </c>
      <c r="AI670" s="1">
        <v>58</v>
      </c>
      <c r="AJ670" s="22">
        <v>41</v>
      </c>
      <c r="AL670" s="41" t="str">
        <f t="shared" si="38"/>
        <v>Liverpool</v>
      </c>
      <c r="AM670" s="14"/>
    </row>
    <row r="671" spans="16:39" x14ac:dyDescent="0.35">
      <c r="P671" s="21">
        <v>663</v>
      </c>
      <c r="Q671" s="1">
        <v>55</v>
      </c>
      <c r="R671" s="1">
        <v>53</v>
      </c>
      <c r="S671" s="1">
        <v>31</v>
      </c>
      <c r="T671" s="1">
        <v>37</v>
      </c>
      <c r="U671" s="1">
        <v>44</v>
      </c>
      <c r="V671" s="1">
        <v>49</v>
      </c>
      <c r="W671" s="1">
        <v>63</v>
      </c>
      <c r="X671" s="1">
        <v>59</v>
      </c>
      <c r="Y671" s="1">
        <v>27</v>
      </c>
      <c r="Z671" s="1">
        <v>19</v>
      </c>
      <c r="AA671" s="1">
        <v>47</v>
      </c>
      <c r="AB671" s="1">
        <v>78</v>
      </c>
      <c r="AC671" s="1">
        <v>88</v>
      </c>
      <c r="AD671" s="1">
        <v>64</v>
      </c>
      <c r="AE671" s="1">
        <v>52</v>
      </c>
      <c r="AF671" s="1">
        <v>35</v>
      </c>
      <c r="AG671" s="1">
        <v>68</v>
      </c>
      <c r="AH671" s="1">
        <v>43</v>
      </c>
      <c r="AI671" s="1">
        <v>47</v>
      </c>
      <c r="AJ671" s="22">
        <v>45</v>
      </c>
      <c r="AL671" s="41" t="str">
        <f t="shared" si="38"/>
        <v>Man City</v>
      </c>
      <c r="AM671" s="14"/>
    </row>
    <row r="672" spans="16:39" x14ac:dyDescent="0.35">
      <c r="P672" s="21">
        <v>664</v>
      </c>
      <c r="Q672" s="1">
        <v>71</v>
      </c>
      <c r="R672" s="1">
        <v>50</v>
      </c>
      <c r="S672" s="1">
        <v>38</v>
      </c>
      <c r="T672" s="1">
        <v>33</v>
      </c>
      <c r="U672" s="1">
        <v>19</v>
      </c>
      <c r="V672" s="1">
        <v>77</v>
      </c>
      <c r="W672" s="1">
        <v>59</v>
      </c>
      <c r="X672" s="1">
        <v>56</v>
      </c>
      <c r="Y672" s="1">
        <v>33</v>
      </c>
      <c r="Z672" s="1">
        <v>27</v>
      </c>
      <c r="AA672" s="1">
        <v>44</v>
      </c>
      <c r="AB672" s="1">
        <v>87</v>
      </c>
      <c r="AC672" s="1">
        <v>94</v>
      </c>
      <c r="AD672" s="1">
        <v>44</v>
      </c>
      <c r="AE672" s="1">
        <v>48</v>
      </c>
      <c r="AF672" s="1">
        <v>47</v>
      </c>
      <c r="AG672" s="1">
        <v>58</v>
      </c>
      <c r="AH672" s="1">
        <v>56</v>
      </c>
      <c r="AI672" s="1">
        <v>48</v>
      </c>
      <c r="AJ672" s="22">
        <v>55</v>
      </c>
      <c r="AL672" s="41" t="str">
        <f t="shared" si="38"/>
        <v>Man City</v>
      </c>
      <c r="AM672" s="14"/>
    </row>
    <row r="673" spans="16:39" x14ac:dyDescent="0.35">
      <c r="P673" s="21">
        <v>665</v>
      </c>
      <c r="Q673" s="1">
        <v>68</v>
      </c>
      <c r="R673" s="1">
        <v>68</v>
      </c>
      <c r="S673" s="1">
        <v>33</v>
      </c>
      <c r="T673" s="1">
        <v>41</v>
      </c>
      <c r="U673" s="1">
        <v>34</v>
      </c>
      <c r="V673" s="1">
        <v>62</v>
      </c>
      <c r="W673" s="1">
        <v>53</v>
      </c>
      <c r="X673" s="1">
        <v>55</v>
      </c>
      <c r="Y673" s="1">
        <v>26</v>
      </c>
      <c r="Z673" s="1">
        <v>31</v>
      </c>
      <c r="AA673" s="1">
        <v>59</v>
      </c>
      <c r="AB673" s="1">
        <v>82</v>
      </c>
      <c r="AC673" s="1">
        <v>74</v>
      </c>
      <c r="AD673" s="1">
        <v>71</v>
      </c>
      <c r="AE673" s="1">
        <v>45</v>
      </c>
      <c r="AF673" s="1">
        <v>38</v>
      </c>
      <c r="AG673" s="1">
        <v>75</v>
      </c>
      <c r="AH673" s="1">
        <v>39</v>
      </c>
      <c r="AI673" s="1">
        <v>45</v>
      </c>
      <c r="AJ673" s="22">
        <v>48</v>
      </c>
      <c r="AL673" s="41" t="str">
        <f t="shared" si="38"/>
        <v>Liverpool</v>
      </c>
      <c r="AM673" s="14"/>
    </row>
    <row r="674" spans="16:39" x14ac:dyDescent="0.35">
      <c r="P674" s="21">
        <v>666</v>
      </c>
      <c r="Q674" s="1">
        <v>63</v>
      </c>
      <c r="R674" s="1">
        <v>60</v>
      </c>
      <c r="S674" s="1">
        <v>34</v>
      </c>
      <c r="T674" s="1">
        <v>31</v>
      </c>
      <c r="U674" s="1">
        <v>24</v>
      </c>
      <c r="V674" s="1">
        <v>62</v>
      </c>
      <c r="W674" s="1">
        <v>58</v>
      </c>
      <c r="X674" s="1">
        <v>60</v>
      </c>
      <c r="Y674" s="1">
        <v>30</v>
      </c>
      <c r="Z674" s="1">
        <v>16</v>
      </c>
      <c r="AA674" s="1">
        <v>58</v>
      </c>
      <c r="AB674" s="1">
        <v>93</v>
      </c>
      <c r="AC674" s="1">
        <v>92</v>
      </c>
      <c r="AD674" s="1">
        <v>55</v>
      </c>
      <c r="AE674" s="1">
        <v>48</v>
      </c>
      <c r="AF674" s="1">
        <v>45</v>
      </c>
      <c r="AG674" s="1">
        <v>64</v>
      </c>
      <c r="AH674" s="1">
        <v>53</v>
      </c>
      <c r="AI674" s="1">
        <v>50</v>
      </c>
      <c r="AJ674" s="22">
        <v>48</v>
      </c>
      <c r="AL674" s="41" t="str">
        <f t="shared" si="38"/>
        <v>Liverpool</v>
      </c>
      <c r="AM674" s="14"/>
    </row>
    <row r="675" spans="16:39" x14ac:dyDescent="0.35">
      <c r="P675" s="21">
        <v>667</v>
      </c>
      <c r="Q675" s="1">
        <v>71</v>
      </c>
      <c r="R675" s="1">
        <v>49</v>
      </c>
      <c r="S675" s="1">
        <v>44</v>
      </c>
      <c r="T675" s="1">
        <v>30</v>
      </c>
      <c r="U675" s="1">
        <v>25</v>
      </c>
      <c r="V675" s="1">
        <v>54</v>
      </c>
      <c r="W675" s="1">
        <v>62</v>
      </c>
      <c r="X675" s="1">
        <v>56</v>
      </c>
      <c r="Y675" s="1">
        <v>26</v>
      </c>
      <c r="Z675" s="1">
        <v>27</v>
      </c>
      <c r="AA675" s="1">
        <v>51</v>
      </c>
      <c r="AB675" s="1">
        <v>92</v>
      </c>
      <c r="AC675" s="1">
        <v>84</v>
      </c>
      <c r="AD675" s="1">
        <v>58</v>
      </c>
      <c r="AE675" s="1">
        <v>45</v>
      </c>
      <c r="AF675" s="1">
        <v>46</v>
      </c>
      <c r="AG675" s="1">
        <v>51</v>
      </c>
      <c r="AH675" s="1">
        <v>48</v>
      </c>
      <c r="AI675" s="1">
        <v>53</v>
      </c>
      <c r="AJ675" s="22">
        <v>47</v>
      </c>
      <c r="AL675" s="41" t="str">
        <f t="shared" si="38"/>
        <v>Liverpool</v>
      </c>
      <c r="AM675" s="14"/>
    </row>
    <row r="676" spans="16:39" x14ac:dyDescent="0.35">
      <c r="P676" s="21">
        <v>668</v>
      </c>
      <c r="Q676" s="1">
        <v>72</v>
      </c>
      <c r="R676" s="1">
        <v>45</v>
      </c>
      <c r="S676" s="1">
        <v>22</v>
      </c>
      <c r="T676" s="1">
        <v>46</v>
      </c>
      <c r="U676" s="1">
        <v>38</v>
      </c>
      <c r="V676" s="1">
        <v>68</v>
      </c>
      <c r="W676" s="1">
        <v>50</v>
      </c>
      <c r="X676" s="1">
        <v>46</v>
      </c>
      <c r="Y676" s="1">
        <v>26</v>
      </c>
      <c r="Z676" s="1">
        <v>22</v>
      </c>
      <c r="AA676" s="1">
        <v>48</v>
      </c>
      <c r="AB676" s="1">
        <v>84</v>
      </c>
      <c r="AC676" s="1">
        <v>83</v>
      </c>
      <c r="AD676" s="1">
        <v>65</v>
      </c>
      <c r="AE676" s="1">
        <v>44</v>
      </c>
      <c r="AF676" s="1">
        <v>44</v>
      </c>
      <c r="AG676" s="1">
        <v>54</v>
      </c>
      <c r="AH676" s="1">
        <v>65</v>
      </c>
      <c r="AI676" s="1">
        <v>51</v>
      </c>
      <c r="AJ676" s="22">
        <v>61</v>
      </c>
      <c r="AL676" s="41" t="str">
        <f t="shared" si="38"/>
        <v>Liverpool</v>
      </c>
      <c r="AM676" s="14"/>
    </row>
    <row r="677" spans="16:39" x14ac:dyDescent="0.35">
      <c r="P677" s="21">
        <v>669</v>
      </c>
      <c r="Q677" s="1">
        <v>76</v>
      </c>
      <c r="R677" s="1">
        <v>53</v>
      </c>
      <c r="S677" s="1">
        <v>50</v>
      </c>
      <c r="T677" s="1">
        <v>35</v>
      </c>
      <c r="U677" s="1">
        <v>33</v>
      </c>
      <c r="V677" s="1">
        <v>79</v>
      </c>
      <c r="W677" s="1">
        <v>57</v>
      </c>
      <c r="X677" s="1">
        <v>47</v>
      </c>
      <c r="Y677" s="1">
        <v>32</v>
      </c>
      <c r="Z677" s="1">
        <v>31</v>
      </c>
      <c r="AA677" s="1">
        <v>55</v>
      </c>
      <c r="AB677" s="1">
        <v>81</v>
      </c>
      <c r="AC677" s="1">
        <v>70</v>
      </c>
      <c r="AD677" s="1">
        <v>51</v>
      </c>
      <c r="AE677" s="1">
        <v>45</v>
      </c>
      <c r="AF677" s="1">
        <v>46</v>
      </c>
      <c r="AG677" s="1">
        <v>66</v>
      </c>
      <c r="AH677" s="1">
        <v>46</v>
      </c>
      <c r="AI677" s="1">
        <v>29</v>
      </c>
      <c r="AJ677" s="22">
        <v>50</v>
      </c>
      <c r="AL677" s="41" t="str">
        <f t="shared" si="38"/>
        <v>Liverpool</v>
      </c>
      <c r="AM677" s="14"/>
    </row>
    <row r="678" spans="16:39" x14ac:dyDescent="0.35">
      <c r="P678" s="21">
        <v>670</v>
      </c>
      <c r="Q678" s="1">
        <v>77</v>
      </c>
      <c r="R678" s="1">
        <v>70</v>
      </c>
      <c r="S678" s="1">
        <v>42</v>
      </c>
      <c r="T678" s="1">
        <v>33</v>
      </c>
      <c r="U678" s="1">
        <v>33</v>
      </c>
      <c r="V678" s="1">
        <v>58</v>
      </c>
      <c r="W678" s="1">
        <v>49</v>
      </c>
      <c r="X678" s="1">
        <v>54</v>
      </c>
      <c r="Y678" s="1">
        <v>13</v>
      </c>
      <c r="Z678" s="1">
        <v>26</v>
      </c>
      <c r="AA678" s="1">
        <v>69</v>
      </c>
      <c r="AB678" s="1">
        <v>75</v>
      </c>
      <c r="AC678" s="1">
        <v>83</v>
      </c>
      <c r="AD678" s="1">
        <v>56</v>
      </c>
      <c r="AE678" s="1">
        <v>40</v>
      </c>
      <c r="AF678" s="1">
        <v>41</v>
      </c>
      <c r="AG678" s="1">
        <v>60</v>
      </c>
      <c r="AH678" s="1">
        <v>47</v>
      </c>
      <c r="AI678" s="1">
        <v>57</v>
      </c>
      <c r="AJ678" s="22">
        <v>41</v>
      </c>
      <c r="AL678" s="41" t="str">
        <f t="shared" si="38"/>
        <v>Man City</v>
      </c>
      <c r="AM678" s="14"/>
    </row>
    <row r="679" spans="16:39" x14ac:dyDescent="0.35">
      <c r="P679" s="21">
        <v>671</v>
      </c>
      <c r="Q679" s="1">
        <v>61</v>
      </c>
      <c r="R679" s="1">
        <v>54</v>
      </c>
      <c r="S679" s="1">
        <v>32</v>
      </c>
      <c r="T679" s="1">
        <v>37</v>
      </c>
      <c r="U679" s="1">
        <v>40</v>
      </c>
      <c r="V679" s="1">
        <v>62</v>
      </c>
      <c r="W679" s="1">
        <v>49</v>
      </c>
      <c r="X679" s="1">
        <v>54</v>
      </c>
      <c r="Y679" s="1">
        <v>21</v>
      </c>
      <c r="Z679" s="1">
        <v>28</v>
      </c>
      <c r="AA679" s="1">
        <v>46</v>
      </c>
      <c r="AB679" s="1">
        <v>88</v>
      </c>
      <c r="AC679" s="1">
        <v>93</v>
      </c>
      <c r="AD679" s="1">
        <v>63</v>
      </c>
      <c r="AE679" s="1">
        <v>51</v>
      </c>
      <c r="AF679" s="1">
        <v>40</v>
      </c>
      <c r="AG679" s="1">
        <v>55</v>
      </c>
      <c r="AH679" s="1">
        <v>59</v>
      </c>
      <c r="AI679" s="1">
        <v>42</v>
      </c>
      <c r="AJ679" s="22">
        <v>58</v>
      </c>
      <c r="AL679" s="41" t="str">
        <f t="shared" si="38"/>
        <v>Man City</v>
      </c>
      <c r="AM679" s="14"/>
    </row>
    <row r="680" spans="16:39" x14ac:dyDescent="0.35">
      <c r="P680" s="21">
        <v>672</v>
      </c>
      <c r="Q680" s="1">
        <v>66</v>
      </c>
      <c r="R680" s="1">
        <v>55</v>
      </c>
      <c r="S680" s="1">
        <v>31</v>
      </c>
      <c r="T680" s="1">
        <v>43</v>
      </c>
      <c r="U680" s="1">
        <v>34</v>
      </c>
      <c r="V680" s="1">
        <v>80</v>
      </c>
      <c r="W680" s="1">
        <v>56</v>
      </c>
      <c r="X680" s="1">
        <v>42</v>
      </c>
      <c r="Y680" s="1">
        <v>35</v>
      </c>
      <c r="Z680" s="1">
        <v>18</v>
      </c>
      <c r="AA680" s="1">
        <v>46</v>
      </c>
      <c r="AB680" s="1">
        <v>76</v>
      </c>
      <c r="AC680" s="1">
        <v>90</v>
      </c>
      <c r="AD680" s="1">
        <v>60</v>
      </c>
      <c r="AE680" s="1">
        <v>40</v>
      </c>
      <c r="AF680" s="1">
        <v>39</v>
      </c>
      <c r="AG680" s="1">
        <v>65</v>
      </c>
      <c r="AH680" s="1">
        <v>45</v>
      </c>
      <c r="AI680" s="1">
        <v>60</v>
      </c>
      <c r="AJ680" s="22">
        <v>45</v>
      </c>
      <c r="AL680" s="41" t="str">
        <f t="shared" si="38"/>
        <v>Man City</v>
      </c>
      <c r="AM680" s="14"/>
    </row>
    <row r="681" spans="16:39" x14ac:dyDescent="0.35">
      <c r="P681" s="21">
        <v>673</v>
      </c>
      <c r="Q681" s="1">
        <v>62</v>
      </c>
      <c r="R681" s="1">
        <v>53</v>
      </c>
      <c r="S681" s="1">
        <v>41</v>
      </c>
      <c r="T681" s="1">
        <v>32</v>
      </c>
      <c r="U681" s="1">
        <v>34</v>
      </c>
      <c r="V681" s="1">
        <v>64</v>
      </c>
      <c r="W681" s="1">
        <v>43</v>
      </c>
      <c r="X681" s="1">
        <v>63</v>
      </c>
      <c r="Y681" s="1">
        <v>37</v>
      </c>
      <c r="Z681" s="1">
        <v>24</v>
      </c>
      <c r="AA681" s="1">
        <v>48</v>
      </c>
      <c r="AB681" s="1">
        <v>80</v>
      </c>
      <c r="AC681" s="1">
        <v>85</v>
      </c>
      <c r="AD681" s="1">
        <v>64</v>
      </c>
      <c r="AE681" s="1">
        <v>48</v>
      </c>
      <c r="AF681" s="1">
        <v>38</v>
      </c>
      <c r="AG681" s="1">
        <v>56</v>
      </c>
      <c r="AH681" s="1">
        <v>46</v>
      </c>
      <c r="AI681" s="1">
        <v>42</v>
      </c>
      <c r="AJ681" s="22">
        <v>61</v>
      </c>
      <c r="AL681" s="41" t="str">
        <f t="shared" si="38"/>
        <v>Man City</v>
      </c>
      <c r="AM681" s="14"/>
    </row>
    <row r="682" spans="16:39" x14ac:dyDescent="0.35">
      <c r="P682" s="21">
        <v>674</v>
      </c>
      <c r="Q682" s="1">
        <v>45</v>
      </c>
      <c r="R682" s="1">
        <v>50</v>
      </c>
      <c r="S682" s="1">
        <v>34</v>
      </c>
      <c r="T682" s="1">
        <v>54</v>
      </c>
      <c r="U682" s="1">
        <v>40</v>
      </c>
      <c r="V682" s="1">
        <v>61</v>
      </c>
      <c r="W682" s="1">
        <v>49</v>
      </c>
      <c r="X682" s="1">
        <v>53</v>
      </c>
      <c r="Y682" s="1">
        <v>26</v>
      </c>
      <c r="Z682" s="1">
        <v>31</v>
      </c>
      <c r="AA682" s="1">
        <v>60</v>
      </c>
      <c r="AB682" s="1">
        <v>82</v>
      </c>
      <c r="AC682" s="1">
        <v>78</v>
      </c>
      <c r="AD682" s="1">
        <v>52</v>
      </c>
      <c r="AE682" s="1">
        <v>50</v>
      </c>
      <c r="AF682" s="1">
        <v>42</v>
      </c>
      <c r="AG682" s="1">
        <v>63</v>
      </c>
      <c r="AH682" s="1">
        <v>52</v>
      </c>
      <c r="AI682" s="1">
        <v>52</v>
      </c>
      <c r="AJ682" s="22">
        <v>50</v>
      </c>
      <c r="AL682" s="41" t="str">
        <f t="shared" si="38"/>
        <v>Liverpool</v>
      </c>
      <c r="AM682" s="14"/>
    </row>
    <row r="683" spans="16:39" x14ac:dyDescent="0.35">
      <c r="P683" s="21">
        <v>675</v>
      </c>
      <c r="Q683" s="1">
        <v>68</v>
      </c>
      <c r="R683" s="1">
        <v>38</v>
      </c>
      <c r="S683" s="1">
        <v>50</v>
      </c>
      <c r="T683" s="1">
        <v>42</v>
      </c>
      <c r="U683" s="1">
        <v>32</v>
      </c>
      <c r="V683" s="1">
        <v>51</v>
      </c>
      <c r="W683" s="1">
        <v>57</v>
      </c>
      <c r="X683" s="1">
        <v>67</v>
      </c>
      <c r="Y683" s="1">
        <v>33</v>
      </c>
      <c r="Z683" s="1">
        <v>19</v>
      </c>
      <c r="AA683" s="1">
        <v>44</v>
      </c>
      <c r="AB683" s="1">
        <v>86</v>
      </c>
      <c r="AC683" s="1">
        <v>91</v>
      </c>
      <c r="AD683" s="1">
        <v>46</v>
      </c>
      <c r="AE683" s="1">
        <v>38</v>
      </c>
      <c r="AF683" s="1">
        <v>46</v>
      </c>
      <c r="AG683" s="1">
        <v>63</v>
      </c>
      <c r="AH683" s="1">
        <v>42</v>
      </c>
      <c r="AI683" s="1">
        <v>56</v>
      </c>
      <c r="AJ683" s="22">
        <v>54</v>
      </c>
      <c r="AL683" s="41" t="str">
        <f t="shared" si="38"/>
        <v>Man City</v>
      </c>
      <c r="AM683" s="14"/>
    </row>
    <row r="684" spans="16:39" x14ac:dyDescent="0.35">
      <c r="P684" s="21">
        <v>676</v>
      </c>
      <c r="Q684" s="1">
        <v>69</v>
      </c>
      <c r="R684" s="1">
        <v>54</v>
      </c>
      <c r="S684" s="1">
        <v>28</v>
      </c>
      <c r="T684" s="1">
        <v>45</v>
      </c>
      <c r="U684" s="1">
        <v>22</v>
      </c>
      <c r="V684" s="1">
        <v>70</v>
      </c>
      <c r="W684" s="1">
        <v>56</v>
      </c>
      <c r="X684" s="1">
        <v>64</v>
      </c>
      <c r="Y684" s="1">
        <v>39</v>
      </c>
      <c r="Z684" s="1">
        <v>24</v>
      </c>
      <c r="AA684" s="1">
        <v>53</v>
      </c>
      <c r="AB684" s="1">
        <v>85</v>
      </c>
      <c r="AC684" s="1">
        <v>91</v>
      </c>
      <c r="AD684" s="1">
        <v>58</v>
      </c>
      <c r="AE684" s="1">
        <v>38</v>
      </c>
      <c r="AF684" s="1">
        <v>59</v>
      </c>
      <c r="AG684" s="1">
        <v>59</v>
      </c>
      <c r="AH684" s="1">
        <v>41</v>
      </c>
      <c r="AI684" s="1">
        <v>44</v>
      </c>
      <c r="AJ684" s="22">
        <v>50</v>
      </c>
      <c r="AL684" s="41" t="str">
        <f t="shared" si="38"/>
        <v>Man City</v>
      </c>
      <c r="AM684" s="14"/>
    </row>
    <row r="685" spans="16:39" x14ac:dyDescent="0.35">
      <c r="P685" s="21">
        <v>677</v>
      </c>
      <c r="Q685" s="1">
        <v>60</v>
      </c>
      <c r="R685" s="1">
        <v>53</v>
      </c>
      <c r="S685" s="1">
        <v>38</v>
      </c>
      <c r="T685" s="1">
        <v>45</v>
      </c>
      <c r="U685" s="1">
        <v>21</v>
      </c>
      <c r="V685" s="1">
        <v>58</v>
      </c>
      <c r="W685" s="1">
        <v>54</v>
      </c>
      <c r="X685" s="1">
        <v>52</v>
      </c>
      <c r="Y685" s="1">
        <v>38</v>
      </c>
      <c r="Z685" s="1">
        <v>23</v>
      </c>
      <c r="AA685" s="1">
        <v>55</v>
      </c>
      <c r="AB685" s="1">
        <v>90</v>
      </c>
      <c r="AC685" s="1">
        <v>86</v>
      </c>
      <c r="AD685" s="1">
        <v>62</v>
      </c>
      <c r="AE685" s="1">
        <v>58</v>
      </c>
      <c r="AF685" s="1">
        <v>33</v>
      </c>
      <c r="AG685" s="1">
        <v>68</v>
      </c>
      <c r="AH685" s="1">
        <v>42</v>
      </c>
      <c r="AI685" s="1">
        <v>44</v>
      </c>
      <c r="AJ685" s="22">
        <v>51</v>
      </c>
      <c r="AL685" s="41" t="str">
        <f t="shared" si="38"/>
        <v>Liverpool</v>
      </c>
      <c r="AM685" s="14"/>
    </row>
    <row r="686" spans="16:39" x14ac:dyDescent="0.35">
      <c r="P686" s="21">
        <v>678</v>
      </c>
      <c r="Q686" s="1">
        <v>59</v>
      </c>
      <c r="R686" s="1">
        <v>49</v>
      </c>
      <c r="S686" s="1">
        <v>43</v>
      </c>
      <c r="T686" s="1">
        <v>37</v>
      </c>
      <c r="U686" s="1">
        <v>30</v>
      </c>
      <c r="V686" s="1">
        <v>74</v>
      </c>
      <c r="W686" s="1">
        <v>46</v>
      </c>
      <c r="X686" s="1">
        <v>44</v>
      </c>
      <c r="Y686" s="1">
        <v>21</v>
      </c>
      <c r="Z686" s="1">
        <v>11</v>
      </c>
      <c r="AA686" s="1">
        <v>51</v>
      </c>
      <c r="AB686" s="1">
        <v>70</v>
      </c>
      <c r="AC686" s="1">
        <v>92</v>
      </c>
      <c r="AD686" s="1">
        <v>53</v>
      </c>
      <c r="AE686" s="1">
        <v>62</v>
      </c>
      <c r="AF686" s="1">
        <v>33</v>
      </c>
      <c r="AG686" s="1">
        <v>63</v>
      </c>
      <c r="AH686" s="1">
        <v>58</v>
      </c>
      <c r="AI686" s="1">
        <v>62</v>
      </c>
      <c r="AJ686" s="22">
        <v>67</v>
      </c>
      <c r="AL686" s="41" t="str">
        <f t="shared" si="38"/>
        <v>Man City</v>
      </c>
      <c r="AM686" s="14"/>
    </row>
    <row r="687" spans="16:39" x14ac:dyDescent="0.35">
      <c r="P687" s="21">
        <v>679</v>
      </c>
      <c r="Q687" s="1">
        <v>62</v>
      </c>
      <c r="R687" s="1">
        <v>43</v>
      </c>
      <c r="S687" s="1">
        <v>44</v>
      </c>
      <c r="T687" s="1">
        <v>38</v>
      </c>
      <c r="U687" s="1">
        <v>35</v>
      </c>
      <c r="V687" s="1">
        <v>57</v>
      </c>
      <c r="W687" s="1">
        <v>50</v>
      </c>
      <c r="X687" s="1">
        <v>60</v>
      </c>
      <c r="Y687" s="1">
        <v>22</v>
      </c>
      <c r="Z687" s="1">
        <v>23</v>
      </c>
      <c r="AA687" s="1">
        <v>52</v>
      </c>
      <c r="AB687" s="1">
        <v>77</v>
      </c>
      <c r="AC687" s="1">
        <v>97</v>
      </c>
      <c r="AD687" s="1">
        <v>67</v>
      </c>
      <c r="AE687" s="1">
        <v>36</v>
      </c>
      <c r="AF687" s="1">
        <v>43</v>
      </c>
      <c r="AG687" s="1">
        <v>60</v>
      </c>
      <c r="AH687" s="1">
        <v>48</v>
      </c>
      <c r="AI687" s="1">
        <v>56</v>
      </c>
      <c r="AJ687" s="22">
        <v>52</v>
      </c>
      <c r="AL687" s="41" t="str">
        <f t="shared" si="38"/>
        <v>Man City</v>
      </c>
      <c r="AM687" s="14"/>
    </row>
    <row r="688" spans="16:39" x14ac:dyDescent="0.35">
      <c r="P688" s="21">
        <v>680</v>
      </c>
      <c r="Q688" s="1">
        <v>61</v>
      </c>
      <c r="R688" s="1">
        <v>45</v>
      </c>
      <c r="S688" s="1">
        <v>38</v>
      </c>
      <c r="T688" s="1">
        <v>42</v>
      </c>
      <c r="U688" s="1">
        <v>38</v>
      </c>
      <c r="V688" s="1">
        <v>52</v>
      </c>
      <c r="W688" s="1">
        <v>46</v>
      </c>
      <c r="X688" s="1">
        <v>59</v>
      </c>
      <c r="Y688" s="1">
        <v>36</v>
      </c>
      <c r="Z688" s="1">
        <v>19</v>
      </c>
      <c r="AA688" s="1">
        <v>52</v>
      </c>
      <c r="AB688" s="1">
        <v>88</v>
      </c>
      <c r="AC688" s="1">
        <v>92</v>
      </c>
      <c r="AD688" s="1">
        <v>53</v>
      </c>
      <c r="AE688" s="1">
        <v>50</v>
      </c>
      <c r="AF688" s="1">
        <v>35</v>
      </c>
      <c r="AG688" s="1">
        <v>73</v>
      </c>
      <c r="AH688" s="1">
        <v>47</v>
      </c>
      <c r="AI688" s="1">
        <v>45</v>
      </c>
      <c r="AJ688" s="22">
        <v>51</v>
      </c>
      <c r="AL688" s="41" t="str">
        <f t="shared" si="38"/>
        <v>Man City</v>
      </c>
      <c r="AM688" s="14"/>
    </row>
    <row r="689" spans="16:39" x14ac:dyDescent="0.35">
      <c r="P689" s="21">
        <v>681</v>
      </c>
      <c r="Q689" s="1">
        <v>68</v>
      </c>
      <c r="R689" s="1">
        <v>44</v>
      </c>
      <c r="S689" s="1">
        <v>40</v>
      </c>
      <c r="T689" s="1">
        <v>45</v>
      </c>
      <c r="U689" s="1">
        <v>30</v>
      </c>
      <c r="V689" s="1">
        <v>63</v>
      </c>
      <c r="W689" s="1">
        <v>38</v>
      </c>
      <c r="X689" s="1">
        <v>53</v>
      </c>
      <c r="Y689" s="1">
        <v>15</v>
      </c>
      <c r="Z689" s="1">
        <v>25</v>
      </c>
      <c r="AA689" s="1">
        <v>66</v>
      </c>
      <c r="AB689" s="1">
        <v>96</v>
      </c>
      <c r="AC689" s="1">
        <v>85</v>
      </c>
      <c r="AD689" s="1">
        <v>49</v>
      </c>
      <c r="AE689" s="1">
        <v>45</v>
      </c>
      <c r="AF689" s="1">
        <v>52</v>
      </c>
      <c r="AG689" s="1">
        <v>66</v>
      </c>
      <c r="AH689" s="1">
        <v>46</v>
      </c>
      <c r="AI689" s="1">
        <v>43</v>
      </c>
      <c r="AJ689" s="22">
        <v>54</v>
      </c>
      <c r="AL689" s="41" t="str">
        <f t="shared" si="38"/>
        <v>Liverpool</v>
      </c>
      <c r="AM689" s="14"/>
    </row>
    <row r="690" spans="16:39" x14ac:dyDescent="0.35">
      <c r="P690" s="21">
        <v>682</v>
      </c>
      <c r="Q690" s="1">
        <v>65</v>
      </c>
      <c r="R690" s="1">
        <v>50</v>
      </c>
      <c r="S690" s="1">
        <v>42</v>
      </c>
      <c r="T690" s="1">
        <v>40</v>
      </c>
      <c r="U690" s="1">
        <v>24</v>
      </c>
      <c r="V690" s="1">
        <v>62</v>
      </c>
      <c r="W690" s="1">
        <v>49</v>
      </c>
      <c r="X690" s="1">
        <v>52</v>
      </c>
      <c r="Y690" s="1">
        <v>26</v>
      </c>
      <c r="Z690" s="1">
        <v>30</v>
      </c>
      <c r="AA690" s="1">
        <v>55</v>
      </c>
      <c r="AB690" s="1">
        <v>84</v>
      </c>
      <c r="AC690" s="1">
        <v>75</v>
      </c>
      <c r="AD690" s="1">
        <v>81</v>
      </c>
      <c r="AE690" s="1">
        <v>44</v>
      </c>
      <c r="AF690" s="1">
        <v>46</v>
      </c>
      <c r="AG690" s="1">
        <v>66</v>
      </c>
      <c r="AH690" s="1">
        <v>40</v>
      </c>
      <c r="AI690" s="1">
        <v>53</v>
      </c>
      <c r="AJ690" s="22">
        <v>36</v>
      </c>
      <c r="AL690" s="41" t="str">
        <f t="shared" si="38"/>
        <v>Liverpool</v>
      </c>
      <c r="AM690" s="14"/>
    </row>
    <row r="691" spans="16:39" x14ac:dyDescent="0.35">
      <c r="P691" s="21">
        <v>683</v>
      </c>
      <c r="Q691" s="1">
        <v>42</v>
      </c>
      <c r="R691" s="1">
        <v>52</v>
      </c>
      <c r="S691" s="1">
        <v>35</v>
      </c>
      <c r="T691" s="1">
        <v>51</v>
      </c>
      <c r="U691" s="1">
        <v>32</v>
      </c>
      <c r="V691" s="1">
        <v>59</v>
      </c>
      <c r="W691" s="1">
        <v>61</v>
      </c>
      <c r="X691" s="1">
        <v>52</v>
      </c>
      <c r="Y691" s="1">
        <v>28</v>
      </c>
      <c r="Z691" s="1">
        <v>23</v>
      </c>
      <c r="AA691" s="1">
        <v>39</v>
      </c>
      <c r="AB691" s="1">
        <v>95</v>
      </c>
      <c r="AC691" s="1">
        <v>95</v>
      </c>
      <c r="AD691" s="1">
        <v>62</v>
      </c>
      <c r="AE691" s="1">
        <v>42</v>
      </c>
      <c r="AF691" s="1">
        <v>57</v>
      </c>
      <c r="AG691" s="1">
        <v>66</v>
      </c>
      <c r="AH691" s="1">
        <v>48</v>
      </c>
      <c r="AI691" s="1">
        <v>49</v>
      </c>
      <c r="AJ691" s="22">
        <v>56</v>
      </c>
      <c r="AL691" s="41" t="str">
        <f t="shared" si="38"/>
        <v>Liverpool</v>
      </c>
      <c r="AM691" s="14"/>
    </row>
    <row r="692" spans="16:39" x14ac:dyDescent="0.35">
      <c r="P692" s="21">
        <v>684</v>
      </c>
      <c r="Q692" s="1">
        <v>65</v>
      </c>
      <c r="R692" s="1">
        <v>45</v>
      </c>
      <c r="S692" s="1">
        <v>52</v>
      </c>
      <c r="T692" s="1">
        <v>36</v>
      </c>
      <c r="U692" s="1">
        <v>28</v>
      </c>
      <c r="V692" s="1">
        <v>75</v>
      </c>
      <c r="W692" s="1">
        <v>60</v>
      </c>
      <c r="X692" s="1">
        <v>60</v>
      </c>
      <c r="Y692" s="1">
        <v>30</v>
      </c>
      <c r="Z692" s="1">
        <v>18</v>
      </c>
      <c r="AA692" s="1">
        <v>57</v>
      </c>
      <c r="AB692" s="1">
        <v>80</v>
      </c>
      <c r="AC692" s="1">
        <v>84</v>
      </c>
      <c r="AD692" s="1">
        <v>63</v>
      </c>
      <c r="AE692" s="1">
        <v>43</v>
      </c>
      <c r="AF692" s="1">
        <v>37</v>
      </c>
      <c r="AG692" s="1">
        <v>71</v>
      </c>
      <c r="AH692" s="1">
        <v>38</v>
      </c>
      <c r="AI692" s="1">
        <v>51</v>
      </c>
      <c r="AJ692" s="22">
        <v>50</v>
      </c>
      <c r="AL692" s="41" t="str">
        <f t="shared" si="38"/>
        <v>Man City</v>
      </c>
      <c r="AM692" s="14"/>
    </row>
    <row r="693" spans="16:39" x14ac:dyDescent="0.35">
      <c r="P693" s="21">
        <v>685</v>
      </c>
      <c r="Q693" s="1">
        <v>71</v>
      </c>
      <c r="R693" s="1">
        <v>39</v>
      </c>
      <c r="S693" s="1">
        <v>45</v>
      </c>
      <c r="T693" s="1">
        <v>39</v>
      </c>
      <c r="U693" s="1">
        <v>32</v>
      </c>
      <c r="V693" s="1">
        <v>65</v>
      </c>
      <c r="W693" s="1">
        <v>41</v>
      </c>
      <c r="X693" s="1">
        <v>63</v>
      </c>
      <c r="Y693" s="1">
        <v>25</v>
      </c>
      <c r="Z693" s="1">
        <v>24</v>
      </c>
      <c r="AA693" s="1">
        <v>66</v>
      </c>
      <c r="AB693" s="1">
        <v>86</v>
      </c>
      <c r="AC693" s="1">
        <v>90</v>
      </c>
      <c r="AD693" s="1">
        <v>49</v>
      </c>
      <c r="AE693" s="1">
        <v>51</v>
      </c>
      <c r="AF693" s="1">
        <v>32</v>
      </c>
      <c r="AG693" s="1">
        <v>60</v>
      </c>
      <c r="AH693" s="1">
        <v>52</v>
      </c>
      <c r="AI693" s="1">
        <v>60</v>
      </c>
      <c r="AJ693" s="22">
        <v>50</v>
      </c>
      <c r="AL693" s="41" t="str">
        <f t="shared" si="38"/>
        <v>Man City</v>
      </c>
      <c r="AM693" s="14"/>
    </row>
    <row r="694" spans="16:39" x14ac:dyDescent="0.35">
      <c r="P694" s="21">
        <v>686</v>
      </c>
      <c r="Q694" s="1">
        <v>73</v>
      </c>
      <c r="R694" s="1">
        <v>46</v>
      </c>
      <c r="S694" s="1">
        <v>32</v>
      </c>
      <c r="T694" s="1">
        <v>37</v>
      </c>
      <c r="U694" s="1">
        <v>31</v>
      </c>
      <c r="V694" s="1">
        <v>70</v>
      </c>
      <c r="W694" s="1">
        <v>55</v>
      </c>
      <c r="X694" s="1">
        <v>45</v>
      </c>
      <c r="Y694" s="1">
        <v>26</v>
      </c>
      <c r="Z694" s="1">
        <v>24</v>
      </c>
      <c r="AA694" s="1">
        <v>55</v>
      </c>
      <c r="AB694" s="1">
        <v>83</v>
      </c>
      <c r="AC694" s="1">
        <v>94</v>
      </c>
      <c r="AD694" s="1">
        <v>51</v>
      </c>
      <c r="AE694" s="1">
        <v>49</v>
      </c>
      <c r="AF694" s="1">
        <v>51</v>
      </c>
      <c r="AG694" s="1">
        <v>53</v>
      </c>
      <c r="AH694" s="1">
        <v>52</v>
      </c>
      <c r="AI694" s="1">
        <v>53</v>
      </c>
      <c r="AJ694" s="22">
        <v>52</v>
      </c>
      <c r="AL694" s="41" t="str">
        <f t="shared" si="38"/>
        <v>Man City</v>
      </c>
      <c r="AM694" s="14"/>
    </row>
    <row r="695" spans="16:39" x14ac:dyDescent="0.35">
      <c r="P695" s="21">
        <v>687</v>
      </c>
      <c r="Q695" s="1">
        <v>65</v>
      </c>
      <c r="R695" s="1">
        <v>46</v>
      </c>
      <c r="S695" s="1">
        <v>38</v>
      </c>
      <c r="T695" s="1">
        <v>44</v>
      </c>
      <c r="U695" s="1">
        <v>35</v>
      </c>
      <c r="V695" s="1">
        <v>69</v>
      </c>
      <c r="W695" s="1">
        <v>38</v>
      </c>
      <c r="X695" s="1">
        <v>60</v>
      </c>
      <c r="Y695" s="1">
        <v>28</v>
      </c>
      <c r="Z695" s="1">
        <v>45</v>
      </c>
      <c r="AA695" s="1">
        <v>44</v>
      </c>
      <c r="AB695" s="1">
        <v>74</v>
      </c>
      <c r="AC695" s="1">
        <v>90</v>
      </c>
      <c r="AD695" s="1">
        <v>51</v>
      </c>
      <c r="AE695" s="1">
        <v>41</v>
      </c>
      <c r="AF695" s="1">
        <v>45</v>
      </c>
      <c r="AG695" s="1">
        <v>71</v>
      </c>
      <c r="AH695" s="1">
        <v>36</v>
      </c>
      <c r="AI695" s="1">
        <v>44</v>
      </c>
      <c r="AJ695" s="22">
        <v>54</v>
      </c>
      <c r="AL695" s="41" t="str">
        <f t="shared" si="38"/>
        <v>Man City</v>
      </c>
      <c r="AM695" s="14"/>
    </row>
    <row r="696" spans="16:39" x14ac:dyDescent="0.35">
      <c r="P696" s="21">
        <v>688</v>
      </c>
      <c r="Q696" s="1">
        <v>59</v>
      </c>
      <c r="R696" s="1">
        <v>37</v>
      </c>
      <c r="S696" s="1">
        <v>50</v>
      </c>
      <c r="T696" s="1">
        <v>35</v>
      </c>
      <c r="U696" s="1">
        <v>42</v>
      </c>
      <c r="V696" s="1">
        <v>71</v>
      </c>
      <c r="W696" s="1">
        <v>48</v>
      </c>
      <c r="X696" s="1">
        <v>58</v>
      </c>
      <c r="Y696" s="1">
        <v>30</v>
      </c>
      <c r="Z696" s="1">
        <v>25</v>
      </c>
      <c r="AA696" s="1">
        <v>59</v>
      </c>
      <c r="AB696" s="1">
        <v>93</v>
      </c>
      <c r="AC696" s="1">
        <v>87</v>
      </c>
      <c r="AD696" s="1">
        <v>50</v>
      </c>
      <c r="AE696" s="1">
        <v>44</v>
      </c>
      <c r="AF696" s="1">
        <v>43</v>
      </c>
      <c r="AG696" s="1">
        <v>70</v>
      </c>
      <c r="AH696" s="1">
        <v>48</v>
      </c>
      <c r="AI696" s="1">
        <v>47</v>
      </c>
      <c r="AJ696" s="22">
        <v>45</v>
      </c>
      <c r="AL696" s="41" t="str">
        <f t="shared" si="38"/>
        <v>Liverpool</v>
      </c>
      <c r="AM696" s="14"/>
    </row>
    <row r="697" spans="16:39" x14ac:dyDescent="0.35">
      <c r="P697" s="21">
        <v>689</v>
      </c>
      <c r="Q697" s="1">
        <v>73</v>
      </c>
      <c r="R697" s="1">
        <v>47</v>
      </c>
      <c r="S697" s="1">
        <v>44</v>
      </c>
      <c r="T697" s="1">
        <v>31</v>
      </c>
      <c r="U697" s="1">
        <v>31</v>
      </c>
      <c r="V697" s="1">
        <v>74</v>
      </c>
      <c r="W697" s="1">
        <v>43</v>
      </c>
      <c r="X697" s="1">
        <v>54</v>
      </c>
      <c r="Y697" s="1">
        <v>20</v>
      </c>
      <c r="Z697" s="1">
        <v>15</v>
      </c>
      <c r="AA697" s="1">
        <v>44</v>
      </c>
      <c r="AB697" s="1">
        <v>82</v>
      </c>
      <c r="AC697" s="1">
        <v>97</v>
      </c>
      <c r="AD697" s="1">
        <v>58</v>
      </c>
      <c r="AE697" s="1">
        <v>42</v>
      </c>
      <c r="AF697" s="1">
        <v>54</v>
      </c>
      <c r="AG697" s="1">
        <v>61</v>
      </c>
      <c r="AH697" s="1">
        <v>58</v>
      </c>
      <c r="AI697" s="1">
        <v>44</v>
      </c>
      <c r="AJ697" s="22">
        <v>49</v>
      </c>
      <c r="AL697" s="41" t="str">
        <f t="shared" si="38"/>
        <v>Man City</v>
      </c>
      <c r="AM697" s="14"/>
    </row>
    <row r="698" spans="16:39" x14ac:dyDescent="0.35">
      <c r="P698" s="21">
        <v>690</v>
      </c>
      <c r="Q698" s="1">
        <v>66</v>
      </c>
      <c r="R698" s="1">
        <v>55</v>
      </c>
      <c r="S698" s="1">
        <v>39</v>
      </c>
      <c r="T698" s="1">
        <v>42</v>
      </c>
      <c r="U698" s="1">
        <v>31</v>
      </c>
      <c r="V698" s="1">
        <v>58</v>
      </c>
      <c r="W698" s="1">
        <v>51</v>
      </c>
      <c r="X698" s="1">
        <v>54</v>
      </c>
      <c r="Y698" s="1">
        <v>28</v>
      </c>
      <c r="Z698" s="1">
        <v>22</v>
      </c>
      <c r="AA698" s="1">
        <v>55</v>
      </c>
      <c r="AB698" s="1">
        <v>81</v>
      </c>
      <c r="AC698" s="1">
        <v>86</v>
      </c>
      <c r="AD698" s="1">
        <v>59</v>
      </c>
      <c r="AE698" s="1">
        <v>52</v>
      </c>
      <c r="AF698" s="1">
        <v>32</v>
      </c>
      <c r="AG698" s="1">
        <v>82</v>
      </c>
      <c r="AH698" s="1">
        <v>45</v>
      </c>
      <c r="AI698" s="1">
        <v>52</v>
      </c>
      <c r="AJ698" s="22">
        <v>42</v>
      </c>
      <c r="AL698" s="41" t="str">
        <f t="shared" si="38"/>
        <v>Man City</v>
      </c>
      <c r="AM698" s="14"/>
    </row>
    <row r="699" spans="16:39" x14ac:dyDescent="0.35">
      <c r="P699" s="21">
        <v>691</v>
      </c>
      <c r="Q699" s="1">
        <v>74</v>
      </c>
      <c r="R699" s="1">
        <v>51</v>
      </c>
      <c r="S699" s="1">
        <v>40</v>
      </c>
      <c r="T699" s="1">
        <v>42</v>
      </c>
      <c r="U699" s="1">
        <v>35</v>
      </c>
      <c r="V699" s="1">
        <v>67</v>
      </c>
      <c r="W699" s="1">
        <v>40</v>
      </c>
      <c r="X699" s="1">
        <v>50</v>
      </c>
      <c r="Y699" s="1">
        <v>25</v>
      </c>
      <c r="Z699" s="1">
        <v>34</v>
      </c>
      <c r="AA699" s="1">
        <v>64</v>
      </c>
      <c r="AB699" s="1">
        <v>86</v>
      </c>
      <c r="AC699" s="1">
        <v>79</v>
      </c>
      <c r="AD699" s="1">
        <v>53</v>
      </c>
      <c r="AE699" s="1">
        <v>42</v>
      </c>
      <c r="AF699" s="1">
        <v>35</v>
      </c>
      <c r="AG699" s="1">
        <v>66</v>
      </c>
      <c r="AH699" s="1">
        <v>50</v>
      </c>
      <c r="AI699" s="1">
        <v>46</v>
      </c>
      <c r="AJ699" s="22">
        <v>42</v>
      </c>
      <c r="AL699" s="41" t="str">
        <f t="shared" si="38"/>
        <v>Liverpool</v>
      </c>
      <c r="AM699" s="14"/>
    </row>
    <row r="700" spans="16:39" x14ac:dyDescent="0.35">
      <c r="P700" s="21">
        <v>692</v>
      </c>
      <c r="Q700" s="1">
        <v>72</v>
      </c>
      <c r="R700" s="1">
        <v>40</v>
      </c>
      <c r="S700" s="1">
        <v>27</v>
      </c>
      <c r="T700" s="1">
        <v>47</v>
      </c>
      <c r="U700" s="1">
        <v>30</v>
      </c>
      <c r="V700" s="1">
        <v>61</v>
      </c>
      <c r="W700" s="1">
        <v>63</v>
      </c>
      <c r="X700" s="1">
        <v>61</v>
      </c>
      <c r="Y700" s="1">
        <v>34</v>
      </c>
      <c r="Z700" s="1">
        <v>30</v>
      </c>
      <c r="AA700" s="1">
        <v>50</v>
      </c>
      <c r="AB700" s="1">
        <v>92</v>
      </c>
      <c r="AC700" s="1">
        <v>90</v>
      </c>
      <c r="AD700" s="1">
        <v>51</v>
      </c>
      <c r="AE700" s="1">
        <v>34</v>
      </c>
      <c r="AF700" s="1">
        <v>40</v>
      </c>
      <c r="AG700" s="1">
        <v>68</v>
      </c>
      <c r="AH700" s="1">
        <v>56</v>
      </c>
      <c r="AI700" s="1">
        <v>33</v>
      </c>
      <c r="AJ700" s="22">
        <v>61</v>
      </c>
      <c r="AL700" s="41" t="str">
        <f t="shared" si="38"/>
        <v>Liverpool</v>
      </c>
      <c r="AM700" s="14"/>
    </row>
    <row r="701" spans="16:39" x14ac:dyDescent="0.35">
      <c r="P701" s="21">
        <v>693</v>
      </c>
      <c r="Q701" s="1">
        <v>68</v>
      </c>
      <c r="R701" s="1">
        <v>37</v>
      </c>
      <c r="S701" s="1">
        <v>32</v>
      </c>
      <c r="T701" s="1">
        <v>35</v>
      </c>
      <c r="U701" s="1">
        <v>40</v>
      </c>
      <c r="V701" s="1">
        <v>69</v>
      </c>
      <c r="W701" s="1">
        <v>46</v>
      </c>
      <c r="X701" s="1">
        <v>53</v>
      </c>
      <c r="Y701" s="1">
        <v>33</v>
      </c>
      <c r="Z701" s="1">
        <v>21</v>
      </c>
      <c r="AA701" s="1">
        <v>65</v>
      </c>
      <c r="AB701" s="1">
        <v>74</v>
      </c>
      <c r="AC701" s="1">
        <v>76</v>
      </c>
      <c r="AD701" s="1">
        <v>53</v>
      </c>
      <c r="AE701" s="1">
        <v>50</v>
      </c>
      <c r="AF701" s="1">
        <v>54</v>
      </c>
      <c r="AG701" s="1">
        <v>77</v>
      </c>
      <c r="AH701" s="1">
        <v>46</v>
      </c>
      <c r="AI701" s="1">
        <v>46</v>
      </c>
      <c r="AJ701" s="22">
        <v>53</v>
      </c>
      <c r="AL701" s="41" t="str">
        <f t="shared" si="38"/>
        <v>Tottenham</v>
      </c>
      <c r="AM701" s="14"/>
    </row>
    <row r="702" spans="16:39" x14ac:dyDescent="0.35">
      <c r="P702" s="21">
        <v>694</v>
      </c>
      <c r="Q702" s="1">
        <v>66</v>
      </c>
      <c r="R702" s="1">
        <v>39</v>
      </c>
      <c r="S702" s="1">
        <v>33</v>
      </c>
      <c r="T702" s="1">
        <v>45</v>
      </c>
      <c r="U702" s="1">
        <v>41</v>
      </c>
      <c r="V702" s="1">
        <v>54</v>
      </c>
      <c r="W702" s="1">
        <v>47</v>
      </c>
      <c r="X702" s="1">
        <v>54</v>
      </c>
      <c r="Y702" s="1">
        <v>28</v>
      </c>
      <c r="Z702" s="1">
        <v>24</v>
      </c>
      <c r="AA702" s="1">
        <v>72</v>
      </c>
      <c r="AB702" s="1">
        <v>77</v>
      </c>
      <c r="AC702" s="1">
        <v>80</v>
      </c>
      <c r="AD702" s="1">
        <v>76</v>
      </c>
      <c r="AE702" s="1">
        <v>46</v>
      </c>
      <c r="AF702" s="1">
        <v>45</v>
      </c>
      <c r="AG702" s="1">
        <v>74</v>
      </c>
      <c r="AH702" s="1">
        <v>33</v>
      </c>
      <c r="AI702" s="1">
        <v>44</v>
      </c>
      <c r="AJ702" s="22">
        <v>69</v>
      </c>
      <c r="AL702" s="41" t="str">
        <f t="shared" si="38"/>
        <v>Man City</v>
      </c>
      <c r="AM702" s="14"/>
    </row>
    <row r="703" spans="16:39" x14ac:dyDescent="0.35">
      <c r="P703" s="21">
        <v>695</v>
      </c>
      <c r="Q703" s="1">
        <v>53</v>
      </c>
      <c r="R703" s="1">
        <v>53</v>
      </c>
      <c r="S703" s="1">
        <v>37</v>
      </c>
      <c r="T703" s="1">
        <v>41</v>
      </c>
      <c r="U703" s="1">
        <v>24</v>
      </c>
      <c r="V703" s="1">
        <v>63</v>
      </c>
      <c r="W703" s="1">
        <v>43</v>
      </c>
      <c r="X703" s="1">
        <v>41</v>
      </c>
      <c r="Y703" s="1">
        <v>29</v>
      </c>
      <c r="Z703" s="1">
        <v>17</v>
      </c>
      <c r="AA703" s="1">
        <v>54</v>
      </c>
      <c r="AB703" s="1">
        <v>92</v>
      </c>
      <c r="AC703" s="1">
        <v>97</v>
      </c>
      <c r="AD703" s="1">
        <v>53</v>
      </c>
      <c r="AE703" s="1">
        <v>54</v>
      </c>
      <c r="AF703" s="1">
        <v>41</v>
      </c>
      <c r="AG703" s="1">
        <v>67</v>
      </c>
      <c r="AH703" s="1">
        <v>49</v>
      </c>
      <c r="AI703" s="1">
        <v>49</v>
      </c>
      <c r="AJ703" s="22">
        <v>52</v>
      </c>
      <c r="AL703" s="41" t="str">
        <f t="shared" si="38"/>
        <v>Man City</v>
      </c>
      <c r="AM703" s="14"/>
    </row>
    <row r="704" spans="16:39" x14ac:dyDescent="0.35">
      <c r="P704" s="21">
        <v>696</v>
      </c>
      <c r="Q704" s="1">
        <v>63</v>
      </c>
      <c r="R704" s="1">
        <v>54</v>
      </c>
      <c r="S704" s="1">
        <v>35</v>
      </c>
      <c r="T704" s="1">
        <v>39</v>
      </c>
      <c r="U704" s="1">
        <v>30</v>
      </c>
      <c r="V704" s="1">
        <v>64</v>
      </c>
      <c r="W704" s="1">
        <v>37</v>
      </c>
      <c r="X704" s="1">
        <v>74</v>
      </c>
      <c r="Y704" s="1">
        <v>11</v>
      </c>
      <c r="Z704" s="1">
        <v>37</v>
      </c>
      <c r="AA704" s="1">
        <v>53</v>
      </c>
      <c r="AB704" s="1">
        <v>87</v>
      </c>
      <c r="AC704" s="1">
        <v>82</v>
      </c>
      <c r="AD704" s="1">
        <v>61</v>
      </c>
      <c r="AE704" s="1">
        <v>40</v>
      </c>
      <c r="AF704" s="1">
        <v>43</v>
      </c>
      <c r="AG704" s="1">
        <v>74</v>
      </c>
      <c r="AH704" s="1">
        <v>53</v>
      </c>
      <c r="AI704" s="1">
        <v>48</v>
      </c>
      <c r="AJ704" s="22">
        <v>42</v>
      </c>
      <c r="AL704" s="41" t="str">
        <f t="shared" si="38"/>
        <v>Liverpool</v>
      </c>
      <c r="AM704" s="14"/>
    </row>
    <row r="705" spans="16:39" x14ac:dyDescent="0.35">
      <c r="P705" s="21">
        <v>697</v>
      </c>
      <c r="Q705" s="1">
        <v>63</v>
      </c>
      <c r="R705" s="1">
        <v>47</v>
      </c>
      <c r="S705" s="1">
        <v>35</v>
      </c>
      <c r="T705" s="1">
        <v>31</v>
      </c>
      <c r="U705" s="1">
        <v>19</v>
      </c>
      <c r="V705" s="1">
        <v>75</v>
      </c>
      <c r="W705" s="1">
        <v>66</v>
      </c>
      <c r="X705" s="1">
        <v>58</v>
      </c>
      <c r="Y705" s="1">
        <v>27</v>
      </c>
      <c r="Z705" s="1">
        <v>26</v>
      </c>
      <c r="AA705" s="1">
        <v>47</v>
      </c>
      <c r="AB705" s="1">
        <v>85</v>
      </c>
      <c r="AC705" s="1">
        <v>95</v>
      </c>
      <c r="AD705" s="1">
        <v>50</v>
      </c>
      <c r="AE705" s="1">
        <v>55</v>
      </c>
      <c r="AF705" s="1">
        <v>45</v>
      </c>
      <c r="AG705" s="1">
        <v>70</v>
      </c>
      <c r="AH705" s="1">
        <v>53</v>
      </c>
      <c r="AI705" s="1">
        <v>41</v>
      </c>
      <c r="AJ705" s="22">
        <v>60</v>
      </c>
      <c r="AL705" s="41" t="str">
        <f t="shared" si="38"/>
        <v>Man City</v>
      </c>
      <c r="AM705" s="14"/>
    </row>
    <row r="706" spans="16:39" x14ac:dyDescent="0.35">
      <c r="P706" s="21">
        <v>698</v>
      </c>
      <c r="Q706" s="1">
        <v>57</v>
      </c>
      <c r="R706" s="1">
        <v>42</v>
      </c>
      <c r="S706" s="1">
        <v>42</v>
      </c>
      <c r="T706" s="1">
        <v>32</v>
      </c>
      <c r="U706" s="1">
        <v>30</v>
      </c>
      <c r="V706" s="1">
        <v>69</v>
      </c>
      <c r="W706" s="1">
        <v>44</v>
      </c>
      <c r="X706" s="1">
        <v>65</v>
      </c>
      <c r="Y706" s="1">
        <v>31</v>
      </c>
      <c r="Z706" s="1">
        <v>34</v>
      </c>
      <c r="AA706" s="1">
        <v>51</v>
      </c>
      <c r="AB706" s="1">
        <v>84</v>
      </c>
      <c r="AC706" s="1">
        <v>93</v>
      </c>
      <c r="AD706" s="1">
        <v>62</v>
      </c>
      <c r="AE706" s="1">
        <v>39</v>
      </c>
      <c r="AF706" s="1">
        <v>30</v>
      </c>
      <c r="AG706" s="1">
        <v>74</v>
      </c>
      <c r="AH706" s="1">
        <v>57</v>
      </c>
      <c r="AI706" s="1">
        <v>56</v>
      </c>
      <c r="AJ706" s="22">
        <v>44</v>
      </c>
      <c r="AL706" s="41" t="str">
        <f t="shared" si="38"/>
        <v>Man City</v>
      </c>
      <c r="AM706" s="14"/>
    </row>
    <row r="707" spans="16:39" x14ac:dyDescent="0.35">
      <c r="P707" s="21">
        <v>699</v>
      </c>
      <c r="Q707" s="1">
        <v>64</v>
      </c>
      <c r="R707" s="1">
        <v>44</v>
      </c>
      <c r="S707" s="1">
        <v>48</v>
      </c>
      <c r="T707" s="1">
        <v>36</v>
      </c>
      <c r="U707" s="1">
        <v>45</v>
      </c>
      <c r="V707" s="1">
        <v>54</v>
      </c>
      <c r="W707" s="1">
        <v>50</v>
      </c>
      <c r="X707" s="1">
        <v>53</v>
      </c>
      <c r="Y707" s="1">
        <v>27</v>
      </c>
      <c r="Z707" s="1">
        <v>28</v>
      </c>
      <c r="AA707" s="1">
        <v>44</v>
      </c>
      <c r="AB707" s="1">
        <v>90</v>
      </c>
      <c r="AC707" s="1">
        <v>84</v>
      </c>
      <c r="AD707" s="1">
        <v>44</v>
      </c>
      <c r="AE707" s="1">
        <v>34</v>
      </c>
      <c r="AF707" s="1">
        <v>44</v>
      </c>
      <c r="AG707" s="1">
        <v>78</v>
      </c>
      <c r="AH707" s="1">
        <v>48</v>
      </c>
      <c r="AI707" s="1">
        <v>59</v>
      </c>
      <c r="AJ707" s="22">
        <v>58</v>
      </c>
      <c r="AL707" s="41" t="str">
        <f t="shared" si="38"/>
        <v>Liverpool</v>
      </c>
      <c r="AM707" s="14"/>
    </row>
    <row r="708" spans="16:39" x14ac:dyDescent="0.35">
      <c r="P708" s="21">
        <v>700</v>
      </c>
      <c r="Q708" s="1">
        <v>77</v>
      </c>
      <c r="R708" s="1">
        <v>42</v>
      </c>
      <c r="S708" s="1">
        <v>47</v>
      </c>
      <c r="T708" s="1">
        <v>45</v>
      </c>
      <c r="U708" s="1">
        <v>37</v>
      </c>
      <c r="V708" s="1">
        <v>58</v>
      </c>
      <c r="W708" s="1">
        <v>62</v>
      </c>
      <c r="X708" s="1">
        <v>56</v>
      </c>
      <c r="Y708" s="1">
        <v>30</v>
      </c>
      <c r="Z708" s="1">
        <v>18</v>
      </c>
      <c r="AA708" s="1">
        <v>48</v>
      </c>
      <c r="AB708" s="1">
        <v>92</v>
      </c>
      <c r="AC708" s="1">
        <v>71</v>
      </c>
      <c r="AD708" s="1">
        <v>55</v>
      </c>
      <c r="AE708" s="1">
        <v>48</v>
      </c>
      <c r="AF708" s="1">
        <v>48</v>
      </c>
      <c r="AG708" s="1">
        <v>54</v>
      </c>
      <c r="AH708" s="1">
        <v>39</v>
      </c>
      <c r="AI708" s="1">
        <v>40</v>
      </c>
      <c r="AJ708" s="22">
        <v>58</v>
      </c>
      <c r="AL708" s="41" t="str">
        <f t="shared" si="38"/>
        <v>Liverpool</v>
      </c>
      <c r="AM708" s="14"/>
    </row>
    <row r="709" spans="16:39" x14ac:dyDescent="0.35">
      <c r="P709" s="21">
        <v>701</v>
      </c>
      <c r="Q709" s="1">
        <v>53</v>
      </c>
      <c r="R709" s="1">
        <v>31</v>
      </c>
      <c r="S709" s="1">
        <v>31</v>
      </c>
      <c r="T709" s="1">
        <v>45</v>
      </c>
      <c r="U709" s="1">
        <v>36</v>
      </c>
      <c r="V709" s="1">
        <v>62</v>
      </c>
      <c r="W709" s="1">
        <v>47</v>
      </c>
      <c r="X709" s="1">
        <v>60</v>
      </c>
      <c r="Y709" s="1">
        <v>21</v>
      </c>
      <c r="Z709" s="1">
        <v>33</v>
      </c>
      <c r="AA709" s="1">
        <v>59</v>
      </c>
      <c r="AB709" s="1">
        <v>88</v>
      </c>
      <c r="AC709" s="1">
        <v>90</v>
      </c>
      <c r="AD709" s="1">
        <v>57</v>
      </c>
      <c r="AE709" s="1">
        <v>47</v>
      </c>
      <c r="AF709" s="1">
        <v>51</v>
      </c>
      <c r="AG709" s="1">
        <v>69</v>
      </c>
      <c r="AH709" s="1">
        <v>48</v>
      </c>
      <c r="AI709" s="1">
        <v>46</v>
      </c>
      <c r="AJ709" s="22">
        <v>48</v>
      </c>
      <c r="AL709" s="41" t="str">
        <f t="shared" si="38"/>
        <v>Man City</v>
      </c>
      <c r="AM709" s="14"/>
    </row>
    <row r="710" spans="16:39" x14ac:dyDescent="0.35">
      <c r="P710" s="21">
        <v>702</v>
      </c>
      <c r="Q710" s="1">
        <v>69</v>
      </c>
      <c r="R710" s="1">
        <v>55</v>
      </c>
      <c r="S710" s="1">
        <v>43</v>
      </c>
      <c r="T710" s="1">
        <v>36</v>
      </c>
      <c r="U710" s="1">
        <v>30</v>
      </c>
      <c r="V710" s="1">
        <v>62</v>
      </c>
      <c r="W710" s="1">
        <v>61</v>
      </c>
      <c r="X710" s="1">
        <v>55</v>
      </c>
      <c r="Y710" s="1">
        <v>42</v>
      </c>
      <c r="Z710" s="1">
        <v>19</v>
      </c>
      <c r="AA710" s="1">
        <v>62</v>
      </c>
      <c r="AB710" s="1">
        <v>76</v>
      </c>
      <c r="AC710" s="1">
        <v>91</v>
      </c>
      <c r="AD710" s="1">
        <v>52</v>
      </c>
      <c r="AE710" s="1">
        <v>50</v>
      </c>
      <c r="AF710" s="1">
        <v>40</v>
      </c>
      <c r="AG710" s="1">
        <v>54</v>
      </c>
      <c r="AH710" s="1">
        <v>39</v>
      </c>
      <c r="AI710" s="1">
        <v>40</v>
      </c>
      <c r="AJ710" s="22">
        <v>49</v>
      </c>
      <c r="AL710" s="41" t="str">
        <f t="shared" si="38"/>
        <v>Man City</v>
      </c>
      <c r="AM710" s="14"/>
    </row>
    <row r="711" spans="16:39" x14ac:dyDescent="0.35">
      <c r="P711" s="21">
        <v>703</v>
      </c>
      <c r="Q711" s="1">
        <v>80</v>
      </c>
      <c r="R711" s="1">
        <v>34</v>
      </c>
      <c r="S711" s="1">
        <v>44</v>
      </c>
      <c r="T711" s="1">
        <v>38</v>
      </c>
      <c r="U711" s="1">
        <v>24</v>
      </c>
      <c r="V711" s="1">
        <v>64</v>
      </c>
      <c r="W711" s="1">
        <v>50</v>
      </c>
      <c r="X711" s="1">
        <v>66</v>
      </c>
      <c r="Y711" s="1">
        <v>21</v>
      </c>
      <c r="Z711" s="1">
        <v>22</v>
      </c>
      <c r="AA711" s="1">
        <v>56</v>
      </c>
      <c r="AB711" s="1">
        <v>85</v>
      </c>
      <c r="AC711" s="1">
        <v>80</v>
      </c>
      <c r="AD711" s="1">
        <v>61</v>
      </c>
      <c r="AE711" s="1">
        <v>50</v>
      </c>
      <c r="AF711" s="1">
        <v>52</v>
      </c>
      <c r="AG711" s="1">
        <v>60</v>
      </c>
      <c r="AH711" s="1">
        <v>41</v>
      </c>
      <c r="AI711" s="1">
        <v>57</v>
      </c>
      <c r="AJ711" s="22">
        <v>50</v>
      </c>
      <c r="AL711" s="41" t="str">
        <f t="shared" si="38"/>
        <v>Liverpool</v>
      </c>
      <c r="AM711" s="14"/>
    </row>
    <row r="712" spans="16:39" x14ac:dyDescent="0.35">
      <c r="P712" s="21">
        <v>704</v>
      </c>
      <c r="Q712" s="1">
        <v>57</v>
      </c>
      <c r="R712" s="1">
        <v>42</v>
      </c>
      <c r="S712" s="1">
        <v>31</v>
      </c>
      <c r="T712" s="1">
        <v>43</v>
      </c>
      <c r="U712" s="1">
        <v>41</v>
      </c>
      <c r="V712" s="1">
        <v>60</v>
      </c>
      <c r="W712" s="1">
        <v>41</v>
      </c>
      <c r="X712" s="1">
        <v>58</v>
      </c>
      <c r="Y712" s="1">
        <v>25</v>
      </c>
      <c r="Z712" s="1">
        <v>24</v>
      </c>
      <c r="AA712" s="1">
        <v>63</v>
      </c>
      <c r="AB712" s="1">
        <v>89</v>
      </c>
      <c r="AC712" s="1">
        <v>87</v>
      </c>
      <c r="AD712" s="1">
        <v>62</v>
      </c>
      <c r="AE712" s="1">
        <v>39</v>
      </c>
      <c r="AF712" s="1">
        <v>49</v>
      </c>
      <c r="AG712" s="1">
        <v>71</v>
      </c>
      <c r="AH712" s="1">
        <v>43</v>
      </c>
      <c r="AI712" s="1">
        <v>45</v>
      </c>
      <c r="AJ712" s="22">
        <v>51</v>
      </c>
      <c r="AL712" s="41" t="str">
        <f t="shared" si="38"/>
        <v>Liverpool</v>
      </c>
      <c r="AM712" s="14"/>
    </row>
    <row r="713" spans="16:39" x14ac:dyDescent="0.35">
      <c r="P713" s="21">
        <v>705</v>
      </c>
      <c r="Q713" s="1">
        <v>74</v>
      </c>
      <c r="R713" s="1">
        <v>52</v>
      </c>
      <c r="S713" s="1">
        <v>54</v>
      </c>
      <c r="T713" s="1">
        <v>52</v>
      </c>
      <c r="U713" s="1">
        <v>34</v>
      </c>
      <c r="V713" s="1">
        <v>49</v>
      </c>
      <c r="W713" s="1">
        <v>47</v>
      </c>
      <c r="X713" s="1">
        <v>58</v>
      </c>
      <c r="Y713" s="1">
        <v>26</v>
      </c>
      <c r="Z713" s="1">
        <v>33</v>
      </c>
      <c r="AA713" s="1">
        <v>43</v>
      </c>
      <c r="AB713" s="1">
        <v>85</v>
      </c>
      <c r="AC713" s="1">
        <v>83</v>
      </c>
      <c r="AD713" s="1">
        <v>56</v>
      </c>
      <c r="AE713" s="1">
        <v>45</v>
      </c>
      <c r="AF713" s="1">
        <v>38</v>
      </c>
      <c r="AG713" s="1">
        <v>60</v>
      </c>
      <c r="AH713" s="1">
        <v>40</v>
      </c>
      <c r="AI713" s="1">
        <v>54</v>
      </c>
      <c r="AJ713" s="22">
        <v>47</v>
      </c>
      <c r="AL713" s="41" t="str">
        <f t="shared" ref="AL713:AL776" si="39">INDEX($Q$5:$AJ$5,MATCH(MAX(Q713:AJ713),Q713:AJ713,0))</f>
        <v>Liverpool</v>
      </c>
      <c r="AM713" s="14"/>
    </row>
    <row r="714" spans="16:39" x14ac:dyDescent="0.35">
      <c r="P714" s="21">
        <v>706</v>
      </c>
      <c r="Q714" s="1">
        <v>55</v>
      </c>
      <c r="R714" s="1">
        <v>53</v>
      </c>
      <c r="S714" s="1">
        <v>32</v>
      </c>
      <c r="T714" s="1">
        <v>39</v>
      </c>
      <c r="U714" s="1">
        <v>35</v>
      </c>
      <c r="V714" s="1">
        <v>68</v>
      </c>
      <c r="W714" s="1">
        <v>45</v>
      </c>
      <c r="X714" s="1">
        <v>60</v>
      </c>
      <c r="Y714" s="1">
        <v>23</v>
      </c>
      <c r="Z714" s="1">
        <v>26</v>
      </c>
      <c r="AA714" s="1">
        <v>44</v>
      </c>
      <c r="AB714" s="1">
        <v>75</v>
      </c>
      <c r="AC714" s="1">
        <v>79</v>
      </c>
      <c r="AD714" s="1">
        <v>62</v>
      </c>
      <c r="AE714" s="1">
        <v>59</v>
      </c>
      <c r="AF714" s="1">
        <v>34</v>
      </c>
      <c r="AG714" s="1">
        <v>77</v>
      </c>
      <c r="AH714" s="1">
        <v>55</v>
      </c>
      <c r="AI714" s="1">
        <v>46</v>
      </c>
      <c r="AJ714" s="22">
        <v>56</v>
      </c>
      <c r="AL714" s="41" t="str">
        <f t="shared" si="39"/>
        <v>Man City</v>
      </c>
      <c r="AM714" s="14"/>
    </row>
    <row r="715" spans="16:39" x14ac:dyDescent="0.35">
      <c r="P715" s="21">
        <v>707</v>
      </c>
      <c r="Q715" s="1">
        <v>62</v>
      </c>
      <c r="R715" s="1">
        <v>61</v>
      </c>
      <c r="S715" s="1">
        <v>39</v>
      </c>
      <c r="T715" s="1">
        <v>35</v>
      </c>
      <c r="U715" s="1">
        <v>36</v>
      </c>
      <c r="V715" s="1">
        <v>63</v>
      </c>
      <c r="W715" s="1">
        <v>53</v>
      </c>
      <c r="X715" s="1">
        <v>60</v>
      </c>
      <c r="Y715" s="1">
        <v>29</v>
      </c>
      <c r="Z715" s="1">
        <v>23</v>
      </c>
      <c r="AA715" s="1">
        <v>52</v>
      </c>
      <c r="AB715" s="1">
        <v>89</v>
      </c>
      <c r="AC715" s="1">
        <v>80</v>
      </c>
      <c r="AD715" s="1">
        <v>60</v>
      </c>
      <c r="AE715" s="1">
        <v>36</v>
      </c>
      <c r="AF715" s="1">
        <v>30</v>
      </c>
      <c r="AG715" s="1">
        <v>64</v>
      </c>
      <c r="AH715" s="1">
        <v>48</v>
      </c>
      <c r="AI715" s="1">
        <v>49</v>
      </c>
      <c r="AJ715" s="22">
        <v>59</v>
      </c>
      <c r="AL715" s="41" t="str">
        <f t="shared" si="39"/>
        <v>Liverpool</v>
      </c>
      <c r="AM715" s="14"/>
    </row>
    <row r="716" spans="16:39" x14ac:dyDescent="0.35">
      <c r="P716" s="21">
        <v>708</v>
      </c>
      <c r="Q716" s="1">
        <v>61</v>
      </c>
      <c r="R716" s="1">
        <v>54</v>
      </c>
      <c r="S716" s="1">
        <v>37</v>
      </c>
      <c r="T716" s="1">
        <v>32</v>
      </c>
      <c r="U716" s="1">
        <v>40</v>
      </c>
      <c r="V716" s="1">
        <v>66</v>
      </c>
      <c r="W716" s="1">
        <v>49</v>
      </c>
      <c r="X716" s="1">
        <v>57</v>
      </c>
      <c r="Y716" s="1">
        <v>33</v>
      </c>
      <c r="Z716" s="1">
        <v>25</v>
      </c>
      <c r="AA716" s="1">
        <v>60</v>
      </c>
      <c r="AB716" s="1">
        <v>91</v>
      </c>
      <c r="AC716" s="1">
        <v>77</v>
      </c>
      <c r="AD716" s="1">
        <v>49</v>
      </c>
      <c r="AE716" s="1">
        <v>49</v>
      </c>
      <c r="AF716" s="1">
        <v>32</v>
      </c>
      <c r="AG716" s="1">
        <v>75</v>
      </c>
      <c r="AH716" s="1">
        <v>43</v>
      </c>
      <c r="AI716" s="1">
        <v>54</v>
      </c>
      <c r="AJ716" s="22">
        <v>46</v>
      </c>
      <c r="AL716" s="41" t="str">
        <f t="shared" si="39"/>
        <v>Liverpool</v>
      </c>
      <c r="AM716" s="14"/>
    </row>
    <row r="717" spans="16:39" x14ac:dyDescent="0.35">
      <c r="P717" s="21">
        <v>709</v>
      </c>
      <c r="Q717" s="1">
        <v>48</v>
      </c>
      <c r="R717" s="1">
        <v>37</v>
      </c>
      <c r="S717" s="1">
        <v>46</v>
      </c>
      <c r="T717" s="1">
        <v>36</v>
      </c>
      <c r="U717" s="1">
        <v>37</v>
      </c>
      <c r="V717" s="1">
        <v>59</v>
      </c>
      <c r="W717" s="1">
        <v>46</v>
      </c>
      <c r="X717" s="1">
        <v>55</v>
      </c>
      <c r="Y717" s="1">
        <v>36</v>
      </c>
      <c r="Z717" s="1">
        <v>31</v>
      </c>
      <c r="AA717" s="1">
        <v>57</v>
      </c>
      <c r="AB717" s="1">
        <v>78</v>
      </c>
      <c r="AC717" s="1">
        <v>78</v>
      </c>
      <c r="AD717" s="1">
        <v>60</v>
      </c>
      <c r="AE717" s="1">
        <v>60</v>
      </c>
      <c r="AF717" s="1">
        <v>36</v>
      </c>
      <c r="AG717" s="1">
        <v>76</v>
      </c>
      <c r="AH717" s="1">
        <v>59</v>
      </c>
      <c r="AI717" s="1">
        <v>38</v>
      </c>
      <c r="AJ717" s="22">
        <v>62</v>
      </c>
      <c r="AL717" s="41" t="str">
        <f t="shared" si="39"/>
        <v>Liverpool</v>
      </c>
      <c r="AM717" s="14"/>
    </row>
    <row r="718" spans="16:39" x14ac:dyDescent="0.35">
      <c r="P718" s="21">
        <v>710</v>
      </c>
      <c r="Q718" s="1">
        <v>59</v>
      </c>
      <c r="R718" s="1">
        <v>46</v>
      </c>
      <c r="S718" s="1">
        <v>29</v>
      </c>
      <c r="T718" s="1">
        <v>36</v>
      </c>
      <c r="U718" s="1">
        <v>26</v>
      </c>
      <c r="V718" s="1">
        <v>77</v>
      </c>
      <c r="W718" s="1">
        <v>53</v>
      </c>
      <c r="X718" s="1">
        <v>53</v>
      </c>
      <c r="Y718" s="1">
        <v>30</v>
      </c>
      <c r="Z718" s="1">
        <v>26</v>
      </c>
      <c r="AA718" s="1">
        <v>44</v>
      </c>
      <c r="AB718" s="1">
        <v>84</v>
      </c>
      <c r="AC718" s="1">
        <v>82</v>
      </c>
      <c r="AD718" s="1">
        <v>68</v>
      </c>
      <c r="AE718" s="1">
        <v>46</v>
      </c>
      <c r="AF718" s="1">
        <v>38</v>
      </c>
      <c r="AG718" s="1">
        <v>70</v>
      </c>
      <c r="AH718" s="1">
        <v>50</v>
      </c>
      <c r="AI718" s="1">
        <v>51</v>
      </c>
      <c r="AJ718" s="22">
        <v>51</v>
      </c>
      <c r="AL718" s="41" t="str">
        <f t="shared" si="39"/>
        <v>Liverpool</v>
      </c>
      <c r="AM718" s="14"/>
    </row>
    <row r="719" spans="16:39" x14ac:dyDescent="0.35">
      <c r="P719" s="21">
        <v>711</v>
      </c>
      <c r="Q719" s="1">
        <v>66</v>
      </c>
      <c r="R719" s="1">
        <v>50</v>
      </c>
      <c r="S719" s="1">
        <v>30</v>
      </c>
      <c r="T719" s="1">
        <v>41</v>
      </c>
      <c r="U719" s="1">
        <v>39</v>
      </c>
      <c r="V719" s="1">
        <v>74</v>
      </c>
      <c r="W719" s="1">
        <v>51</v>
      </c>
      <c r="X719" s="1">
        <v>51</v>
      </c>
      <c r="Y719" s="1">
        <v>22</v>
      </c>
      <c r="Z719" s="1">
        <v>30</v>
      </c>
      <c r="AA719" s="1">
        <v>53</v>
      </c>
      <c r="AB719" s="1">
        <v>78</v>
      </c>
      <c r="AC719" s="1">
        <v>87</v>
      </c>
      <c r="AD719" s="1">
        <v>67</v>
      </c>
      <c r="AE719" s="1">
        <v>36</v>
      </c>
      <c r="AF719" s="1">
        <v>48</v>
      </c>
      <c r="AG719" s="1">
        <v>75</v>
      </c>
      <c r="AH719" s="1">
        <v>35</v>
      </c>
      <c r="AI719" s="1">
        <v>43</v>
      </c>
      <c r="AJ719" s="22">
        <v>59</v>
      </c>
      <c r="AL719" s="41" t="str">
        <f t="shared" si="39"/>
        <v>Man City</v>
      </c>
      <c r="AM719" s="14"/>
    </row>
    <row r="720" spans="16:39" x14ac:dyDescent="0.35">
      <c r="P720" s="21">
        <v>712</v>
      </c>
      <c r="Q720" s="1">
        <v>61</v>
      </c>
      <c r="R720" s="1">
        <v>45</v>
      </c>
      <c r="S720" s="1">
        <v>41</v>
      </c>
      <c r="T720" s="1">
        <v>48</v>
      </c>
      <c r="U720" s="1">
        <v>36</v>
      </c>
      <c r="V720" s="1">
        <v>67</v>
      </c>
      <c r="W720" s="1">
        <v>35</v>
      </c>
      <c r="X720" s="1">
        <v>55</v>
      </c>
      <c r="Y720" s="1">
        <v>32</v>
      </c>
      <c r="Z720" s="1">
        <v>33</v>
      </c>
      <c r="AA720" s="1">
        <v>52</v>
      </c>
      <c r="AB720" s="1">
        <v>74</v>
      </c>
      <c r="AC720" s="1">
        <v>85</v>
      </c>
      <c r="AD720" s="1">
        <v>56</v>
      </c>
      <c r="AE720" s="1">
        <v>41</v>
      </c>
      <c r="AF720" s="1">
        <v>35</v>
      </c>
      <c r="AG720" s="1">
        <v>71</v>
      </c>
      <c r="AH720" s="1">
        <v>53</v>
      </c>
      <c r="AI720" s="1">
        <v>44</v>
      </c>
      <c r="AJ720" s="22">
        <v>60</v>
      </c>
      <c r="AL720" s="41" t="str">
        <f t="shared" si="39"/>
        <v>Man City</v>
      </c>
      <c r="AM720" s="14"/>
    </row>
    <row r="721" spans="16:39" x14ac:dyDescent="0.35">
      <c r="P721" s="21">
        <v>713</v>
      </c>
      <c r="Q721" s="1">
        <v>47</v>
      </c>
      <c r="R721" s="1">
        <v>54</v>
      </c>
      <c r="S721" s="1">
        <v>45</v>
      </c>
      <c r="T721" s="1">
        <v>44</v>
      </c>
      <c r="U721" s="1">
        <v>28</v>
      </c>
      <c r="V721" s="1">
        <v>74</v>
      </c>
      <c r="W721" s="1">
        <v>36</v>
      </c>
      <c r="X721" s="1">
        <v>42</v>
      </c>
      <c r="Y721" s="1">
        <v>39</v>
      </c>
      <c r="Z721" s="1">
        <v>20</v>
      </c>
      <c r="AA721" s="1">
        <v>36</v>
      </c>
      <c r="AB721" s="1">
        <v>86</v>
      </c>
      <c r="AC721" s="1">
        <v>91</v>
      </c>
      <c r="AD721" s="1">
        <v>56</v>
      </c>
      <c r="AE721" s="1">
        <v>56</v>
      </c>
      <c r="AF721" s="1">
        <v>43</v>
      </c>
      <c r="AG721" s="1">
        <v>69</v>
      </c>
      <c r="AH721" s="1">
        <v>63</v>
      </c>
      <c r="AI721" s="1">
        <v>44</v>
      </c>
      <c r="AJ721" s="22">
        <v>58</v>
      </c>
      <c r="AL721" s="41" t="str">
        <f t="shared" si="39"/>
        <v>Man City</v>
      </c>
      <c r="AM721" s="14"/>
    </row>
    <row r="722" spans="16:39" x14ac:dyDescent="0.35">
      <c r="P722" s="21">
        <v>714</v>
      </c>
      <c r="Q722" s="1">
        <v>67</v>
      </c>
      <c r="R722" s="1">
        <v>50</v>
      </c>
      <c r="S722" s="1">
        <v>39</v>
      </c>
      <c r="T722" s="1">
        <v>37</v>
      </c>
      <c r="U722" s="1">
        <v>36</v>
      </c>
      <c r="V722" s="1">
        <v>74</v>
      </c>
      <c r="W722" s="1">
        <v>46</v>
      </c>
      <c r="X722" s="1">
        <v>53</v>
      </c>
      <c r="Y722" s="1">
        <v>20</v>
      </c>
      <c r="Z722" s="1">
        <v>35</v>
      </c>
      <c r="AA722" s="1">
        <v>64</v>
      </c>
      <c r="AB722" s="1">
        <v>89</v>
      </c>
      <c r="AC722" s="1">
        <v>80</v>
      </c>
      <c r="AD722" s="1">
        <v>62</v>
      </c>
      <c r="AE722" s="1">
        <v>41</v>
      </c>
      <c r="AF722" s="1">
        <v>28</v>
      </c>
      <c r="AG722" s="1">
        <v>58</v>
      </c>
      <c r="AH722" s="1">
        <v>59</v>
      </c>
      <c r="AI722" s="1">
        <v>40</v>
      </c>
      <c r="AJ722" s="22">
        <v>46</v>
      </c>
      <c r="AL722" s="41" t="str">
        <f t="shared" si="39"/>
        <v>Liverpool</v>
      </c>
      <c r="AM722" s="14"/>
    </row>
    <row r="723" spans="16:39" x14ac:dyDescent="0.35">
      <c r="P723" s="21">
        <v>715</v>
      </c>
      <c r="Q723" s="1">
        <v>77</v>
      </c>
      <c r="R723" s="1">
        <v>40</v>
      </c>
      <c r="S723" s="1">
        <v>34</v>
      </c>
      <c r="T723" s="1">
        <v>27</v>
      </c>
      <c r="U723" s="1">
        <v>31</v>
      </c>
      <c r="V723" s="1">
        <v>65</v>
      </c>
      <c r="W723" s="1">
        <v>52</v>
      </c>
      <c r="X723" s="1">
        <v>46</v>
      </c>
      <c r="Y723" s="1">
        <v>29</v>
      </c>
      <c r="Z723" s="1">
        <v>32</v>
      </c>
      <c r="AA723" s="1">
        <v>54</v>
      </c>
      <c r="AB723" s="1">
        <v>91</v>
      </c>
      <c r="AC723" s="1">
        <v>82</v>
      </c>
      <c r="AD723" s="1">
        <v>65</v>
      </c>
      <c r="AE723" s="1">
        <v>49</v>
      </c>
      <c r="AF723" s="1">
        <v>49</v>
      </c>
      <c r="AG723" s="1">
        <v>74</v>
      </c>
      <c r="AH723" s="1">
        <v>39</v>
      </c>
      <c r="AI723" s="1">
        <v>51</v>
      </c>
      <c r="AJ723" s="22">
        <v>49</v>
      </c>
      <c r="AL723" s="41" t="str">
        <f t="shared" si="39"/>
        <v>Liverpool</v>
      </c>
      <c r="AM723" s="14"/>
    </row>
    <row r="724" spans="16:39" x14ac:dyDescent="0.35">
      <c r="P724" s="21">
        <v>716</v>
      </c>
      <c r="Q724" s="1">
        <v>70</v>
      </c>
      <c r="R724" s="1">
        <v>55</v>
      </c>
      <c r="S724" s="1">
        <v>53</v>
      </c>
      <c r="T724" s="1">
        <v>46</v>
      </c>
      <c r="U724" s="1">
        <v>31</v>
      </c>
      <c r="V724" s="1">
        <v>67</v>
      </c>
      <c r="W724" s="1">
        <v>40</v>
      </c>
      <c r="X724" s="1">
        <v>49</v>
      </c>
      <c r="Y724" s="1">
        <v>33</v>
      </c>
      <c r="Z724" s="1">
        <v>25</v>
      </c>
      <c r="AA724" s="1">
        <v>57</v>
      </c>
      <c r="AB724" s="1">
        <v>79</v>
      </c>
      <c r="AC724" s="1">
        <v>85</v>
      </c>
      <c r="AD724" s="1">
        <v>60</v>
      </c>
      <c r="AE724" s="1">
        <v>38</v>
      </c>
      <c r="AF724" s="1">
        <v>30</v>
      </c>
      <c r="AG724" s="1">
        <v>68</v>
      </c>
      <c r="AH724" s="1">
        <v>44</v>
      </c>
      <c r="AI724" s="1">
        <v>49</v>
      </c>
      <c r="AJ724" s="22">
        <v>54</v>
      </c>
      <c r="AL724" s="41" t="str">
        <f t="shared" si="39"/>
        <v>Man City</v>
      </c>
      <c r="AM724" s="14"/>
    </row>
    <row r="725" spans="16:39" x14ac:dyDescent="0.35">
      <c r="P725" s="21">
        <v>717</v>
      </c>
      <c r="Q725" s="1">
        <v>65</v>
      </c>
      <c r="R725" s="1">
        <v>52</v>
      </c>
      <c r="S725" s="1">
        <v>42</v>
      </c>
      <c r="T725" s="1">
        <v>40</v>
      </c>
      <c r="U725" s="1">
        <v>33</v>
      </c>
      <c r="V725" s="1">
        <v>63</v>
      </c>
      <c r="W725" s="1">
        <v>54</v>
      </c>
      <c r="X725" s="1">
        <v>44</v>
      </c>
      <c r="Y725" s="1">
        <v>30</v>
      </c>
      <c r="Z725" s="1">
        <v>24</v>
      </c>
      <c r="AA725" s="1">
        <v>64</v>
      </c>
      <c r="AB725" s="1">
        <v>91</v>
      </c>
      <c r="AC725" s="1">
        <v>78</v>
      </c>
      <c r="AD725" s="1">
        <v>57</v>
      </c>
      <c r="AE725" s="1">
        <v>46</v>
      </c>
      <c r="AF725" s="1">
        <v>38</v>
      </c>
      <c r="AG725" s="1">
        <v>69</v>
      </c>
      <c r="AH725" s="1">
        <v>44</v>
      </c>
      <c r="AI725" s="1">
        <v>46</v>
      </c>
      <c r="AJ725" s="22">
        <v>42</v>
      </c>
      <c r="AL725" s="41" t="str">
        <f t="shared" si="39"/>
        <v>Liverpool</v>
      </c>
      <c r="AM725" s="14"/>
    </row>
    <row r="726" spans="16:39" x14ac:dyDescent="0.35">
      <c r="P726" s="21">
        <v>718</v>
      </c>
      <c r="Q726" s="1">
        <v>60</v>
      </c>
      <c r="R726" s="1">
        <v>41</v>
      </c>
      <c r="S726" s="1">
        <v>34</v>
      </c>
      <c r="T726" s="1">
        <v>44</v>
      </c>
      <c r="U726" s="1">
        <v>37</v>
      </c>
      <c r="V726" s="1">
        <v>63</v>
      </c>
      <c r="W726" s="1">
        <v>52</v>
      </c>
      <c r="X726" s="1">
        <v>63</v>
      </c>
      <c r="Y726" s="1">
        <v>37</v>
      </c>
      <c r="Z726" s="1">
        <v>22</v>
      </c>
      <c r="AA726" s="1">
        <v>45</v>
      </c>
      <c r="AB726" s="1">
        <v>75</v>
      </c>
      <c r="AC726" s="1">
        <v>80</v>
      </c>
      <c r="AD726" s="1">
        <v>73</v>
      </c>
      <c r="AE726" s="1">
        <v>44</v>
      </c>
      <c r="AF726" s="1">
        <v>53</v>
      </c>
      <c r="AG726" s="1">
        <v>71</v>
      </c>
      <c r="AH726" s="1">
        <v>44</v>
      </c>
      <c r="AI726" s="1">
        <v>50</v>
      </c>
      <c r="AJ726" s="22">
        <v>46</v>
      </c>
      <c r="AL726" s="41" t="str">
        <f t="shared" si="39"/>
        <v>Man City</v>
      </c>
      <c r="AM726" s="14"/>
    </row>
    <row r="727" spans="16:39" x14ac:dyDescent="0.35">
      <c r="P727" s="21">
        <v>719</v>
      </c>
      <c r="Q727" s="1">
        <v>63</v>
      </c>
      <c r="R727" s="1">
        <v>37</v>
      </c>
      <c r="S727" s="1">
        <v>34</v>
      </c>
      <c r="T727" s="1">
        <v>45</v>
      </c>
      <c r="U727" s="1">
        <v>26</v>
      </c>
      <c r="V727" s="1">
        <v>58</v>
      </c>
      <c r="W727" s="1">
        <v>51</v>
      </c>
      <c r="X727" s="1">
        <v>56</v>
      </c>
      <c r="Y727" s="1">
        <v>32</v>
      </c>
      <c r="Z727" s="1">
        <v>22</v>
      </c>
      <c r="AA727" s="1">
        <v>57</v>
      </c>
      <c r="AB727" s="1">
        <v>83</v>
      </c>
      <c r="AC727" s="1">
        <v>89</v>
      </c>
      <c r="AD727" s="1">
        <v>63</v>
      </c>
      <c r="AE727" s="1">
        <v>39</v>
      </c>
      <c r="AF727" s="1">
        <v>48</v>
      </c>
      <c r="AG727" s="1">
        <v>61</v>
      </c>
      <c r="AH727" s="1">
        <v>39</v>
      </c>
      <c r="AI727" s="1">
        <v>50</v>
      </c>
      <c r="AJ727" s="22">
        <v>75</v>
      </c>
      <c r="AL727" s="41" t="str">
        <f t="shared" si="39"/>
        <v>Man City</v>
      </c>
      <c r="AM727" s="14"/>
    </row>
    <row r="728" spans="16:39" x14ac:dyDescent="0.35">
      <c r="P728" s="21">
        <v>720</v>
      </c>
      <c r="Q728" s="1">
        <v>46</v>
      </c>
      <c r="R728" s="1">
        <v>45</v>
      </c>
      <c r="S728" s="1">
        <v>20</v>
      </c>
      <c r="T728" s="1">
        <v>50</v>
      </c>
      <c r="U728" s="1">
        <v>36</v>
      </c>
      <c r="V728" s="1">
        <v>58</v>
      </c>
      <c r="W728" s="1">
        <v>52</v>
      </c>
      <c r="X728" s="1">
        <v>47</v>
      </c>
      <c r="Y728" s="1">
        <v>35</v>
      </c>
      <c r="Z728" s="1">
        <v>34</v>
      </c>
      <c r="AA728" s="1">
        <v>49</v>
      </c>
      <c r="AB728" s="1">
        <v>82</v>
      </c>
      <c r="AC728" s="1">
        <v>83</v>
      </c>
      <c r="AD728" s="1">
        <v>66</v>
      </c>
      <c r="AE728" s="1">
        <v>56</v>
      </c>
      <c r="AF728" s="1">
        <v>43</v>
      </c>
      <c r="AG728" s="1">
        <v>79</v>
      </c>
      <c r="AH728" s="1">
        <v>50</v>
      </c>
      <c r="AI728" s="1">
        <v>68</v>
      </c>
      <c r="AJ728" s="22">
        <v>40</v>
      </c>
      <c r="AL728" s="41" t="str">
        <f t="shared" si="39"/>
        <v>Man City</v>
      </c>
      <c r="AM728" s="14"/>
    </row>
    <row r="729" spans="16:39" x14ac:dyDescent="0.35">
      <c r="P729" s="21">
        <v>721</v>
      </c>
      <c r="Q729" s="1">
        <v>60</v>
      </c>
      <c r="R729" s="1">
        <v>33</v>
      </c>
      <c r="S729" s="1">
        <v>40</v>
      </c>
      <c r="T729" s="1">
        <v>34</v>
      </c>
      <c r="U729" s="1">
        <v>41</v>
      </c>
      <c r="V729" s="1">
        <v>58</v>
      </c>
      <c r="W729" s="1">
        <v>59</v>
      </c>
      <c r="X729" s="1">
        <v>55</v>
      </c>
      <c r="Y729" s="1">
        <v>27</v>
      </c>
      <c r="Z729" s="1">
        <v>24</v>
      </c>
      <c r="AA729" s="1">
        <v>45</v>
      </c>
      <c r="AB729" s="1">
        <v>96</v>
      </c>
      <c r="AC729" s="1">
        <v>84</v>
      </c>
      <c r="AD729" s="1">
        <v>55</v>
      </c>
      <c r="AE729" s="1">
        <v>36</v>
      </c>
      <c r="AF729" s="1">
        <v>45</v>
      </c>
      <c r="AG729" s="1">
        <v>75</v>
      </c>
      <c r="AH729" s="1">
        <v>58</v>
      </c>
      <c r="AI729" s="1">
        <v>48</v>
      </c>
      <c r="AJ729" s="22">
        <v>64</v>
      </c>
      <c r="AL729" s="41" t="str">
        <f t="shared" si="39"/>
        <v>Liverpool</v>
      </c>
      <c r="AM729" s="14"/>
    </row>
    <row r="730" spans="16:39" x14ac:dyDescent="0.35">
      <c r="P730" s="21">
        <v>722</v>
      </c>
      <c r="Q730" s="1">
        <v>69</v>
      </c>
      <c r="R730" s="1">
        <v>62</v>
      </c>
      <c r="S730" s="1">
        <v>35</v>
      </c>
      <c r="T730" s="1">
        <v>36</v>
      </c>
      <c r="U730" s="1">
        <v>39</v>
      </c>
      <c r="V730" s="1">
        <v>64</v>
      </c>
      <c r="W730" s="1">
        <v>47</v>
      </c>
      <c r="X730" s="1">
        <v>57</v>
      </c>
      <c r="Y730" s="1">
        <v>33</v>
      </c>
      <c r="Z730" s="1">
        <v>13</v>
      </c>
      <c r="AA730" s="1">
        <v>48</v>
      </c>
      <c r="AB730" s="1">
        <v>74</v>
      </c>
      <c r="AC730" s="1">
        <v>87</v>
      </c>
      <c r="AD730" s="1">
        <v>53</v>
      </c>
      <c r="AE730" s="1">
        <v>54</v>
      </c>
      <c r="AF730" s="1">
        <v>35</v>
      </c>
      <c r="AG730" s="1">
        <v>72</v>
      </c>
      <c r="AH730" s="1">
        <v>49</v>
      </c>
      <c r="AI730" s="1">
        <v>41</v>
      </c>
      <c r="AJ730" s="22">
        <v>58</v>
      </c>
      <c r="AL730" s="41" t="str">
        <f t="shared" si="39"/>
        <v>Man City</v>
      </c>
      <c r="AM730" s="14"/>
    </row>
    <row r="731" spans="16:39" x14ac:dyDescent="0.35">
      <c r="P731" s="21">
        <v>723</v>
      </c>
      <c r="Q731" s="1">
        <v>55</v>
      </c>
      <c r="R731" s="1">
        <v>42</v>
      </c>
      <c r="S731" s="1">
        <v>50</v>
      </c>
      <c r="T731" s="1">
        <v>47</v>
      </c>
      <c r="U731" s="1">
        <v>27</v>
      </c>
      <c r="V731" s="1">
        <v>60</v>
      </c>
      <c r="W731" s="1">
        <v>49</v>
      </c>
      <c r="X731" s="1">
        <v>64</v>
      </c>
      <c r="Y731" s="1">
        <v>36</v>
      </c>
      <c r="Z731" s="1">
        <v>33</v>
      </c>
      <c r="AA731" s="1">
        <v>56</v>
      </c>
      <c r="AB731" s="1">
        <v>78</v>
      </c>
      <c r="AC731" s="1">
        <v>91</v>
      </c>
      <c r="AD731" s="1">
        <v>58</v>
      </c>
      <c r="AE731" s="1">
        <v>44</v>
      </c>
      <c r="AF731" s="1">
        <v>35</v>
      </c>
      <c r="AG731" s="1">
        <v>71</v>
      </c>
      <c r="AH731" s="1">
        <v>40</v>
      </c>
      <c r="AI731" s="1">
        <v>49</v>
      </c>
      <c r="AJ731" s="22">
        <v>46</v>
      </c>
      <c r="AL731" s="41" t="str">
        <f t="shared" si="39"/>
        <v>Man City</v>
      </c>
      <c r="AM731" s="14"/>
    </row>
    <row r="732" spans="16:39" x14ac:dyDescent="0.35">
      <c r="P732" s="21">
        <v>724</v>
      </c>
      <c r="Q732" s="1">
        <v>66</v>
      </c>
      <c r="R732" s="1">
        <v>44</v>
      </c>
      <c r="S732" s="1">
        <v>32</v>
      </c>
      <c r="T732" s="1">
        <v>45</v>
      </c>
      <c r="U732" s="1">
        <v>39</v>
      </c>
      <c r="V732" s="1">
        <v>67</v>
      </c>
      <c r="W732" s="1">
        <v>51</v>
      </c>
      <c r="X732" s="1">
        <v>50</v>
      </c>
      <c r="Y732" s="1">
        <v>34</v>
      </c>
      <c r="Z732" s="1">
        <v>27</v>
      </c>
      <c r="AA732" s="1">
        <v>41</v>
      </c>
      <c r="AB732" s="1">
        <v>93</v>
      </c>
      <c r="AC732" s="1">
        <v>80</v>
      </c>
      <c r="AD732" s="1">
        <v>55</v>
      </c>
      <c r="AE732" s="1">
        <v>60</v>
      </c>
      <c r="AF732" s="1">
        <v>46</v>
      </c>
      <c r="AG732" s="1">
        <v>67</v>
      </c>
      <c r="AH732" s="1">
        <v>55</v>
      </c>
      <c r="AI732" s="1">
        <v>48</v>
      </c>
      <c r="AJ732" s="22">
        <v>41</v>
      </c>
      <c r="AL732" s="41" t="str">
        <f t="shared" si="39"/>
        <v>Liverpool</v>
      </c>
      <c r="AM732" s="14"/>
    </row>
    <row r="733" spans="16:39" x14ac:dyDescent="0.35">
      <c r="P733" s="21">
        <v>725</v>
      </c>
      <c r="Q733" s="1">
        <v>68</v>
      </c>
      <c r="R733" s="1">
        <v>48</v>
      </c>
      <c r="S733" s="1">
        <v>40</v>
      </c>
      <c r="T733" s="1">
        <v>39</v>
      </c>
      <c r="U733" s="1">
        <v>21</v>
      </c>
      <c r="V733" s="1">
        <v>55</v>
      </c>
      <c r="W733" s="1">
        <v>46</v>
      </c>
      <c r="X733" s="1">
        <v>59</v>
      </c>
      <c r="Y733" s="1">
        <v>22</v>
      </c>
      <c r="Z733" s="1">
        <v>28</v>
      </c>
      <c r="AA733" s="1">
        <v>54</v>
      </c>
      <c r="AB733" s="1">
        <v>79</v>
      </c>
      <c r="AC733" s="1">
        <v>94</v>
      </c>
      <c r="AD733" s="1">
        <v>57</v>
      </c>
      <c r="AE733" s="1">
        <v>48</v>
      </c>
      <c r="AF733" s="1">
        <v>50</v>
      </c>
      <c r="AG733" s="1">
        <v>72</v>
      </c>
      <c r="AH733" s="1">
        <v>54</v>
      </c>
      <c r="AI733" s="1">
        <v>58</v>
      </c>
      <c r="AJ733" s="22">
        <v>52</v>
      </c>
      <c r="AL733" s="41" t="str">
        <f t="shared" si="39"/>
        <v>Man City</v>
      </c>
      <c r="AM733" s="14"/>
    </row>
    <row r="734" spans="16:39" x14ac:dyDescent="0.35">
      <c r="P734" s="21">
        <v>726</v>
      </c>
      <c r="Q734" s="1">
        <v>55</v>
      </c>
      <c r="R734" s="1">
        <v>47</v>
      </c>
      <c r="S734" s="1">
        <v>49</v>
      </c>
      <c r="T734" s="1">
        <v>39</v>
      </c>
      <c r="U734" s="1">
        <v>21</v>
      </c>
      <c r="V734" s="1">
        <v>70</v>
      </c>
      <c r="W734" s="1">
        <v>68</v>
      </c>
      <c r="X734" s="1">
        <v>65</v>
      </c>
      <c r="Y734" s="1">
        <v>32</v>
      </c>
      <c r="Z734" s="1">
        <v>38</v>
      </c>
      <c r="AA734" s="1">
        <v>54</v>
      </c>
      <c r="AB734" s="1">
        <v>85</v>
      </c>
      <c r="AC734" s="1">
        <v>85</v>
      </c>
      <c r="AD734" s="1">
        <v>65</v>
      </c>
      <c r="AE734" s="1">
        <v>40</v>
      </c>
      <c r="AF734" s="1">
        <v>40</v>
      </c>
      <c r="AG734" s="1">
        <v>57</v>
      </c>
      <c r="AH734" s="1">
        <v>47</v>
      </c>
      <c r="AI734" s="1">
        <v>37</v>
      </c>
      <c r="AJ734" s="22">
        <v>45</v>
      </c>
      <c r="AL734" s="41" t="str">
        <f t="shared" si="39"/>
        <v>Liverpool</v>
      </c>
      <c r="AM734" s="14"/>
    </row>
    <row r="735" spans="16:39" x14ac:dyDescent="0.35">
      <c r="P735" s="21">
        <v>727</v>
      </c>
      <c r="Q735" s="1">
        <v>73</v>
      </c>
      <c r="R735" s="1">
        <v>52</v>
      </c>
      <c r="S735" s="1">
        <v>41</v>
      </c>
      <c r="T735" s="1">
        <v>42</v>
      </c>
      <c r="U735" s="1">
        <v>25</v>
      </c>
      <c r="V735" s="1">
        <v>78</v>
      </c>
      <c r="W735" s="1">
        <v>53</v>
      </c>
      <c r="X735" s="1">
        <v>55</v>
      </c>
      <c r="Y735" s="1">
        <v>28</v>
      </c>
      <c r="Z735" s="1">
        <v>19</v>
      </c>
      <c r="AA735" s="1">
        <v>46</v>
      </c>
      <c r="AB735" s="1">
        <v>90</v>
      </c>
      <c r="AC735" s="1">
        <v>77</v>
      </c>
      <c r="AD735" s="1">
        <v>53</v>
      </c>
      <c r="AE735" s="1">
        <v>56</v>
      </c>
      <c r="AF735" s="1">
        <v>49</v>
      </c>
      <c r="AG735" s="1">
        <v>71</v>
      </c>
      <c r="AH735" s="1">
        <v>37</v>
      </c>
      <c r="AI735" s="1">
        <v>51</v>
      </c>
      <c r="AJ735" s="22">
        <v>50</v>
      </c>
      <c r="AL735" s="41" t="str">
        <f t="shared" si="39"/>
        <v>Liverpool</v>
      </c>
      <c r="AM735" s="14"/>
    </row>
    <row r="736" spans="16:39" x14ac:dyDescent="0.35">
      <c r="P736" s="21">
        <v>728</v>
      </c>
      <c r="Q736" s="1">
        <v>70</v>
      </c>
      <c r="R736" s="1">
        <v>61</v>
      </c>
      <c r="S736" s="1">
        <v>35</v>
      </c>
      <c r="T736" s="1">
        <v>48</v>
      </c>
      <c r="U736" s="1">
        <v>54</v>
      </c>
      <c r="V736" s="1">
        <v>61</v>
      </c>
      <c r="W736" s="1">
        <v>48</v>
      </c>
      <c r="X736" s="1">
        <v>53</v>
      </c>
      <c r="Y736" s="1">
        <v>27</v>
      </c>
      <c r="Z736" s="1">
        <v>20</v>
      </c>
      <c r="AA736" s="1">
        <v>68</v>
      </c>
      <c r="AB736" s="1">
        <v>76</v>
      </c>
      <c r="AC736" s="1">
        <v>80</v>
      </c>
      <c r="AD736" s="1">
        <v>52</v>
      </c>
      <c r="AE736" s="1">
        <v>48</v>
      </c>
      <c r="AF736" s="1">
        <v>26</v>
      </c>
      <c r="AG736" s="1">
        <v>81</v>
      </c>
      <c r="AH736" s="1">
        <v>53</v>
      </c>
      <c r="AI736" s="1">
        <v>42</v>
      </c>
      <c r="AJ736" s="22">
        <v>45</v>
      </c>
      <c r="AL736" s="41" t="str">
        <f t="shared" si="39"/>
        <v>Tottenham</v>
      </c>
      <c r="AM736" s="14"/>
    </row>
    <row r="737" spans="16:39" x14ac:dyDescent="0.35">
      <c r="P737" s="21">
        <v>729</v>
      </c>
      <c r="Q737" s="1">
        <v>60</v>
      </c>
      <c r="R737" s="1">
        <v>46</v>
      </c>
      <c r="S737" s="1">
        <v>44</v>
      </c>
      <c r="T737" s="1">
        <v>36</v>
      </c>
      <c r="U737" s="1">
        <v>31</v>
      </c>
      <c r="V737" s="1">
        <v>57</v>
      </c>
      <c r="W737" s="1">
        <v>53</v>
      </c>
      <c r="X737" s="1">
        <v>48</v>
      </c>
      <c r="Y737" s="1">
        <v>34</v>
      </c>
      <c r="Z737" s="1">
        <v>21</v>
      </c>
      <c r="AA737" s="1">
        <v>63</v>
      </c>
      <c r="AB737" s="1">
        <v>88</v>
      </c>
      <c r="AC737" s="1">
        <v>96</v>
      </c>
      <c r="AD737" s="1">
        <v>60</v>
      </c>
      <c r="AE737" s="1">
        <v>45</v>
      </c>
      <c r="AF737" s="1">
        <v>44</v>
      </c>
      <c r="AG737" s="1">
        <v>68</v>
      </c>
      <c r="AH737" s="1">
        <v>55</v>
      </c>
      <c r="AI737" s="1">
        <v>38</v>
      </c>
      <c r="AJ737" s="22">
        <v>54</v>
      </c>
      <c r="AL737" s="41" t="str">
        <f t="shared" si="39"/>
        <v>Man City</v>
      </c>
      <c r="AM737" s="14"/>
    </row>
    <row r="738" spans="16:39" x14ac:dyDescent="0.35">
      <c r="P738" s="21">
        <v>730</v>
      </c>
      <c r="Q738" s="1">
        <v>70</v>
      </c>
      <c r="R738" s="1">
        <v>52</v>
      </c>
      <c r="S738" s="1">
        <v>45</v>
      </c>
      <c r="T738" s="1">
        <v>50</v>
      </c>
      <c r="U738" s="1">
        <v>38</v>
      </c>
      <c r="V738" s="1">
        <v>68</v>
      </c>
      <c r="W738" s="1">
        <v>47</v>
      </c>
      <c r="X738" s="1">
        <v>49</v>
      </c>
      <c r="Y738" s="1">
        <v>33</v>
      </c>
      <c r="Z738" s="1">
        <v>17</v>
      </c>
      <c r="AA738" s="1">
        <v>51</v>
      </c>
      <c r="AB738" s="1">
        <v>77</v>
      </c>
      <c r="AC738" s="1">
        <v>86</v>
      </c>
      <c r="AD738" s="1">
        <v>51</v>
      </c>
      <c r="AE738" s="1">
        <v>54</v>
      </c>
      <c r="AF738" s="1">
        <v>36</v>
      </c>
      <c r="AG738" s="1">
        <v>58</v>
      </c>
      <c r="AH738" s="1">
        <v>33</v>
      </c>
      <c r="AI738" s="1">
        <v>55</v>
      </c>
      <c r="AJ738" s="22">
        <v>56</v>
      </c>
      <c r="AL738" s="41" t="str">
        <f t="shared" si="39"/>
        <v>Man City</v>
      </c>
      <c r="AM738" s="14"/>
    </row>
    <row r="739" spans="16:39" x14ac:dyDescent="0.35">
      <c r="P739" s="21">
        <v>731</v>
      </c>
      <c r="Q739" s="1">
        <v>61</v>
      </c>
      <c r="R739" s="1">
        <v>50</v>
      </c>
      <c r="S739" s="1">
        <v>47</v>
      </c>
      <c r="T739" s="1">
        <v>50</v>
      </c>
      <c r="U739" s="1">
        <v>47</v>
      </c>
      <c r="V739" s="1">
        <v>62</v>
      </c>
      <c r="W739" s="1">
        <v>52</v>
      </c>
      <c r="X739" s="1">
        <v>58</v>
      </c>
      <c r="Y739" s="1">
        <v>22</v>
      </c>
      <c r="Z739" s="1">
        <v>27</v>
      </c>
      <c r="AA739" s="1">
        <v>48</v>
      </c>
      <c r="AB739" s="1">
        <v>77</v>
      </c>
      <c r="AC739" s="1">
        <v>89</v>
      </c>
      <c r="AD739" s="1">
        <v>45</v>
      </c>
      <c r="AE739" s="1">
        <v>51</v>
      </c>
      <c r="AF739" s="1">
        <v>33</v>
      </c>
      <c r="AG739" s="1">
        <v>70</v>
      </c>
      <c r="AH739" s="1">
        <v>47</v>
      </c>
      <c r="AI739" s="1">
        <v>39</v>
      </c>
      <c r="AJ739" s="22">
        <v>45</v>
      </c>
      <c r="AL739" s="41" t="str">
        <f t="shared" si="39"/>
        <v>Man City</v>
      </c>
      <c r="AM739" s="14"/>
    </row>
    <row r="740" spans="16:39" x14ac:dyDescent="0.35">
      <c r="P740" s="21">
        <v>732</v>
      </c>
      <c r="Q740" s="1">
        <v>57</v>
      </c>
      <c r="R740" s="1">
        <v>53</v>
      </c>
      <c r="S740" s="1">
        <v>39</v>
      </c>
      <c r="T740" s="1">
        <v>39</v>
      </c>
      <c r="U740" s="1">
        <v>32</v>
      </c>
      <c r="V740" s="1">
        <v>58</v>
      </c>
      <c r="W740" s="1">
        <v>44</v>
      </c>
      <c r="X740" s="1">
        <v>62</v>
      </c>
      <c r="Y740" s="1">
        <v>36</v>
      </c>
      <c r="Z740" s="1">
        <v>23</v>
      </c>
      <c r="AA740" s="1">
        <v>53</v>
      </c>
      <c r="AB740" s="1">
        <v>91</v>
      </c>
      <c r="AC740" s="1">
        <v>92</v>
      </c>
      <c r="AD740" s="1">
        <v>54</v>
      </c>
      <c r="AE740" s="1">
        <v>38</v>
      </c>
      <c r="AF740" s="1">
        <v>50</v>
      </c>
      <c r="AG740" s="1">
        <v>69</v>
      </c>
      <c r="AH740" s="1">
        <v>43</v>
      </c>
      <c r="AI740" s="1">
        <v>47</v>
      </c>
      <c r="AJ740" s="22">
        <v>59</v>
      </c>
      <c r="AL740" s="41" t="str">
        <f t="shared" si="39"/>
        <v>Man City</v>
      </c>
      <c r="AM740" s="14"/>
    </row>
    <row r="741" spans="16:39" x14ac:dyDescent="0.35">
      <c r="P741" s="21">
        <v>733</v>
      </c>
      <c r="Q741" s="1">
        <v>73</v>
      </c>
      <c r="R741" s="1">
        <v>44</v>
      </c>
      <c r="S741" s="1">
        <v>31</v>
      </c>
      <c r="T741" s="1">
        <v>54</v>
      </c>
      <c r="U741" s="1">
        <v>27</v>
      </c>
      <c r="V741" s="1">
        <v>61</v>
      </c>
      <c r="W741" s="1">
        <v>52</v>
      </c>
      <c r="X741" s="1">
        <v>54</v>
      </c>
      <c r="Y741" s="1">
        <v>24</v>
      </c>
      <c r="Z741" s="1">
        <v>24</v>
      </c>
      <c r="AA741" s="1">
        <v>53</v>
      </c>
      <c r="AB741" s="1">
        <v>82</v>
      </c>
      <c r="AC741" s="1">
        <v>86</v>
      </c>
      <c r="AD741" s="1">
        <v>61</v>
      </c>
      <c r="AE741" s="1">
        <v>60</v>
      </c>
      <c r="AF741" s="1">
        <v>24</v>
      </c>
      <c r="AG741" s="1">
        <v>75</v>
      </c>
      <c r="AH741" s="1">
        <v>44</v>
      </c>
      <c r="AI741" s="1">
        <v>57</v>
      </c>
      <c r="AJ741" s="22">
        <v>50</v>
      </c>
      <c r="AL741" s="41" t="str">
        <f t="shared" si="39"/>
        <v>Man City</v>
      </c>
      <c r="AM741" s="14"/>
    </row>
    <row r="742" spans="16:39" x14ac:dyDescent="0.35">
      <c r="P742" s="21">
        <v>734</v>
      </c>
      <c r="Q742" s="1">
        <v>58</v>
      </c>
      <c r="R742" s="1">
        <v>49</v>
      </c>
      <c r="S742" s="1">
        <v>39</v>
      </c>
      <c r="T742" s="1">
        <v>36</v>
      </c>
      <c r="U742" s="1">
        <v>36</v>
      </c>
      <c r="V742" s="1">
        <v>65</v>
      </c>
      <c r="W742" s="1">
        <v>47</v>
      </c>
      <c r="X742" s="1">
        <v>51</v>
      </c>
      <c r="Y742" s="1">
        <v>44</v>
      </c>
      <c r="Z742" s="1">
        <v>28</v>
      </c>
      <c r="AA742" s="1">
        <v>61</v>
      </c>
      <c r="AB742" s="1">
        <v>88</v>
      </c>
      <c r="AC742" s="1">
        <v>90</v>
      </c>
      <c r="AD742" s="1">
        <v>61</v>
      </c>
      <c r="AE742" s="1">
        <v>37</v>
      </c>
      <c r="AF742" s="1">
        <v>27</v>
      </c>
      <c r="AG742" s="1">
        <v>74</v>
      </c>
      <c r="AH742" s="1">
        <v>49</v>
      </c>
      <c r="AI742" s="1">
        <v>39</v>
      </c>
      <c r="AJ742" s="22">
        <v>54</v>
      </c>
      <c r="AL742" s="41" t="str">
        <f t="shared" si="39"/>
        <v>Man City</v>
      </c>
      <c r="AM742" s="14"/>
    </row>
    <row r="743" spans="16:39" x14ac:dyDescent="0.35">
      <c r="P743" s="21">
        <v>735</v>
      </c>
      <c r="Q743" s="1">
        <v>62</v>
      </c>
      <c r="R743" s="1">
        <v>38</v>
      </c>
      <c r="S743" s="1">
        <v>34</v>
      </c>
      <c r="T743" s="1">
        <v>53</v>
      </c>
      <c r="U743" s="1">
        <v>26</v>
      </c>
      <c r="V743" s="1">
        <v>66</v>
      </c>
      <c r="W743" s="1">
        <v>49</v>
      </c>
      <c r="X743" s="1">
        <v>62</v>
      </c>
      <c r="Y743" s="1">
        <v>40</v>
      </c>
      <c r="Z743" s="1">
        <v>29</v>
      </c>
      <c r="AA743" s="1">
        <v>65</v>
      </c>
      <c r="AB743" s="1">
        <v>84</v>
      </c>
      <c r="AC743" s="1">
        <v>94</v>
      </c>
      <c r="AD743" s="1">
        <v>55</v>
      </c>
      <c r="AE743" s="1">
        <v>44</v>
      </c>
      <c r="AF743" s="1">
        <v>30</v>
      </c>
      <c r="AG743" s="1">
        <v>57</v>
      </c>
      <c r="AH743" s="1">
        <v>47</v>
      </c>
      <c r="AI743" s="1">
        <v>45</v>
      </c>
      <c r="AJ743" s="22">
        <v>59</v>
      </c>
      <c r="AL743" s="41" t="str">
        <f t="shared" si="39"/>
        <v>Man City</v>
      </c>
      <c r="AM743" s="14"/>
    </row>
    <row r="744" spans="16:39" x14ac:dyDescent="0.35">
      <c r="P744" s="21">
        <v>736</v>
      </c>
      <c r="Q744" s="1">
        <v>68</v>
      </c>
      <c r="R744" s="1">
        <v>47</v>
      </c>
      <c r="S744" s="1">
        <v>40</v>
      </c>
      <c r="T744" s="1">
        <v>46</v>
      </c>
      <c r="U744" s="1">
        <v>30</v>
      </c>
      <c r="V744" s="1">
        <v>62</v>
      </c>
      <c r="W744" s="1">
        <v>54</v>
      </c>
      <c r="X744" s="1">
        <v>39</v>
      </c>
      <c r="Y744" s="1">
        <v>22</v>
      </c>
      <c r="Z744" s="1">
        <v>27</v>
      </c>
      <c r="AA744" s="1">
        <v>60</v>
      </c>
      <c r="AB744" s="1">
        <v>79</v>
      </c>
      <c r="AC744" s="1">
        <v>83</v>
      </c>
      <c r="AD744" s="1">
        <v>52</v>
      </c>
      <c r="AE744" s="1">
        <v>41</v>
      </c>
      <c r="AF744" s="1">
        <v>51</v>
      </c>
      <c r="AG744" s="1">
        <v>57</v>
      </c>
      <c r="AH744" s="1">
        <v>57</v>
      </c>
      <c r="AI744" s="1">
        <v>53</v>
      </c>
      <c r="AJ744" s="22">
        <v>57</v>
      </c>
      <c r="AL744" s="41" t="str">
        <f t="shared" si="39"/>
        <v>Man City</v>
      </c>
      <c r="AM744" s="14"/>
    </row>
    <row r="745" spans="16:39" x14ac:dyDescent="0.35">
      <c r="P745" s="21">
        <v>737</v>
      </c>
      <c r="Q745" s="1">
        <v>78</v>
      </c>
      <c r="R745" s="1">
        <v>49</v>
      </c>
      <c r="S745" s="1">
        <v>44</v>
      </c>
      <c r="T745" s="1">
        <v>54</v>
      </c>
      <c r="U745" s="1">
        <v>24</v>
      </c>
      <c r="V745" s="1">
        <v>60</v>
      </c>
      <c r="W745" s="1">
        <v>50</v>
      </c>
      <c r="X745" s="1">
        <v>52</v>
      </c>
      <c r="Y745" s="1">
        <v>31</v>
      </c>
      <c r="Z745" s="1">
        <v>12</v>
      </c>
      <c r="AA745" s="1">
        <v>55</v>
      </c>
      <c r="AB745" s="1">
        <v>92</v>
      </c>
      <c r="AC745" s="1">
        <v>86</v>
      </c>
      <c r="AD745" s="1">
        <v>61</v>
      </c>
      <c r="AE745" s="1">
        <v>45</v>
      </c>
      <c r="AF745" s="1">
        <v>34</v>
      </c>
      <c r="AG745" s="1">
        <v>60</v>
      </c>
      <c r="AH745" s="1">
        <v>45</v>
      </c>
      <c r="AI745" s="1">
        <v>43</v>
      </c>
      <c r="AJ745" s="22">
        <v>48</v>
      </c>
      <c r="AL745" s="41" t="str">
        <f t="shared" si="39"/>
        <v>Liverpool</v>
      </c>
      <c r="AM745" s="14"/>
    </row>
    <row r="746" spans="16:39" x14ac:dyDescent="0.35">
      <c r="P746" s="21">
        <v>738</v>
      </c>
      <c r="Q746" s="1">
        <v>50</v>
      </c>
      <c r="R746" s="1">
        <v>43</v>
      </c>
      <c r="S746" s="1">
        <v>42</v>
      </c>
      <c r="T746" s="1">
        <v>41</v>
      </c>
      <c r="U746" s="1">
        <v>28</v>
      </c>
      <c r="V746" s="1">
        <v>61</v>
      </c>
      <c r="W746" s="1">
        <v>54</v>
      </c>
      <c r="X746" s="1">
        <v>53</v>
      </c>
      <c r="Y746" s="1">
        <v>21</v>
      </c>
      <c r="Z746" s="1">
        <v>34</v>
      </c>
      <c r="AA746" s="1">
        <v>47</v>
      </c>
      <c r="AB746" s="1">
        <v>92</v>
      </c>
      <c r="AC746" s="1">
        <v>79</v>
      </c>
      <c r="AD746" s="1">
        <v>66</v>
      </c>
      <c r="AE746" s="1">
        <v>38</v>
      </c>
      <c r="AF746" s="1">
        <v>42</v>
      </c>
      <c r="AG746" s="1">
        <v>61</v>
      </c>
      <c r="AH746" s="1">
        <v>68</v>
      </c>
      <c r="AI746" s="1">
        <v>56</v>
      </c>
      <c r="AJ746" s="22">
        <v>51</v>
      </c>
      <c r="AL746" s="41" t="str">
        <f t="shared" si="39"/>
        <v>Liverpool</v>
      </c>
      <c r="AM746" s="14"/>
    </row>
    <row r="747" spans="16:39" x14ac:dyDescent="0.35">
      <c r="P747" s="21">
        <v>739</v>
      </c>
      <c r="Q747" s="1">
        <v>60</v>
      </c>
      <c r="R747" s="1">
        <v>69</v>
      </c>
      <c r="S747" s="1">
        <v>41</v>
      </c>
      <c r="T747" s="1">
        <v>32</v>
      </c>
      <c r="U747" s="1">
        <v>22</v>
      </c>
      <c r="V747" s="1">
        <v>72</v>
      </c>
      <c r="W747" s="1">
        <v>50</v>
      </c>
      <c r="X747" s="1">
        <v>52</v>
      </c>
      <c r="Y747" s="1">
        <v>35</v>
      </c>
      <c r="Z747" s="1">
        <v>19</v>
      </c>
      <c r="AA747" s="1">
        <v>60</v>
      </c>
      <c r="AB747" s="1">
        <v>87</v>
      </c>
      <c r="AC747" s="1">
        <v>78</v>
      </c>
      <c r="AD747" s="1">
        <v>59</v>
      </c>
      <c r="AE747" s="1">
        <v>49</v>
      </c>
      <c r="AF747" s="1">
        <v>35</v>
      </c>
      <c r="AG747" s="1">
        <v>71</v>
      </c>
      <c r="AH747" s="1">
        <v>52</v>
      </c>
      <c r="AI747" s="1">
        <v>43</v>
      </c>
      <c r="AJ747" s="22">
        <v>45</v>
      </c>
      <c r="AL747" s="41" t="str">
        <f t="shared" si="39"/>
        <v>Liverpool</v>
      </c>
      <c r="AM747" s="14"/>
    </row>
    <row r="748" spans="16:39" x14ac:dyDescent="0.35">
      <c r="P748" s="21">
        <v>740</v>
      </c>
      <c r="Q748" s="1">
        <v>63</v>
      </c>
      <c r="R748" s="1">
        <v>66</v>
      </c>
      <c r="S748" s="1">
        <v>41</v>
      </c>
      <c r="T748" s="1">
        <v>35</v>
      </c>
      <c r="U748" s="1">
        <v>32</v>
      </c>
      <c r="V748" s="1">
        <v>58</v>
      </c>
      <c r="W748" s="1">
        <v>50</v>
      </c>
      <c r="X748" s="1">
        <v>61</v>
      </c>
      <c r="Y748" s="1">
        <v>26</v>
      </c>
      <c r="Z748" s="1">
        <v>26</v>
      </c>
      <c r="AA748" s="1">
        <v>44</v>
      </c>
      <c r="AB748" s="1">
        <v>95</v>
      </c>
      <c r="AC748" s="1">
        <v>83</v>
      </c>
      <c r="AD748" s="1">
        <v>55</v>
      </c>
      <c r="AE748" s="1">
        <v>42</v>
      </c>
      <c r="AF748" s="1">
        <v>31</v>
      </c>
      <c r="AG748" s="1">
        <v>60</v>
      </c>
      <c r="AH748" s="1">
        <v>54</v>
      </c>
      <c r="AI748" s="1">
        <v>51</v>
      </c>
      <c r="AJ748" s="22">
        <v>65</v>
      </c>
      <c r="AL748" s="41" t="str">
        <f t="shared" si="39"/>
        <v>Liverpool</v>
      </c>
      <c r="AM748" s="14"/>
    </row>
    <row r="749" spans="16:39" x14ac:dyDescent="0.35">
      <c r="P749" s="21">
        <v>741</v>
      </c>
      <c r="Q749" s="1">
        <v>72</v>
      </c>
      <c r="R749" s="1">
        <v>38</v>
      </c>
      <c r="S749" s="1">
        <v>38</v>
      </c>
      <c r="T749" s="1">
        <v>23</v>
      </c>
      <c r="U749" s="1">
        <v>38</v>
      </c>
      <c r="V749" s="1">
        <v>67</v>
      </c>
      <c r="W749" s="1">
        <v>57</v>
      </c>
      <c r="X749" s="1">
        <v>62</v>
      </c>
      <c r="Y749" s="1">
        <v>29</v>
      </c>
      <c r="Z749" s="1">
        <v>24</v>
      </c>
      <c r="AA749" s="1">
        <v>47</v>
      </c>
      <c r="AB749" s="1">
        <v>87</v>
      </c>
      <c r="AC749" s="1">
        <v>78</v>
      </c>
      <c r="AD749" s="1">
        <v>64</v>
      </c>
      <c r="AE749" s="1">
        <v>47</v>
      </c>
      <c r="AF749" s="1">
        <v>57</v>
      </c>
      <c r="AG749" s="1">
        <v>62</v>
      </c>
      <c r="AH749" s="1">
        <v>52</v>
      </c>
      <c r="AI749" s="1">
        <v>45</v>
      </c>
      <c r="AJ749" s="22">
        <v>48</v>
      </c>
      <c r="AL749" s="41" t="str">
        <f t="shared" si="39"/>
        <v>Liverpool</v>
      </c>
      <c r="AM749" s="14"/>
    </row>
    <row r="750" spans="16:39" x14ac:dyDescent="0.35">
      <c r="P750" s="21">
        <v>742</v>
      </c>
      <c r="Q750" s="1">
        <v>70</v>
      </c>
      <c r="R750" s="1">
        <v>48</v>
      </c>
      <c r="S750" s="1">
        <v>27</v>
      </c>
      <c r="T750" s="1">
        <v>45</v>
      </c>
      <c r="U750" s="1">
        <v>32</v>
      </c>
      <c r="V750" s="1">
        <v>72</v>
      </c>
      <c r="W750" s="1">
        <v>53</v>
      </c>
      <c r="X750" s="1">
        <v>53</v>
      </c>
      <c r="Y750" s="1">
        <v>39</v>
      </c>
      <c r="Z750" s="1">
        <v>23</v>
      </c>
      <c r="AA750" s="1">
        <v>50</v>
      </c>
      <c r="AB750" s="1">
        <v>88</v>
      </c>
      <c r="AC750" s="1">
        <v>84</v>
      </c>
      <c r="AD750" s="1">
        <v>57</v>
      </c>
      <c r="AE750" s="1">
        <v>45</v>
      </c>
      <c r="AF750" s="1">
        <v>39</v>
      </c>
      <c r="AG750" s="1">
        <v>63</v>
      </c>
      <c r="AH750" s="1">
        <v>51</v>
      </c>
      <c r="AI750" s="1">
        <v>48</v>
      </c>
      <c r="AJ750" s="22">
        <v>59</v>
      </c>
      <c r="AL750" s="41" t="str">
        <f t="shared" si="39"/>
        <v>Liverpool</v>
      </c>
      <c r="AM750" s="14"/>
    </row>
    <row r="751" spans="16:39" x14ac:dyDescent="0.35">
      <c r="P751" s="21">
        <v>743</v>
      </c>
      <c r="Q751" s="1">
        <v>55</v>
      </c>
      <c r="R751" s="1">
        <v>55</v>
      </c>
      <c r="S751" s="1">
        <v>39</v>
      </c>
      <c r="T751" s="1">
        <v>40</v>
      </c>
      <c r="U751" s="1">
        <v>30</v>
      </c>
      <c r="V751" s="1">
        <v>69</v>
      </c>
      <c r="W751" s="1">
        <v>46</v>
      </c>
      <c r="X751" s="1">
        <v>56</v>
      </c>
      <c r="Y751" s="1">
        <v>29</v>
      </c>
      <c r="Z751" s="1">
        <v>15</v>
      </c>
      <c r="AA751" s="1">
        <v>50</v>
      </c>
      <c r="AB751" s="1">
        <v>92</v>
      </c>
      <c r="AC751" s="1">
        <v>78</v>
      </c>
      <c r="AD751" s="1">
        <v>60</v>
      </c>
      <c r="AE751" s="1">
        <v>52</v>
      </c>
      <c r="AF751" s="1">
        <v>43</v>
      </c>
      <c r="AG751" s="1">
        <v>58</v>
      </c>
      <c r="AH751" s="1">
        <v>52</v>
      </c>
      <c r="AI751" s="1">
        <v>55</v>
      </c>
      <c r="AJ751" s="22">
        <v>49</v>
      </c>
      <c r="AL751" s="41" t="str">
        <f t="shared" si="39"/>
        <v>Liverpool</v>
      </c>
      <c r="AM751" s="14"/>
    </row>
    <row r="752" spans="16:39" x14ac:dyDescent="0.35">
      <c r="P752" s="21">
        <v>744</v>
      </c>
      <c r="Q752" s="1">
        <v>63</v>
      </c>
      <c r="R752" s="1">
        <v>53</v>
      </c>
      <c r="S752" s="1">
        <v>30</v>
      </c>
      <c r="T752" s="1">
        <v>39</v>
      </c>
      <c r="U752" s="1">
        <v>26</v>
      </c>
      <c r="V752" s="1">
        <v>66</v>
      </c>
      <c r="W752" s="1">
        <v>51</v>
      </c>
      <c r="X752" s="1">
        <v>48</v>
      </c>
      <c r="Y752" s="1">
        <v>22</v>
      </c>
      <c r="Z752" s="1">
        <v>33</v>
      </c>
      <c r="AA752" s="1">
        <v>53</v>
      </c>
      <c r="AB752" s="1">
        <v>89</v>
      </c>
      <c r="AC752" s="1">
        <v>83</v>
      </c>
      <c r="AD752" s="1">
        <v>63</v>
      </c>
      <c r="AE752" s="1">
        <v>49</v>
      </c>
      <c r="AF752" s="1">
        <v>40</v>
      </c>
      <c r="AG752" s="1">
        <v>87</v>
      </c>
      <c r="AH752" s="1">
        <v>46</v>
      </c>
      <c r="AI752" s="1">
        <v>52</v>
      </c>
      <c r="AJ752" s="22">
        <v>39</v>
      </c>
      <c r="AL752" s="41" t="str">
        <f t="shared" si="39"/>
        <v>Liverpool</v>
      </c>
      <c r="AM752" s="14"/>
    </row>
    <row r="753" spans="16:39" x14ac:dyDescent="0.35">
      <c r="P753" s="21">
        <v>745</v>
      </c>
      <c r="Q753" s="1">
        <v>65</v>
      </c>
      <c r="R753" s="1">
        <v>38</v>
      </c>
      <c r="S753" s="1">
        <v>44</v>
      </c>
      <c r="T753" s="1">
        <v>46</v>
      </c>
      <c r="U753" s="1">
        <v>14</v>
      </c>
      <c r="V753" s="1">
        <v>62</v>
      </c>
      <c r="W753" s="1">
        <v>58</v>
      </c>
      <c r="X753" s="1">
        <v>58</v>
      </c>
      <c r="Y753" s="1">
        <v>32</v>
      </c>
      <c r="Z753" s="1">
        <v>30</v>
      </c>
      <c r="AA753" s="1">
        <v>54</v>
      </c>
      <c r="AB753" s="1">
        <v>75</v>
      </c>
      <c r="AC753" s="1">
        <v>87</v>
      </c>
      <c r="AD753" s="1">
        <v>55</v>
      </c>
      <c r="AE753" s="1">
        <v>45</v>
      </c>
      <c r="AF753" s="1">
        <v>41</v>
      </c>
      <c r="AG753" s="1">
        <v>68</v>
      </c>
      <c r="AH753" s="1">
        <v>45</v>
      </c>
      <c r="AI753" s="1">
        <v>40</v>
      </c>
      <c r="AJ753" s="22">
        <v>61</v>
      </c>
      <c r="AL753" s="41" t="str">
        <f t="shared" si="39"/>
        <v>Man City</v>
      </c>
      <c r="AM753" s="14"/>
    </row>
    <row r="754" spans="16:39" x14ac:dyDescent="0.35">
      <c r="P754" s="21">
        <v>746</v>
      </c>
      <c r="Q754" s="1">
        <v>68</v>
      </c>
      <c r="R754" s="1">
        <v>52</v>
      </c>
      <c r="S754" s="1">
        <v>35</v>
      </c>
      <c r="T754" s="1">
        <v>31</v>
      </c>
      <c r="U754" s="1">
        <v>35</v>
      </c>
      <c r="V754" s="1">
        <v>63</v>
      </c>
      <c r="W754" s="1">
        <v>54</v>
      </c>
      <c r="X754" s="1">
        <v>59</v>
      </c>
      <c r="Y754" s="1">
        <v>32</v>
      </c>
      <c r="Z754" s="1">
        <v>29</v>
      </c>
      <c r="AA754" s="1">
        <v>57</v>
      </c>
      <c r="AB754" s="1">
        <v>91</v>
      </c>
      <c r="AC754" s="1">
        <v>97</v>
      </c>
      <c r="AD754" s="1">
        <v>53</v>
      </c>
      <c r="AE754" s="1">
        <v>54</v>
      </c>
      <c r="AF754" s="1">
        <v>46</v>
      </c>
      <c r="AG754" s="1">
        <v>59</v>
      </c>
      <c r="AH754" s="1">
        <v>43</v>
      </c>
      <c r="AI754" s="1">
        <v>49</v>
      </c>
      <c r="AJ754" s="22">
        <v>48</v>
      </c>
      <c r="AL754" s="41" t="str">
        <f t="shared" si="39"/>
        <v>Man City</v>
      </c>
      <c r="AM754" s="14"/>
    </row>
    <row r="755" spans="16:39" x14ac:dyDescent="0.35">
      <c r="P755" s="21">
        <v>747</v>
      </c>
      <c r="Q755" s="1">
        <v>58</v>
      </c>
      <c r="R755" s="1">
        <v>52</v>
      </c>
      <c r="S755" s="1">
        <v>29</v>
      </c>
      <c r="T755" s="1">
        <v>32</v>
      </c>
      <c r="U755" s="1">
        <v>22</v>
      </c>
      <c r="V755" s="1">
        <v>78</v>
      </c>
      <c r="W755" s="1">
        <v>56</v>
      </c>
      <c r="X755" s="1">
        <v>57</v>
      </c>
      <c r="Y755" s="1">
        <v>33</v>
      </c>
      <c r="Z755" s="1">
        <v>22</v>
      </c>
      <c r="AA755" s="1">
        <v>40</v>
      </c>
      <c r="AB755" s="1">
        <v>87</v>
      </c>
      <c r="AC755" s="1">
        <v>86</v>
      </c>
      <c r="AD755" s="1">
        <v>68</v>
      </c>
      <c r="AE755" s="1">
        <v>43</v>
      </c>
      <c r="AF755" s="1">
        <v>42</v>
      </c>
      <c r="AG755" s="1">
        <v>64</v>
      </c>
      <c r="AH755" s="1">
        <v>40</v>
      </c>
      <c r="AI755" s="1">
        <v>56</v>
      </c>
      <c r="AJ755" s="22">
        <v>62</v>
      </c>
      <c r="AL755" s="41" t="str">
        <f t="shared" si="39"/>
        <v>Liverpool</v>
      </c>
      <c r="AM755" s="14"/>
    </row>
    <row r="756" spans="16:39" x14ac:dyDescent="0.35">
      <c r="P756" s="21">
        <v>748</v>
      </c>
      <c r="Q756" s="1">
        <v>66</v>
      </c>
      <c r="R756" s="1">
        <v>56</v>
      </c>
      <c r="S756" s="1">
        <v>58</v>
      </c>
      <c r="T756" s="1">
        <v>40</v>
      </c>
      <c r="U756" s="1">
        <v>39</v>
      </c>
      <c r="V756" s="1">
        <v>68</v>
      </c>
      <c r="W756" s="1">
        <v>44</v>
      </c>
      <c r="X756" s="1">
        <v>64</v>
      </c>
      <c r="Y756" s="1">
        <v>23</v>
      </c>
      <c r="Z756" s="1">
        <v>25</v>
      </c>
      <c r="AA756" s="1">
        <v>54</v>
      </c>
      <c r="AB756" s="1">
        <v>92</v>
      </c>
      <c r="AC756" s="1">
        <v>88</v>
      </c>
      <c r="AD756" s="1">
        <v>52</v>
      </c>
      <c r="AE756" s="1">
        <v>50</v>
      </c>
      <c r="AF756" s="1">
        <v>31</v>
      </c>
      <c r="AG756" s="1">
        <v>70</v>
      </c>
      <c r="AH756" s="1">
        <v>37</v>
      </c>
      <c r="AI756" s="1">
        <v>52</v>
      </c>
      <c r="AJ756" s="22">
        <v>36</v>
      </c>
      <c r="AL756" s="41" t="str">
        <f t="shared" si="39"/>
        <v>Liverpool</v>
      </c>
      <c r="AM756" s="14"/>
    </row>
    <row r="757" spans="16:39" x14ac:dyDescent="0.35">
      <c r="P757" s="21">
        <v>749</v>
      </c>
      <c r="Q757" s="1">
        <v>69</v>
      </c>
      <c r="R757" s="1">
        <v>55</v>
      </c>
      <c r="S757" s="1">
        <v>50</v>
      </c>
      <c r="T757" s="1">
        <v>40</v>
      </c>
      <c r="U757" s="1">
        <v>26</v>
      </c>
      <c r="V757" s="1">
        <v>66</v>
      </c>
      <c r="W757" s="1">
        <v>51</v>
      </c>
      <c r="X757" s="1">
        <v>46</v>
      </c>
      <c r="Y757" s="1">
        <v>27</v>
      </c>
      <c r="Z757" s="1">
        <v>18</v>
      </c>
      <c r="AA757" s="1">
        <v>67</v>
      </c>
      <c r="AB757" s="1">
        <v>68</v>
      </c>
      <c r="AC757" s="1">
        <v>97</v>
      </c>
      <c r="AD757" s="1">
        <v>56</v>
      </c>
      <c r="AE757" s="1">
        <v>43</v>
      </c>
      <c r="AF757" s="1">
        <v>44</v>
      </c>
      <c r="AG757" s="1">
        <v>75</v>
      </c>
      <c r="AH757" s="1">
        <v>46</v>
      </c>
      <c r="AI757" s="1">
        <v>56</v>
      </c>
      <c r="AJ757" s="22">
        <v>46</v>
      </c>
      <c r="AL757" s="41" t="str">
        <f t="shared" si="39"/>
        <v>Man City</v>
      </c>
      <c r="AM757" s="14"/>
    </row>
    <row r="758" spans="16:39" x14ac:dyDescent="0.35">
      <c r="P758" s="21">
        <v>750</v>
      </c>
      <c r="Q758" s="1">
        <v>67</v>
      </c>
      <c r="R758" s="1">
        <v>46</v>
      </c>
      <c r="S758" s="1">
        <v>48</v>
      </c>
      <c r="T758" s="1">
        <v>44</v>
      </c>
      <c r="U758" s="1">
        <v>28</v>
      </c>
      <c r="V758" s="1">
        <v>61</v>
      </c>
      <c r="W758" s="1">
        <v>60</v>
      </c>
      <c r="X758" s="1">
        <v>49</v>
      </c>
      <c r="Y758" s="1">
        <v>31</v>
      </c>
      <c r="Z758" s="1">
        <v>19</v>
      </c>
      <c r="AA758" s="1">
        <v>54</v>
      </c>
      <c r="AB758" s="1">
        <v>80</v>
      </c>
      <c r="AC758" s="1">
        <v>88</v>
      </c>
      <c r="AD758" s="1">
        <v>51</v>
      </c>
      <c r="AE758" s="1">
        <v>41</v>
      </c>
      <c r="AF758" s="1">
        <v>49</v>
      </c>
      <c r="AG758" s="1">
        <v>57</v>
      </c>
      <c r="AH758" s="1">
        <v>44</v>
      </c>
      <c r="AI758" s="1">
        <v>48</v>
      </c>
      <c r="AJ758" s="22">
        <v>55</v>
      </c>
      <c r="AL758" s="41" t="str">
        <f t="shared" si="39"/>
        <v>Man City</v>
      </c>
      <c r="AM758" s="14"/>
    </row>
    <row r="759" spans="16:39" x14ac:dyDescent="0.35">
      <c r="P759" s="21">
        <v>751</v>
      </c>
      <c r="Q759" s="1">
        <v>63</v>
      </c>
      <c r="R759" s="1">
        <v>40</v>
      </c>
      <c r="S759" s="1">
        <v>40</v>
      </c>
      <c r="T759" s="1">
        <v>56</v>
      </c>
      <c r="U759" s="1">
        <v>49</v>
      </c>
      <c r="V759" s="1">
        <v>56</v>
      </c>
      <c r="W759" s="1">
        <v>43</v>
      </c>
      <c r="X759" s="1">
        <v>62</v>
      </c>
      <c r="Y759" s="1">
        <v>31</v>
      </c>
      <c r="Z759" s="1">
        <v>20</v>
      </c>
      <c r="AA759" s="1">
        <v>65</v>
      </c>
      <c r="AB759" s="1">
        <v>87</v>
      </c>
      <c r="AC759" s="1">
        <v>81</v>
      </c>
      <c r="AD759" s="1">
        <v>63</v>
      </c>
      <c r="AE759" s="1">
        <v>49</v>
      </c>
      <c r="AF759" s="1">
        <v>42</v>
      </c>
      <c r="AG759" s="1">
        <v>67</v>
      </c>
      <c r="AH759" s="1">
        <v>41</v>
      </c>
      <c r="AI759" s="1">
        <v>49</v>
      </c>
      <c r="AJ759" s="22">
        <v>44</v>
      </c>
      <c r="AL759" s="41" t="str">
        <f t="shared" si="39"/>
        <v>Liverpool</v>
      </c>
      <c r="AM759" s="14"/>
    </row>
    <row r="760" spans="16:39" x14ac:dyDescent="0.35">
      <c r="P760" s="21">
        <v>752</v>
      </c>
      <c r="Q760" s="1">
        <v>67</v>
      </c>
      <c r="R760" s="1">
        <v>54</v>
      </c>
      <c r="S760" s="1">
        <v>46</v>
      </c>
      <c r="T760" s="1">
        <v>41</v>
      </c>
      <c r="U760" s="1">
        <v>28</v>
      </c>
      <c r="V760" s="1">
        <v>77</v>
      </c>
      <c r="W760" s="1">
        <v>55</v>
      </c>
      <c r="X760" s="1">
        <v>57</v>
      </c>
      <c r="Y760" s="1">
        <v>31</v>
      </c>
      <c r="Z760" s="1">
        <v>24</v>
      </c>
      <c r="AA760" s="1">
        <v>51</v>
      </c>
      <c r="AB760" s="1">
        <v>80</v>
      </c>
      <c r="AC760" s="1">
        <v>85</v>
      </c>
      <c r="AD760" s="1">
        <v>58</v>
      </c>
      <c r="AE760" s="1">
        <v>42</v>
      </c>
      <c r="AF760" s="1">
        <v>44</v>
      </c>
      <c r="AG760" s="1">
        <v>57</v>
      </c>
      <c r="AH760" s="1">
        <v>50</v>
      </c>
      <c r="AI760" s="1">
        <v>42</v>
      </c>
      <c r="AJ760" s="22">
        <v>52</v>
      </c>
      <c r="AL760" s="41" t="str">
        <f t="shared" si="39"/>
        <v>Man City</v>
      </c>
      <c r="AM760" s="14"/>
    </row>
    <row r="761" spans="16:39" x14ac:dyDescent="0.35">
      <c r="P761" s="21">
        <v>753</v>
      </c>
      <c r="Q761" s="1">
        <v>67</v>
      </c>
      <c r="R761" s="1">
        <v>45</v>
      </c>
      <c r="S761" s="1">
        <v>27</v>
      </c>
      <c r="T761" s="1">
        <v>44</v>
      </c>
      <c r="U761" s="1">
        <v>35</v>
      </c>
      <c r="V761" s="1">
        <v>64</v>
      </c>
      <c r="W761" s="1">
        <v>53</v>
      </c>
      <c r="X761" s="1">
        <v>63</v>
      </c>
      <c r="Y761" s="1">
        <v>36</v>
      </c>
      <c r="Z761" s="1">
        <v>19</v>
      </c>
      <c r="AA761" s="1">
        <v>61</v>
      </c>
      <c r="AB761" s="1">
        <v>81</v>
      </c>
      <c r="AC761" s="1">
        <v>96</v>
      </c>
      <c r="AD761" s="1">
        <v>53</v>
      </c>
      <c r="AE761" s="1">
        <v>30</v>
      </c>
      <c r="AF761" s="1">
        <v>49</v>
      </c>
      <c r="AG761" s="1">
        <v>69</v>
      </c>
      <c r="AH761" s="1">
        <v>40</v>
      </c>
      <c r="AI761" s="1">
        <v>53</v>
      </c>
      <c r="AJ761" s="22">
        <v>58</v>
      </c>
      <c r="AL761" s="41" t="str">
        <f t="shared" si="39"/>
        <v>Man City</v>
      </c>
      <c r="AM761" s="14"/>
    </row>
    <row r="762" spans="16:39" x14ac:dyDescent="0.35">
      <c r="P762" s="21">
        <v>754</v>
      </c>
      <c r="Q762" s="1">
        <v>62</v>
      </c>
      <c r="R762" s="1">
        <v>52</v>
      </c>
      <c r="S762" s="1">
        <v>43</v>
      </c>
      <c r="T762" s="1">
        <v>42</v>
      </c>
      <c r="U762" s="1">
        <v>27</v>
      </c>
      <c r="V762" s="1">
        <v>74</v>
      </c>
      <c r="W762" s="1">
        <v>52</v>
      </c>
      <c r="X762" s="1">
        <v>51</v>
      </c>
      <c r="Y762" s="1">
        <v>34</v>
      </c>
      <c r="Z762" s="1">
        <v>20</v>
      </c>
      <c r="AA762" s="1">
        <v>45</v>
      </c>
      <c r="AB762" s="1">
        <v>83</v>
      </c>
      <c r="AC762" s="1">
        <v>95</v>
      </c>
      <c r="AD762" s="1">
        <v>66</v>
      </c>
      <c r="AE762" s="1">
        <v>59</v>
      </c>
      <c r="AF762" s="1">
        <v>36</v>
      </c>
      <c r="AG762" s="1">
        <v>54</v>
      </c>
      <c r="AH762" s="1">
        <v>49</v>
      </c>
      <c r="AI762" s="1">
        <v>30</v>
      </c>
      <c r="AJ762" s="22">
        <v>55</v>
      </c>
      <c r="AL762" s="41" t="str">
        <f t="shared" si="39"/>
        <v>Man City</v>
      </c>
      <c r="AM762" s="14"/>
    </row>
    <row r="763" spans="16:39" x14ac:dyDescent="0.35">
      <c r="P763" s="21">
        <v>755</v>
      </c>
      <c r="Q763" s="1">
        <v>72</v>
      </c>
      <c r="R763" s="1">
        <v>58</v>
      </c>
      <c r="S763" s="1">
        <v>36</v>
      </c>
      <c r="T763" s="1">
        <v>40</v>
      </c>
      <c r="U763" s="1">
        <v>27</v>
      </c>
      <c r="V763" s="1">
        <v>69</v>
      </c>
      <c r="W763" s="1">
        <v>50</v>
      </c>
      <c r="X763" s="1">
        <v>55</v>
      </c>
      <c r="Y763" s="1">
        <v>27</v>
      </c>
      <c r="Z763" s="1">
        <v>34</v>
      </c>
      <c r="AA763" s="1">
        <v>44</v>
      </c>
      <c r="AB763" s="1">
        <v>83</v>
      </c>
      <c r="AC763" s="1">
        <v>88</v>
      </c>
      <c r="AD763" s="1">
        <v>42</v>
      </c>
      <c r="AE763" s="1">
        <v>49</v>
      </c>
      <c r="AF763" s="1">
        <v>44</v>
      </c>
      <c r="AG763" s="1">
        <v>72</v>
      </c>
      <c r="AH763" s="1">
        <v>43</v>
      </c>
      <c r="AI763" s="1">
        <v>50</v>
      </c>
      <c r="AJ763" s="22">
        <v>38</v>
      </c>
      <c r="AL763" s="41" t="str">
        <f t="shared" si="39"/>
        <v>Man City</v>
      </c>
      <c r="AM763" s="14"/>
    </row>
    <row r="764" spans="16:39" x14ac:dyDescent="0.35">
      <c r="P764" s="21">
        <v>756</v>
      </c>
      <c r="Q764" s="1">
        <v>59</v>
      </c>
      <c r="R764" s="1">
        <v>49</v>
      </c>
      <c r="S764" s="1">
        <v>49</v>
      </c>
      <c r="T764" s="1">
        <v>40</v>
      </c>
      <c r="U764" s="1">
        <v>31</v>
      </c>
      <c r="V764" s="1">
        <v>67</v>
      </c>
      <c r="W764" s="1">
        <v>46</v>
      </c>
      <c r="X764" s="1">
        <v>45</v>
      </c>
      <c r="Y764" s="1">
        <v>25</v>
      </c>
      <c r="Z764" s="1">
        <v>24</v>
      </c>
      <c r="AA764" s="1">
        <v>55</v>
      </c>
      <c r="AB764" s="1">
        <v>91</v>
      </c>
      <c r="AC764" s="1">
        <v>82</v>
      </c>
      <c r="AD764" s="1">
        <v>59</v>
      </c>
      <c r="AE764" s="1">
        <v>48</v>
      </c>
      <c r="AF764" s="1">
        <v>43</v>
      </c>
      <c r="AG764" s="1">
        <v>68</v>
      </c>
      <c r="AH764" s="1">
        <v>39</v>
      </c>
      <c r="AI764" s="1">
        <v>60</v>
      </c>
      <c r="AJ764" s="22">
        <v>58</v>
      </c>
      <c r="AL764" s="41" t="str">
        <f t="shared" si="39"/>
        <v>Liverpool</v>
      </c>
      <c r="AM764" s="14"/>
    </row>
    <row r="765" spans="16:39" x14ac:dyDescent="0.35">
      <c r="P765" s="21">
        <v>757</v>
      </c>
      <c r="Q765" s="1">
        <v>77</v>
      </c>
      <c r="R765" s="1">
        <v>46</v>
      </c>
      <c r="S765" s="1">
        <v>42</v>
      </c>
      <c r="T765" s="1">
        <v>45</v>
      </c>
      <c r="U765" s="1">
        <v>34</v>
      </c>
      <c r="V765" s="1">
        <v>68</v>
      </c>
      <c r="W765" s="1">
        <v>47</v>
      </c>
      <c r="X765" s="1">
        <v>48</v>
      </c>
      <c r="Y765" s="1">
        <v>29</v>
      </c>
      <c r="Z765" s="1">
        <v>21</v>
      </c>
      <c r="AA765" s="1">
        <v>47</v>
      </c>
      <c r="AB765" s="1">
        <v>84</v>
      </c>
      <c r="AC765" s="1">
        <v>88</v>
      </c>
      <c r="AD765" s="1">
        <v>74</v>
      </c>
      <c r="AE765" s="1">
        <v>52</v>
      </c>
      <c r="AF765" s="1">
        <v>34</v>
      </c>
      <c r="AG765" s="1">
        <v>68</v>
      </c>
      <c r="AH765" s="1">
        <v>46</v>
      </c>
      <c r="AI765" s="1">
        <v>38</v>
      </c>
      <c r="AJ765" s="22">
        <v>56</v>
      </c>
      <c r="AL765" s="41" t="str">
        <f t="shared" si="39"/>
        <v>Man City</v>
      </c>
      <c r="AM765" s="14"/>
    </row>
    <row r="766" spans="16:39" x14ac:dyDescent="0.35">
      <c r="P766" s="21">
        <v>758</v>
      </c>
      <c r="Q766" s="1">
        <v>53</v>
      </c>
      <c r="R766" s="1">
        <v>41</v>
      </c>
      <c r="S766" s="1">
        <v>39</v>
      </c>
      <c r="T766" s="1">
        <v>46</v>
      </c>
      <c r="U766" s="1">
        <v>29</v>
      </c>
      <c r="V766" s="1">
        <v>55</v>
      </c>
      <c r="W766" s="1">
        <v>59</v>
      </c>
      <c r="X766" s="1">
        <v>53</v>
      </c>
      <c r="Y766" s="1">
        <v>34</v>
      </c>
      <c r="Z766" s="1">
        <v>17</v>
      </c>
      <c r="AA766" s="1">
        <v>69</v>
      </c>
      <c r="AB766" s="1">
        <v>67</v>
      </c>
      <c r="AC766" s="1">
        <v>89</v>
      </c>
      <c r="AD766" s="1">
        <v>66</v>
      </c>
      <c r="AE766" s="1">
        <v>50</v>
      </c>
      <c r="AF766" s="1">
        <v>36</v>
      </c>
      <c r="AG766" s="1">
        <v>67</v>
      </c>
      <c r="AH766" s="1">
        <v>49</v>
      </c>
      <c r="AI766" s="1">
        <v>61</v>
      </c>
      <c r="AJ766" s="22">
        <v>38</v>
      </c>
      <c r="AL766" s="41" t="str">
        <f t="shared" si="39"/>
        <v>Man City</v>
      </c>
      <c r="AM766" s="14"/>
    </row>
    <row r="767" spans="16:39" x14ac:dyDescent="0.35">
      <c r="P767" s="21">
        <v>759</v>
      </c>
      <c r="Q767" s="1">
        <v>58</v>
      </c>
      <c r="R767" s="1">
        <v>54</v>
      </c>
      <c r="S767" s="1">
        <v>43</v>
      </c>
      <c r="T767" s="1">
        <v>34</v>
      </c>
      <c r="U767" s="1">
        <v>42</v>
      </c>
      <c r="V767" s="1">
        <v>59</v>
      </c>
      <c r="W767" s="1">
        <v>45</v>
      </c>
      <c r="X767" s="1">
        <v>55</v>
      </c>
      <c r="Y767" s="1">
        <v>26</v>
      </c>
      <c r="Z767" s="1">
        <v>24</v>
      </c>
      <c r="AA767" s="1">
        <v>61</v>
      </c>
      <c r="AB767" s="1">
        <v>87</v>
      </c>
      <c r="AC767" s="1">
        <v>93</v>
      </c>
      <c r="AD767" s="1">
        <v>43</v>
      </c>
      <c r="AE767" s="1">
        <v>45</v>
      </c>
      <c r="AF767" s="1">
        <v>42</v>
      </c>
      <c r="AG767" s="1">
        <v>65</v>
      </c>
      <c r="AH767" s="1">
        <v>41</v>
      </c>
      <c r="AI767" s="1">
        <v>51</v>
      </c>
      <c r="AJ767" s="22">
        <v>58</v>
      </c>
      <c r="AL767" s="41" t="str">
        <f t="shared" si="39"/>
        <v>Man City</v>
      </c>
      <c r="AM767" s="14"/>
    </row>
    <row r="768" spans="16:39" x14ac:dyDescent="0.35">
      <c r="P768" s="21">
        <v>760</v>
      </c>
      <c r="Q768" s="1">
        <v>78</v>
      </c>
      <c r="R768" s="1">
        <v>30</v>
      </c>
      <c r="S768" s="1">
        <v>42</v>
      </c>
      <c r="T768" s="1">
        <v>34</v>
      </c>
      <c r="U768" s="1">
        <v>38</v>
      </c>
      <c r="V768" s="1">
        <v>58</v>
      </c>
      <c r="W768" s="1">
        <v>46</v>
      </c>
      <c r="X768" s="1">
        <v>55</v>
      </c>
      <c r="Y768" s="1">
        <v>27</v>
      </c>
      <c r="Z768" s="1">
        <v>29</v>
      </c>
      <c r="AA768" s="1">
        <v>53</v>
      </c>
      <c r="AB768" s="1">
        <v>81</v>
      </c>
      <c r="AC768" s="1">
        <v>84</v>
      </c>
      <c r="AD768" s="1">
        <v>63</v>
      </c>
      <c r="AE768" s="1">
        <v>57</v>
      </c>
      <c r="AF768" s="1">
        <v>33</v>
      </c>
      <c r="AG768" s="1">
        <v>59</v>
      </c>
      <c r="AH768" s="1">
        <v>48</v>
      </c>
      <c r="AI768" s="1">
        <v>50</v>
      </c>
      <c r="AJ768" s="22">
        <v>54</v>
      </c>
      <c r="AL768" s="41" t="str">
        <f t="shared" si="39"/>
        <v>Man City</v>
      </c>
      <c r="AM768" s="14"/>
    </row>
    <row r="769" spans="16:39" x14ac:dyDescent="0.35">
      <c r="P769" s="21">
        <v>761</v>
      </c>
      <c r="Q769" s="1">
        <v>63</v>
      </c>
      <c r="R769" s="1">
        <v>54</v>
      </c>
      <c r="S769" s="1">
        <v>30</v>
      </c>
      <c r="T769" s="1">
        <v>39</v>
      </c>
      <c r="U769" s="1">
        <v>39</v>
      </c>
      <c r="V769" s="1">
        <v>66</v>
      </c>
      <c r="W769" s="1">
        <v>49</v>
      </c>
      <c r="X769" s="1">
        <v>50</v>
      </c>
      <c r="Y769" s="1">
        <v>21</v>
      </c>
      <c r="Z769" s="1">
        <v>28</v>
      </c>
      <c r="AA769" s="1">
        <v>66</v>
      </c>
      <c r="AB769" s="1">
        <v>87</v>
      </c>
      <c r="AC769" s="1">
        <v>87</v>
      </c>
      <c r="AD769" s="1">
        <v>47</v>
      </c>
      <c r="AE769" s="1">
        <v>42</v>
      </c>
      <c r="AF769" s="1">
        <v>38</v>
      </c>
      <c r="AG769" s="1">
        <v>69</v>
      </c>
      <c r="AH769" s="1">
        <v>54</v>
      </c>
      <c r="AI769" s="1">
        <v>42</v>
      </c>
      <c r="AJ769" s="22">
        <v>59</v>
      </c>
      <c r="AL769" s="41" t="str">
        <f t="shared" si="39"/>
        <v>Liverpool</v>
      </c>
      <c r="AM769" s="14"/>
    </row>
    <row r="770" spans="16:39" x14ac:dyDescent="0.35">
      <c r="P770" s="21">
        <v>762</v>
      </c>
      <c r="Q770" s="1">
        <v>64</v>
      </c>
      <c r="R770" s="1">
        <v>46</v>
      </c>
      <c r="S770" s="1">
        <v>38</v>
      </c>
      <c r="T770" s="1">
        <v>31</v>
      </c>
      <c r="U770" s="1">
        <v>28</v>
      </c>
      <c r="V770" s="1">
        <v>59</v>
      </c>
      <c r="W770" s="1">
        <v>54</v>
      </c>
      <c r="X770" s="1">
        <v>61</v>
      </c>
      <c r="Y770" s="1">
        <v>31</v>
      </c>
      <c r="Z770" s="1">
        <v>20</v>
      </c>
      <c r="AA770" s="1">
        <v>62</v>
      </c>
      <c r="AB770" s="1">
        <v>88</v>
      </c>
      <c r="AC770" s="1">
        <v>83</v>
      </c>
      <c r="AD770" s="1">
        <v>62</v>
      </c>
      <c r="AE770" s="1">
        <v>59</v>
      </c>
      <c r="AF770" s="1">
        <v>44</v>
      </c>
      <c r="AG770" s="1">
        <v>60</v>
      </c>
      <c r="AH770" s="1">
        <v>42</v>
      </c>
      <c r="AI770" s="1">
        <v>42</v>
      </c>
      <c r="AJ770" s="22">
        <v>58</v>
      </c>
      <c r="AL770" s="41" t="str">
        <f t="shared" si="39"/>
        <v>Liverpool</v>
      </c>
      <c r="AM770" s="14"/>
    </row>
    <row r="771" spans="16:39" x14ac:dyDescent="0.35">
      <c r="P771" s="21">
        <v>763</v>
      </c>
      <c r="Q771" s="1">
        <v>73</v>
      </c>
      <c r="R771" s="1">
        <v>46</v>
      </c>
      <c r="S771" s="1">
        <v>37</v>
      </c>
      <c r="T771" s="1">
        <v>55</v>
      </c>
      <c r="U771" s="1">
        <v>28</v>
      </c>
      <c r="V771" s="1">
        <v>53</v>
      </c>
      <c r="W771" s="1">
        <v>60</v>
      </c>
      <c r="X771" s="1">
        <v>63</v>
      </c>
      <c r="Y771" s="1">
        <v>28</v>
      </c>
      <c r="Z771" s="1">
        <v>17</v>
      </c>
      <c r="AA771" s="1">
        <v>62</v>
      </c>
      <c r="AB771" s="1">
        <v>77</v>
      </c>
      <c r="AC771" s="1">
        <v>81</v>
      </c>
      <c r="AD771" s="1">
        <v>42</v>
      </c>
      <c r="AE771" s="1">
        <v>59</v>
      </c>
      <c r="AF771" s="1">
        <v>39</v>
      </c>
      <c r="AG771" s="1">
        <v>64</v>
      </c>
      <c r="AH771" s="1">
        <v>51</v>
      </c>
      <c r="AI771" s="1">
        <v>52</v>
      </c>
      <c r="AJ771" s="22">
        <v>44</v>
      </c>
      <c r="AL771" s="41" t="str">
        <f t="shared" si="39"/>
        <v>Man City</v>
      </c>
      <c r="AM771" s="14"/>
    </row>
    <row r="772" spans="16:39" x14ac:dyDescent="0.35">
      <c r="P772" s="21">
        <v>764</v>
      </c>
      <c r="Q772" s="1">
        <v>57</v>
      </c>
      <c r="R772" s="1">
        <v>43</v>
      </c>
      <c r="S772" s="1">
        <v>46</v>
      </c>
      <c r="T772" s="1">
        <v>45</v>
      </c>
      <c r="U772" s="1">
        <v>33</v>
      </c>
      <c r="V772" s="1">
        <v>67</v>
      </c>
      <c r="W772" s="1">
        <v>53</v>
      </c>
      <c r="X772" s="1">
        <v>50</v>
      </c>
      <c r="Y772" s="1">
        <v>20</v>
      </c>
      <c r="Z772" s="1">
        <v>30</v>
      </c>
      <c r="AA772" s="1">
        <v>49</v>
      </c>
      <c r="AB772" s="1">
        <v>72</v>
      </c>
      <c r="AC772" s="1">
        <v>97</v>
      </c>
      <c r="AD772" s="1">
        <v>52</v>
      </c>
      <c r="AE772" s="1">
        <v>54</v>
      </c>
      <c r="AF772" s="1">
        <v>36</v>
      </c>
      <c r="AG772" s="1">
        <v>64</v>
      </c>
      <c r="AH772" s="1">
        <v>49</v>
      </c>
      <c r="AI772" s="1">
        <v>38</v>
      </c>
      <c r="AJ772" s="22">
        <v>64</v>
      </c>
      <c r="AL772" s="41" t="str">
        <f t="shared" si="39"/>
        <v>Man City</v>
      </c>
      <c r="AM772" s="14"/>
    </row>
    <row r="773" spans="16:39" x14ac:dyDescent="0.35">
      <c r="P773" s="21">
        <v>765</v>
      </c>
      <c r="Q773" s="1">
        <v>62</v>
      </c>
      <c r="R773" s="1">
        <v>49</v>
      </c>
      <c r="S773" s="1">
        <v>40</v>
      </c>
      <c r="T773" s="1">
        <v>31</v>
      </c>
      <c r="U773" s="1">
        <v>19</v>
      </c>
      <c r="V773" s="1">
        <v>65</v>
      </c>
      <c r="W773" s="1">
        <v>54</v>
      </c>
      <c r="X773" s="1">
        <v>53</v>
      </c>
      <c r="Y773" s="1">
        <v>39</v>
      </c>
      <c r="Z773" s="1">
        <v>32</v>
      </c>
      <c r="AA773" s="1">
        <v>58</v>
      </c>
      <c r="AB773" s="1">
        <v>89</v>
      </c>
      <c r="AC773" s="1">
        <v>89</v>
      </c>
      <c r="AD773" s="1">
        <v>62</v>
      </c>
      <c r="AE773" s="1">
        <v>46</v>
      </c>
      <c r="AF773" s="1">
        <v>48</v>
      </c>
      <c r="AG773" s="1">
        <v>63</v>
      </c>
      <c r="AH773" s="1">
        <v>49</v>
      </c>
      <c r="AI773" s="1">
        <v>45</v>
      </c>
      <c r="AJ773" s="22">
        <v>52</v>
      </c>
      <c r="AL773" s="41" t="str">
        <f t="shared" si="39"/>
        <v>Liverpool</v>
      </c>
      <c r="AM773" s="14"/>
    </row>
    <row r="774" spans="16:39" x14ac:dyDescent="0.35">
      <c r="P774" s="21">
        <v>766</v>
      </c>
      <c r="Q774" s="1">
        <v>53</v>
      </c>
      <c r="R774" s="1">
        <v>54</v>
      </c>
      <c r="S774" s="1">
        <v>43</v>
      </c>
      <c r="T774" s="1">
        <v>39</v>
      </c>
      <c r="U774" s="1">
        <v>32</v>
      </c>
      <c r="V774" s="1">
        <v>65</v>
      </c>
      <c r="W774" s="1">
        <v>47</v>
      </c>
      <c r="X774" s="1">
        <v>64</v>
      </c>
      <c r="Y774" s="1">
        <v>34</v>
      </c>
      <c r="Z774" s="1">
        <v>20</v>
      </c>
      <c r="AA774" s="1">
        <v>60</v>
      </c>
      <c r="AB774" s="1">
        <v>87</v>
      </c>
      <c r="AC774" s="1">
        <v>80</v>
      </c>
      <c r="AD774" s="1">
        <v>63</v>
      </c>
      <c r="AE774" s="1">
        <v>51</v>
      </c>
      <c r="AF774" s="1">
        <v>35</v>
      </c>
      <c r="AG774" s="1">
        <v>73</v>
      </c>
      <c r="AH774" s="1">
        <v>40</v>
      </c>
      <c r="AI774" s="1">
        <v>49</v>
      </c>
      <c r="AJ774" s="22">
        <v>48</v>
      </c>
      <c r="AL774" s="41" t="str">
        <f t="shared" si="39"/>
        <v>Liverpool</v>
      </c>
      <c r="AM774" s="14"/>
    </row>
    <row r="775" spans="16:39" x14ac:dyDescent="0.35">
      <c r="P775" s="21">
        <v>767</v>
      </c>
      <c r="Q775" s="1">
        <v>61</v>
      </c>
      <c r="R775" s="1">
        <v>46</v>
      </c>
      <c r="S775" s="1">
        <v>25</v>
      </c>
      <c r="T775" s="1">
        <v>50</v>
      </c>
      <c r="U775" s="1">
        <v>33</v>
      </c>
      <c r="V775" s="1">
        <v>54</v>
      </c>
      <c r="W775" s="1">
        <v>51</v>
      </c>
      <c r="X775" s="1">
        <v>47</v>
      </c>
      <c r="Y775" s="1">
        <v>33</v>
      </c>
      <c r="Z775" s="1">
        <v>24</v>
      </c>
      <c r="AA775" s="1">
        <v>51</v>
      </c>
      <c r="AB775" s="1">
        <v>88</v>
      </c>
      <c r="AC775" s="1">
        <v>80</v>
      </c>
      <c r="AD775" s="1">
        <v>64</v>
      </c>
      <c r="AE775" s="1">
        <v>53</v>
      </c>
      <c r="AF775" s="1">
        <v>32</v>
      </c>
      <c r="AG775" s="1">
        <v>67</v>
      </c>
      <c r="AH775" s="1">
        <v>63</v>
      </c>
      <c r="AI775" s="1">
        <v>55</v>
      </c>
      <c r="AJ775" s="22">
        <v>55</v>
      </c>
      <c r="AL775" s="41" t="str">
        <f t="shared" si="39"/>
        <v>Liverpool</v>
      </c>
      <c r="AM775" s="14"/>
    </row>
    <row r="776" spans="16:39" x14ac:dyDescent="0.35">
      <c r="P776" s="21">
        <v>768</v>
      </c>
      <c r="Q776" s="1">
        <v>76</v>
      </c>
      <c r="R776" s="1">
        <v>45</v>
      </c>
      <c r="S776" s="1">
        <v>37</v>
      </c>
      <c r="T776" s="1">
        <v>55</v>
      </c>
      <c r="U776" s="1">
        <v>31</v>
      </c>
      <c r="V776" s="1">
        <v>62</v>
      </c>
      <c r="W776" s="1">
        <v>61</v>
      </c>
      <c r="X776" s="1">
        <v>56</v>
      </c>
      <c r="Y776" s="1">
        <v>23</v>
      </c>
      <c r="Z776" s="1">
        <v>30</v>
      </c>
      <c r="AA776" s="1">
        <v>55</v>
      </c>
      <c r="AB776" s="1">
        <v>71</v>
      </c>
      <c r="AC776" s="1">
        <v>86</v>
      </c>
      <c r="AD776" s="1">
        <v>62</v>
      </c>
      <c r="AE776" s="1">
        <v>55</v>
      </c>
      <c r="AF776" s="1">
        <v>38</v>
      </c>
      <c r="AG776" s="1">
        <v>64</v>
      </c>
      <c r="AH776" s="1">
        <v>40</v>
      </c>
      <c r="AI776" s="1">
        <v>54</v>
      </c>
      <c r="AJ776" s="22">
        <v>39</v>
      </c>
      <c r="AL776" s="41" t="str">
        <f t="shared" si="39"/>
        <v>Man City</v>
      </c>
      <c r="AM776" s="14"/>
    </row>
    <row r="777" spans="16:39" x14ac:dyDescent="0.35">
      <c r="P777" s="21">
        <v>769</v>
      </c>
      <c r="Q777" s="1">
        <v>70</v>
      </c>
      <c r="R777" s="1">
        <v>47</v>
      </c>
      <c r="S777" s="1">
        <v>32</v>
      </c>
      <c r="T777" s="1">
        <v>44</v>
      </c>
      <c r="U777" s="1">
        <v>33</v>
      </c>
      <c r="V777" s="1">
        <v>55</v>
      </c>
      <c r="W777" s="1">
        <v>60</v>
      </c>
      <c r="X777" s="1">
        <v>55</v>
      </c>
      <c r="Y777" s="1">
        <v>24</v>
      </c>
      <c r="Z777" s="1">
        <v>19</v>
      </c>
      <c r="AA777" s="1">
        <v>47</v>
      </c>
      <c r="AB777" s="1">
        <v>85</v>
      </c>
      <c r="AC777" s="1">
        <v>86</v>
      </c>
      <c r="AD777" s="1">
        <v>50</v>
      </c>
      <c r="AE777" s="1">
        <v>42</v>
      </c>
      <c r="AF777" s="1">
        <v>45</v>
      </c>
      <c r="AG777" s="1">
        <v>74</v>
      </c>
      <c r="AH777" s="1">
        <v>46</v>
      </c>
      <c r="AI777" s="1">
        <v>67</v>
      </c>
      <c r="AJ777" s="22">
        <v>46</v>
      </c>
      <c r="AL777" s="41" t="str">
        <f t="shared" ref="AL777:AL840" si="40">INDEX($Q$5:$AJ$5,MATCH(MAX(Q777:AJ777),Q777:AJ777,0))</f>
        <v>Man City</v>
      </c>
      <c r="AM777" s="14"/>
    </row>
    <row r="778" spans="16:39" x14ac:dyDescent="0.35">
      <c r="P778" s="21">
        <v>770</v>
      </c>
      <c r="Q778" s="1">
        <v>65</v>
      </c>
      <c r="R778" s="1">
        <v>52</v>
      </c>
      <c r="S778" s="1">
        <v>31</v>
      </c>
      <c r="T778" s="1">
        <v>38</v>
      </c>
      <c r="U778" s="1">
        <v>30</v>
      </c>
      <c r="V778" s="1">
        <v>65</v>
      </c>
      <c r="W778" s="1">
        <v>43</v>
      </c>
      <c r="X778" s="1">
        <v>57</v>
      </c>
      <c r="Y778" s="1">
        <v>41</v>
      </c>
      <c r="Z778" s="1">
        <v>31</v>
      </c>
      <c r="AA778" s="1">
        <v>53</v>
      </c>
      <c r="AB778" s="1">
        <v>75</v>
      </c>
      <c r="AC778" s="1">
        <v>79</v>
      </c>
      <c r="AD778" s="1">
        <v>57</v>
      </c>
      <c r="AE778" s="1">
        <v>55</v>
      </c>
      <c r="AF778" s="1">
        <v>42</v>
      </c>
      <c r="AG778" s="1">
        <v>67</v>
      </c>
      <c r="AH778" s="1">
        <v>51</v>
      </c>
      <c r="AI778" s="1">
        <v>53</v>
      </c>
      <c r="AJ778" s="22">
        <v>38</v>
      </c>
      <c r="AL778" s="41" t="str">
        <f t="shared" si="40"/>
        <v>Man City</v>
      </c>
      <c r="AM778" s="14"/>
    </row>
    <row r="779" spans="16:39" x14ac:dyDescent="0.35">
      <c r="P779" s="21">
        <v>771</v>
      </c>
      <c r="Q779" s="1">
        <v>69</v>
      </c>
      <c r="R779" s="1">
        <v>47</v>
      </c>
      <c r="S779" s="1">
        <v>24</v>
      </c>
      <c r="T779" s="1">
        <v>31</v>
      </c>
      <c r="U779" s="1">
        <v>25</v>
      </c>
      <c r="V779" s="1">
        <v>71</v>
      </c>
      <c r="W779" s="1">
        <v>45</v>
      </c>
      <c r="X779" s="1">
        <v>62</v>
      </c>
      <c r="Y779" s="1">
        <v>30</v>
      </c>
      <c r="Z779" s="1">
        <v>26</v>
      </c>
      <c r="AA779" s="1">
        <v>56</v>
      </c>
      <c r="AB779" s="1">
        <v>90</v>
      </c>
      <c r="AC779" s="1">
        <v>80</v>
      </c>
      <c r="AD779" s="1">
        <v>61</v>
      </c>
      <c r="AE779" s="1">
        <v>51</v>
      </c>
      <c r="AF779" s="1">
        <v>35</v>
      </c>
      <c r="AG779" s="1">
        <v>73</v>
      </c>
      <c r="AH779" s="1">
        <v>51</v>
      </c>
      <c r="AI779" s="1">
        <v>52</v>
      </c>
      <c r="AJ779" s="22">
        <v>56</v>
      </c>
      <c r="AL779" s="41" t="str">
        <f t="shared" si="40"/>
        <v>Liverpool</v>
      </c>
      <c r="AM779" s="14"/>
    </row>
    <row r="780" spans="16:39" x14ac:dyDescent="0.35">
      <c r="P780" s="21">
        <v>772</v>
      </c>
      <c r="Q780" s="1">
        <v>59</v>
      </c>
      <c r="R780" s="1">
        <v>38</v>
      </c>
      <c r="S780" s="1">
        <v>30</v>
      </c>
      <c r="T780" s="1">
        <v>43</v>
      </c>
      <c r="U780" s="1">
        <v>36</v>
      </c>
      <c r="V780" s="1">
        <v>77</v>
      </c>
      <c r="W780" s="1">
        <v>46</v>
      </c>
      <c r="X780" s="1">
        <v>66</v>
      </c>
      <c r="Y780" s="1">
        <v>49</v>
      </c>
      <c r="Z780" s="1">
        <v>24</v>
      </c>
      <c r="AA780" s="1">
        <v>59</v>
      </c>
      <c r="AB780" s="1">
        <v>77</v>
      </c>
      <c r="AC780" s="1">
        <v>80</v>
      </c>
      <c r="AD780" s="1">
        <v>48</v>
      </c>
      <c r="AE780" s="1">
        <v>43</v>
      </c>
      <c r="AF780" s="1">
        <v>43</v>
      </c>
      <c r="AG780" s="1">
        <v>72</v>
      </c>
      <c r="AH780" s="1">
        <v>55</v>
      </c>
      <c r="AI780" s="1">
        <v>50</v>
      </c>
      <c r="AJ780" s="22">
        <v>33</v>
      </c>
      <c r="AL780" s="41" t="str">
        <f t="shared" si="40"/>
        <v>Man City</v>
      </c>
      <c r="AM780" s="14"/>
    </row>
    <row r="781" spans="16:39" x14ac:dyDescent="0.35">
      <c r="P781" s="21">
        <v>773</v>
      </c>
      <c r="Q781" s="1">
        <v>52</v>
      </c>
      <c r="R781" s="1">
        <v>54</v>
      </c>
      <c r="S781" s="1">
        <v>37</v>
      </c>
      <c r="T781" s="1">
        <v>38</v>
      </c>
      <c r="U781" s="1">
        <v>42</v>
      </c>
      <c r="V781" s="1">
        <v>68</v>
      </c>
      <c r="W781" s="1">
        <v>48</v>
      </c>
      <c r="X781" s="1">
        <v>49</v>
      </c>
      <c r="Y781" s="1">
        <v>31</v>
      </c>
      <c r="Z781" s="1">
        <v>18</v>
      </c>
      <c r="AA781" s="1">
        <v>45</v>
      </c>
      <c r="AB781" s="1">
        <v>88</v>
      </c>
      <c r="AC781" s="1">
        <v>91</v>
      </c>
      <c r="AD781" s="1">
        <v>59</v>
      </c>
      <c r="AE781" s="1">
        <v>46</v>
      </c>
      <c r="AF781" s="1">
        <v>51</v>
      </c>
      <c r="AG781" s="1">
        <v>45</v>
      </c>
      <c r="AH781" s="1">
        <v>65</v>
      </c>
      <c r="AI781" s="1">
        <v>49</v>
      </c>
      <c r="AJ781" s="22">
        <v>53</v>
      </c>
      <c r="AL781" s="41" t="str">
        <f t="shared" si="40"/>
        <v>Man City</v>
      </c>
      <c r="AM781" s="14"/>
    </row>
    <row r="782" spans="16:39" x14ac:dyDescent="0.35">
      <c r="P782" s="21">
        <v>774</v>
      </c>
      <c r="Q782" s="1">
        <v>58</v>
      </c>
      <c r="R782" s="1">
        <v>64</v>
      </c>
      <c r="S782" s="1">
        <v>34</v>
      </c>
      <c r="T782" s="1">
        <v>46</v>
      </c>
      <c r="U782" s="1">
        <v>23</v>
      </c>
      <c r="V782" s="1">
        <v>62</v>
      </c>
      <c r="W782" s="1">
        <v>57</v>
      </c>
      <c r="X782" s="1">
        <v>48</v>
      </c>
      <c r="Y782" s="1">
        <v>37</v>
      </c>
      <c r="Z782" s="1">
        <v>26</v>
      </c>
      <c r="AA782" s="1">
        <v>44</v>
      </c>
      <c r="AB782" s="1">
        <v>79</v>
      </c>
      <c r="AC782" s="1">
        <v>90</v>
      </c>
      <c r="AD782" s="1">
        <v>72</v>
      </c>
      <c r="AE782" s="1">
        <v>32</v>
      </c>
      <c r="AF782" s="1">
        <v>42</v>
      </c>
      <c r="AG782" s="1">
        <v>64</v>
      </c>
      <c r="AH782" s="1">
        <v>47</v>
      </c>
      <c r="AI782" s="1">
        <v>61</v>
      </c>
      <c r="AJ782" s="22">
        <v>51</v>
      </c>
      <c r="AL782" s="41" t="str">
        <f t="shared" si="40"/>
        <v>Man City</v>
      </c>
      <c r="AM782" s="14"/>
    </row>
    <row r="783" spans="16:39" x14ac:dyDescent="0.35">
      <c r="P783" s="21">
        <v>775</v>
      </c>
      <c r="Q783" s="1">
        <v>53</v>
      </c>
      <c r="R783" s="1">
        <v>49</v>
      </c>
      <c r="S783" s="1">
        <v>52</v>
      </c>
      <c r="T783" s="1">
        <v>40</v>
      </c>
      <c r="U783" s="1">
        <v>24</v>
      </c>
      <c r="V783" s="1">
        <v>76</v>
      </c>
      <c r="W783" s="1">
        <v>44</v>
      </c>
      <c r="X783" s="1">
        <v>54</v>
      </c>
      <c r="Y783" s="1">
        <v>22</v>
      </c>
      <c r="Z783" s="1">
        <v>30</v>
      </c>
      <c r="AA783" s="1">
        <v>54</v>
      </c>
      <c r="AB783" s="1">
        <v>96</v>
      </c>
      <c r="AC783" s="1">
        <v>85</v>
      </c>
      <c r="AD783" s="1">
        <v>55</v>
      </c>
      <c r="AE783" s="1">
        <v>45</v>
      </c>
      <c r="AF783" s="1">
        <v>42</v>
      </c>
      <c r="AG783" s="1">
        <v>59</v>
      </c>
      <c r="AH783" s="1">
        <v>50</v>
      </c>
      <c r="AI783" s="1">
        <v>49</v>
      </c>
      <c r="AJ783" s="22">
        <v>55</v>
      </c>
      <c r="AL783" s="41" t="str">
        <f t="shared" si="40"/>
        <v>Liverpool</v>
      </c>
      <c r="AM783" s="14"/>
    </row>
    <row r="784" spans="16:39" x14ac:dyDescent="0.35">
      <c r="P784" s="21">
        <v>776</v>
      </c>
      <c r="Q784" s="1">
        <v>67</v>
      </c>
      <c r="R784" s="1">
        <v>31</v>
      </c>
      <c r="S784" s="1">
        <v>36</v>
      </c>
      <c r="T784" s="1">
        <v>49</v>
      </c>
      <c r="U784" s="1">
        <v>32</v>
      </c>
      <c r="V784" s="1">
        <v>62</v>
      </c>
      <c r="W784" s="1">
        <v>31</v>
      </c>
      <c r="X784" s="1">
        <v>49</v>
      </c>
      <c r="Y784" s="1">
        <v>27</v>
      </c>
      <c r="Z784" s="1">
        <v>32</v>
      </c>
      <c r="AA784" s="1">
        <v>58</v>
      </c>
      <c r="AB784" s="1">
        <v>89</v>
      </c>
      <c r="AC784" s="1">
        <v>91</v>
      </c>
      <c r="AD784" s="1">
        <v>75</v>
      </c>
      <c r="AE784" s="1">
        <v>59</v>
      </c>
      <c r="AF784" s="1">
        <v>40</v>
      </c>
      <c r="AG784" s="1">
        <v>73</v>
      </c>
      <c r="AH784" s="1">
        <v>44</v>
      </c>
      <c r="AI784" s="1">
        <v>38</v>
      </c>
      <c r="AJ784" s="22">
        <v>53</v>
      </c>
      <c r="AL784" s="41" t="str">
        <f t="shared" si="40"/>
        <v>Man City</v>
      </c>
      <c r="AM784" s="14"/>
    </row>
    <row r="785" spans="16:39" x14ac:dyDescent="0.35">
      <c r="P785" s="21">
        <v>777</v>
      </c>
      <c r="Q785" s="1">
        <v>65</v>
      </c>
      <c r="R785" s="1">
        <v>60</v>
      </c>
      <c r="S785" s="1">
        <v>47</v>
      </c>
      <c r="T785" s="1">
        <v>37</v>
      </c>
      <c r="U785" s="1">
        <v>38</v>
      </c>
      <c r="V785" s="1">
        <v>62</v>
      </c>
      <c r="W785" s="1">
        <v>43</v>
      </c>
      <c r="X785" s="1">
        <v>46</v>
      </c>
      <c r="Y785" s="1">
        <v>31</v>
      </c>
      <c r="Z785" s="1">
        <v>13</v>
      </c>
      <c r="AA785" s="1">
        <v>50</v>
      </c>
      <c r="AB785" s="1">
        <v>83</v>
      </c>
      <c r="AC785" s="1">
        <v>94</v>
      </c>
      <c r="AD785" s="1">
        <v>58</v>
      </c>
      <c r="AE785" s="1">
        <v>46</v>
      </c>
      <c r="AF785" s="1">
        <v>48</v>
      </c>
      <c r="AG785" s="1">
        <v>65</v>
      </c>
      <c r="AH785" s="1">
        <v>53</v>
      </c>
      <c r="AI785" s="1">
        <v>64</v>
      </c>
      <c r="AJ785" s="22">
        <v>51</v>
      </c>
      <c r="AL785" s="41" t="str">
        <f t="shared" si="40"/>
        <v>Man City</v>
      </c>
      <c r="AM785" s="14"/>
    </row>
    <row r="786" spans="16:39" x14ac:dyDescent="0.35">
      <c r="P786" s="21">
        <v>778</v>
      </c>
      <c r="Q786" s="1">
        <v>47</v>
      </c>
      <c r="R786" s="1">
        <v>45</v>
      </c>
      <c r="S786" s="1">
        <v>44</v>
      </c>
      <c r="T786" s="1">
        <v>33</v>
      </c>
      <c r="U786" s="1">
        <v>27</v>
      </c>
      <c r="V786" s="1">
        <v>53</v>
      </c>
      <c r="W786" s="1">
        <v>59</v>
      </c>
      <c r="X786" s="1">
        <v>56</v>
      </c>
      <c r="Y786" s="1">
        <v>25</v>
      </c>
      <c r="Z786" s="1">
        <v>31</v>
      </c>
      <c r="AA786" s="1">
        <v>47</v>
      </c>
      <c r="AB786" s="1">
        <v>90</v>
      </c>
      <c r="AC786" s="1">
        <v>79</v>
      </c>
      <c r="AD786" s="1">
        <v>57</v>
      </c>
      <c r="AE786" s="1">
        <v>53</v>
      </c>
      <c r="AF786" s="1">
        <v>38</v>
      </c>
      <c r="AG786" s="1">
        <v>65</v>
      </c>
      <c r="AH786" s="1">
        <v>47</v>
      </c>
      <c r="AI786" s="1">
        <v>57</v>
      </c>
      <c r="AJ786" s="22">
        <v>69</v>
      </c>
      <c r="AL786" s="41" t="str">
        <f t="shared" si="40"/>
        <v>Liverpool</v>
      </c>
      <c r="AM786" s="14"/>
    </row>
    <row r="787" spans="16:39" x14ac:dyDescent="0.35">
      <c r="P787" s="21">
        <v>779</v>
      </c>
      <c r="Q787" s="1">
        <v>58</v>
      </c>
      <c r="R787" s="1">
        <v>49</v>
      </c>
      <c r="S787" s="1">
        <v>35</v>
      </c>
      <c r="T787" s="1">
        <v>31</v>
      </c>
      <c r="U787" s="1">
        <v>44</v>
      </c>
      <c r="V787" s="1">
        <v>76</v>
      </c>
      <c r="W787" s="1">
        <v>49</v>
      </c>
      <c r="X787" s="1">
        <v>56</v>
      </c>
      <c r="Y787" s="1">
        <v>41</v>
      </c>
      <c r="Z787" s="1">
        <v>22</v>
      </c>
      <c r="AA787" s="1">
        <v>51</v>
      </c>
      <c r="AB787" s="1">
        <v>87</v>
      </c>
      <c r="AC787" s="1">
        <v>75</v>
      </c>
      <c r="AD787" s="1">
        <v>65</v>
      </c>
      <c r="AE787" s="1">
        <v>51</v>
      </c>
      <c r="AF787" s="1">
        <v>35</v>
      </c>
      <c r="AG787" s="1">
        <v>68</v>
      </c>
      <c r="AH787" s="1">
        <v>50</v>
      </c>
      <c r="AI787" s="1">
        <v>38</v>
      </c>
      <c r="AJ787" s="22">
        <v>41</v>
      </c>
      <c r="AL787" s="41" t="str">
        <f t="shared" si="40"/>
        <v>Liverpool</v>
      </c>
      <c r="AM787" s="14"/>
    </row>
    <row r="788" spans="16:39" x14ac:dyDescent="0.35">
      <c r="P788" s="21">
        <v>780</v>
      </c>
      <c r="Q788" s="1">
        <v>61</v>
      </c>
      <c r="R788" s="1">
        <v>45</v>
      </c>
      <c r="S788" s="1">
        <v>40</v>
      </c>
      <c r="T788" s="1">
        <v>42</v>
      </c>
      <c r="U788" s="1">
        <v>21</v>
      </c>
      <c r="V788" s="1">
        <v>62</v>
      </c>
      <c r="W788" s="1">
        <v>51</v>
      </c>
      <c r="X788" s="1">
        <v>58</v>
      </c>
      <c r="Y788" s="1">
        <v>23</v>
      </c>
      <c r="Z788" s="1">
        <v>27</v>
      </c>
      <c r="AA788" s="1">
        <v>52</v>
      </c>
      <c r="AB788" s="1">
        <v>85</v>
      </c>
      <c r="AC788" s="1">
        <v>82</v>
      </c>
      <c r="AD788" s="1">
        <v>59</v>
      </c>
      <c r="AE788" s="1">
        <v>61</v>
      </c>
      <c r="AF788" s="1">
        <v>38</v>
      </c>
      <c r="AG788" s="1">
        <v>80</v>
      </c>
      <c r="AH788" s="1">
        <v>39</v>
      </c>
      <c r="AI788" s="1">
        <v>63</v>
      </c>
      <c r="AJ788" s="22">
        <v>53</v>
      </c>
      <c r="AL788" s="41" t="str">
        <f t="shared" si="40"/>
        <v>Liverpool</v>
      </c>
      <c r="AM788" s="14"/>
    </row>
    <row r="789" spans="16:39" x14ac:dyDescent="0.35">
      <c r="P789" s="21">
        <v>781</v>
      </c>
      <c r="Q789" s="1">
        <v>56</v>
      </c>
      <c r="R789" s="1">
        <v>47</v>
      </c>
      <c r="S789" s="1">
        <v>48</v>
      </c>
      <c r="T789" s="1">
        <v>39</v>
      </c>
      <c r="U789" s="1">
        <v>33</v>
      </c>
      <c r="V789" s="1">
        <v>67</v>
      </c>
      <c r="W789" s="1">
        <v>46</v>
      </c>
      <c r="X789" s="1">
        <v>54</v>
      </c>
      <c r="Y789" s="1">
        <v>36</v>
      </c>
      <c r="Z789" s="1">
        <v>19</v>
      </c>
      <c r="AA789" s="1">
        <v>47</v>
      </c>
      <c r="AB789" s="1">
        <v>94</v>
      </c>
      <c r="AC789" s="1">
        <v>92</v>
      </c>
      <c r="AD789" s="1">
        <v>40</v>
      </c>
      <c r="AE789" s="1">
        <v>47</v>
      </c>
      <c r="AF789" s="1">
        <v>31</v>
      </c>
      <c r="AG789" s="1">
        <v>59</v>
      </c>
      <c r="AH789" s="1">
        <v>51</v>
      </c>
      <c r="AI789" s="1">
        <v>50</v>
      </c>
      <c r="AJ789" s="22">
        <v>69</v>
      </c>
      <c r="AL789" s="41" t="str">
        <f t="shared" si="40"/>
        <v>Liverpool</v>
      </c>
      <c r="AM789" s="14"/>
    </row>
    <row r="790" spans="16:39" x14ac:dyDescent="0.35">
      <c r="P790" s="21">
        <v>782</v>
      </c>
      <c r="Q790" s="1">
        <v>60</v>
      </c>
      <c r="R790" s="1">
        <v>58</v>
      </c>
      <c r="S790" s="1">
        <v>27</v>
      </c>
      <c r="T790" s="1">
        <v>38</v>
      </c>
      <c r="U790" s="1">
        <v>39</v>
      </c>
      <c r="V790" s="1">
        <v>69</v>
      </c>
      <c r="W790" s="1">
        <v>53</v>
      </c>
      <c r="X790" s="1">
        <v>43</v>
      </c>
      <c r="Y790" s="1">
        <v>27</v>
      </c>
      <c r="Z790" s="1">
        <v>24</v>
      </c>
      <c r="AA790" s="1">
        <v>56</v>
      </c>
      <c r="AB790" s="1">
        <v>85</v>
      </c>
      <c r="AC790" s="1">
        <v>82</v>
      </c>
      <c r="AD790" s="1">
        <v>61</v>
      </c>
      <c r="AE790" s="1">
        <v>42</v>
      </c>
      <c r="AF790" s="1">
        <v>35</v>
      </c>
      <c r="AG790" s="1">
        <v>82</v>
      </c>
      <c r="AH790" s="1">
        <v>39</v>
      </c>
      <c r="AI790" s="1">
        <v>47</v>
      </c>
      <c r="AJ790" s="22">
        <v>63</v>
      </c>
      <c r="AL790" s="41" t="str">
        <f t="shared" si="40"/>
        <v>Liverpool</v>
      </c>
      <c r="AM790" s="14"/>
    </row>
    <row r="791" spans="16:39" x14ac:dyDescent="0.35">
      <c r="P791" s="21">
        <v>783</v>
      </c>
      <c r="Q791" s="1">
        <v>56</v>
      </c>
      <c r="R791" s="1">
        <v>45</v>
      </c>
      <c r="S791" s="1">
        <v>38</v>
      </c>
      <c r="T791" s="1">
        <v>46</v>
      </c>
      <c r="U791" s="1">
        <v>28</v>
      </c>
      <c r="V791" s="1">
        <v>66</v>
      </c>
      <c r="W791" s="1">
        <v>62</v>
      </c>
      <c r="X791" s="1">
        <v>60</v>
      </c>
      <c r="Y791" s="1">
        <v>38</v>
      </c>
      <c r="Z791" s="1">
        <v>18</v>
      </c>
      <c r="AA791" s="1">
        <v>58</v>
      </c>
      <c r="AB791" s="1">
        <v>91</v>
      </c>
      <c r="AC791" s="1">
        <v>84</v>
      </c>
      <c r="AD791" s="1">
        <v>43</v>
      </c>
      <c r="AE791" s="1">
        <v>49</v>
      </c>
      <c r="AF791" s="1">
        <v>45</v>
      </c>
      <c r="AG791" s="1">
        <v>69</v>
      </c>
      <c r="AH791" s="1">
        <v>43</v>
      </c>
      <c r="AI791" s="1">
        <v>44</v>
      </c>
      <c r="AJ791" s="22">
        <v>50</v>
      </c>
      <c r="AL791" s="41" t="str">
        <f t="shared" si="40"/>
        <v>Liverpool</v>
      </c>
      <c r="AM791" s="14"/>
    </row>
    <row r="792" spans="16:39" x14ac:dyDescent="0.35">
      <c r="P792" s="21">
        <v>784</v>
      </c>
      <c r="Q792" s="1">
        <v>64</v>
      </c>
      <c r="R792" s="1">
        <v>36</v>
      </c>
      <c r="S792" s="1">
        <v>31</v>
      </c>
      <c r="T792" s="1">
        <v>34</v>
      </c>
      <c r="U792" s="1">
        <v>21</v>
      </c>
      <c r="V792" s="1">
        <v>57</v>
      </c>
      <c r="W792" s="1">
        <v>61</v>
      </c>
      <c r="X792" s="1">
        <v>58</v>
      </c>
      <c r="Y792" s="1">
        <v>17</v>
      </c>
      <c r="Z792" s="1">
        <v>29</v>
      </c>
      <c r="AA792" s="1">
        <v>59</v>
      </c>
      <c r="AB792" s="1">
        <v>82</v>
      </c>
      <c r="AC792" s="1">
        <v>84</v>
      </c>
      <c r="AD792" s="1">
        <v>67</v>
      </c>
      <c r="AE792" s="1">
        <v>55</v>
      </c>
      <c r="AF792" s="1">
        <v>48</v>
      </c>
      <c r="AG792" s="1">
        <v>71</v>
      </c>
      <c r="AH792" s="1">
        <v>59</v>
      </c>
      <c r="AI792" s="1">
        <v>51</v>
      </c>
      <c r="AJ792" s="22">
        <v>64</v>
      </c>
      <c r="AL792" s="41" t="str">
        <f t="shared" si="40"/>
        <v>Man City</v>
      </c>
      <c r="AM792" s="14"/>
    </row>
    <row r="793" spans="16:39" x14ac:dyDescent="0.35">
      <c r="P793" s="21">
        <v>785</v>
      </c>
      <c r="Q793" s="1">
        <v>58</v>
      </c>
      <c r="R793" s="1">
        <v>48</v>
      </c>
      <c r="S793" s="1">
        <v>33</v>
      </c>
      <c r="T793" s="1">
        <v>39</v>
      </c>
      <c r="U793" s="1">
        <v>36</v>
      </c>
      <c r="V793" s="1">
        <v>65</v>
      </c>
      <c r="W793" s="1">
        <v>36</v>
      </c>
      <c r="X793" s="1">
        <v>57</v>
      </c>
      <c r="Y793" s="1">
        <v>44</v>
      </c>
      <c r="Z793" s="1">
        <v>21</v>
      </c>
      <c r="AA793" s="1">
        <v>56</v>
      </c>
      <c r="AB793" s="1">
        <v>92</v>
      </c>
      <c r="AC793" s="1">
        <v>94</v>
      </c>
      <c r="AD793" s="1">
        <v>47</v>
      </c>
      <c r="AE793" s="1">
        <v>58</v>
      </c>
      <c r="AF793" s="1">
        <v>31</v>
      </c>
      <c r="AG793" s="1">
        <v>64</v>
      </c>
      <c r="AH793" s="1">
        <v>47</v>
      </c>
      <c r="AI793" s="1">
        <v>44</v>
      </c>
      <c r="AJ793" s="22">
        <v>63</v>
      </c>
      <c r="AL793" s="41" t="str">
        <f t="shared" si="40"/>
        <v>Man City</v>
      </c>
      <c r="AM793" s="14"/>
    </row>
    <row r="794" spans="16:39" x14ac:dyDescent="0.35">
      <c r="P794" s="21">
        <v>786</v>
      </c>
      <c r="Q794" s="1">
        <v>78</v>
      </c>
      <c r="R794" s="1">
        <v>51</v>
      </c>
      <c r="S794" s="1">
        <v>36</v>
      </c>
      <c r="T794" s="1">
        <v>42</v>
      </c>
      <c r="U794" s="1">
        <v>35</v>
      </c>
      <c r="V794" s="1">
        <v>71</v>
      </c>
      <c r="W794" s="1">
        <v>43</v>
      </c>
      <c r="X794" s="1">
        <v>51</v>
      </c>
      <c r="Y794" s="1">
        <v>34</v>
      </c>
      <c r="Z794" s="1">
        <v>18</v>
      </c>
      <c r="AA794" s="1">
        <v>45</v>
      </c>
      <c r="AB794" s="1">
        <v>89</v>
      </c>
      <c r="AC794" s="1">
        <v>69</v>
      </c>
      <c r="AD794" s="1">
        <v>61</v>
      </c>
      <c r="AE794" s="1">
        <v>41</v>
      </c>
      <c r="AF794" s="1">
        <v>41</v>
      </c>
      <c r="AG794" s="1">
        <v>66</v>
      </c>
      <c r="AH794" s="1">
        <v>60</v>
      </c>
      <c r="AI794" s="1">
        <v>47</v>
      </c>
      <c r="AJ794" s="22">
        <v>49</v>
      </c>
      <c r="AL794" s="41" t="str">
        <f t="shared" si="40"/>
        <v>Liverpool</v>
      </c>
      <c r="AM794" s="14"/>
    </row>
    <row r="795" spans="16:39" x14ac:dyDescent="0.35">
      <c r="P795" s="21">
        <v>787</v>
      </c>
      <c r="Q795" s="1">
        <v>59</v>
      </c>
      <c r="R795" s="1">
        <v>51</v>
      </c>
      <c r="S795" s="1">
        <v>49</v>
      </c>
      <c r="T795" s="1">
        <v>40</v>
      </c>
      <c r="U795" s="1">
        <v>47</v>
      </c>
      <c r="V795" s="1">
        <v>68</v>
      </c>
      <c r="W795" s="1">
        <v>46</v>
      </c>
      <c r="X795" s="1">
        <v>49</v>
      </c>
      <c r="Y795" s="1">
        <v>23</v>
      </c>
      <c r="Z795" s="1">
        <v>31</v>
      </c>
      <c r="AA795" s="1">
        <v>44</v>
      </c>
      <c r="AB795" s="1">
        <v>78</v>
      </c>
      <c r="AC795" s="1">
        <v>87</v>
      </c>
      <c r="AD795" s="1">
        <v>61</v>
      </c>
      <c r="AE795" s="1">
        <v>35</v>
      </c>
      <c r="AF795" s="1">
        <v>34</v>
      </c>
      <c r="AG795" s="1">
        <v>68</v>
      </c>
      <c r="AH795" s="1">
        <v>55</v>
      </c>
      <c r="AI795" s="1">
        <v>47</v>
      </c>
      <c r="AJ795" s="22">
        <v>59</v>
      </c>
      <c r="AL795" s="41" t="str">
        <f t="shared" si="40"/>
        <v>Man City</v>
      </c>
      <c r="AM795" s="14"/>
    </row>
    <row r="796" spans="16:39" x14ac:dyDescent="0.35">
      <c r="P796" s="21">
        <v>788</v>
      </c>
      <c r="Q796" s="1">
        <v>57</v>
      </c>
      <c r="R796" s="1">
        <v>49</v>
      </c>
      <c r="S796" s="1">
        <v>43</v>
      </c>
      <c r="T796" s="1">
        <v>37</v>
      </c>
      <c r="U796" s="1">
        <v>35</v>
      </c>
      <c r="V796" s="1">
        <v>60</v>
      </c>
      <c r="W796" s="1">
        <v>53</v>
      </c>
      <c r="X796" s="1">
        <v>47</v>
      </c>
      <c r="Y796" s="1">
        <v>32</v>
      </c>
      <c r="Z796" s="1">
        <v>27</v>
      </c>
      <c r="AA796" s="1">
        <v>54</v>
      </c>
      <c r="AB796" s="1">
        <v>89</v>
      </c>
      <c r="AC796" s="1">
        <v>91</v>
      </c>
      <c r="AD796" s="1">
        <v>70</v>
      </c>
      <c r="AE796" s="1">
        <v>39</v>
      </c>
      <c r="AF796" s="1">
        <v>47</v>
      </c>
      <c r="AG796" s="1">
        <v>62</v>
      </c>
      <c r="AH796" s="1">
        <v>32</v>
      </c>
      <c r="AI796" s="1">
        <v>60</v>
      </c>
      <c r="AJ796" s="22">
        <v>51</v>
      </c>
      <c r="AL796" s="41" t="str">
        <f t="shared" si="40"/>
        <v>Man City</v>
      </c>
      <c r="AM796" s="14"/>
    </row>
    <row r="797" spans="16:39" x14ac:dyDescent="0.35">
      <c r="P797" s="21">
        <v>789</v>
      </c>
      <c r="Q797" s="1">
        <v>70</v>
      </c>
      <c r="R797" s="1">
        <v>47</v>
      </c>
      <c r="S797" s="1">
        <v>38</v>
      </c>
      <c r="T797" s="1">
        <v>36</v>
      </c>
      <c r="U797" s="1">
        <v>29</v>
      </c>
      <c r="V797" s="1">
        <v>76</v>
      </c>
      <c r="W797" s="1">
        <v>43</v>
      </c>
      <c r="X797" s="1">
        <v>57</v>
      </c>
      <c r="Y797" s="1">
        <v>26</v>
      </c>
      <c r="Z797" s="1">
        <v>22</v>
      </c>
      <c r="AA797" s="1">
        <v>57</v>
      </c>
      <c r="AB797" s="1">
        <v>90</v>
      </c>
      <c r="AC797" s="1">
        <v>80</v>
      </c>
      <c r="AD797" s="1">
        <v>50</v>
      </c>
      <c r="AE797" s="1">
        <v>51</v>
      </c>
      <c r="AF797" s="1">
        <v>32</v>
      </c>
      <c r="AG797" s="1">
        <v>61</v>
      </c>
      <c r="AH797" s="1">
        <v>51</v>
      </c>
      <c r="AI797" s="1">
        <v>51</v>
      </c>
      <c r="AJ797" s="22">
        <v>56</v>
      </c>
      <c r="AL797" s="41" t="str">
        <f t="shared" si="40"/>
        <v>Liverpool</v>
      </c>
      <c r="AM797" s="14"/>
    </row>
    <row r="798" spans="16:39" x14ac:dyDescent="0.35">
      <c r="P798" s="21">
        <v>790</v>
      </c>
      <c r="Q798" s="1">
        <v>66</v>
      </c>
      <c r="R798" s="1">
        <v>51</v>
      </c>
      <c r="S798" s="1">
        <v>35</v>
      </c>
      <c r="T798" s="1">
        <v>43</v>
      </c>
      <c r="U798" s="1">
        <v>33</v>
      </c>
      <c r="V798" s="1">
        <v>60</v>
      </c>
      <c r="W798" s="1">
        <v>40</v>
      </c>
      <c r="X798" s="1">
        <v>63</v>
      </c>
      <c r="Y798" s="1">
        <v>36</v>
      </c>
      <c r="Z798" s="1">
        <v>22</v>
      </c>
      <c r="AA798" s="1">
        <v>58</v>
      </c>
      <c r="AB798" s="1">
        <v>94</v>
      </c>
      <c r="AC798" s="1">
        <v>74</v>
      </c>
      <c r="AD798" s="1">
        <v>56</v>
      </c>
      <c r="AE798" s="1">
        <v>37</v>
      </c>
      <c r="AF798" s="1">
        <v>51</v>
      </c>
      <c r="AG798" s="1">
        <v>79</v>
      </c>
      <c r="AH798" s="1">
        <v>37</v>
      </c>
      <c r="AI798" s="1">
        <v>45</v>
      </c>
      <c r="AJ798" s="22">
        <v>56</v>
      </c>
      <c r="AL798" s="41" t="str">
        <f t="shared" si="40"/>
        <v>Liverpool</v>
      </c>
      <c r="AM798" s="14"/>
    </row>
    <row r="799" spans="16:39" x14ac:dyDescent="0.35">
      <c r="P799" s="21">
        <v>791</v>
      </c>
      <c r="Q799" s="1">
        <v>58</v>
      </c>
      <c r="R799" s="1">
        <v>45</v>
      </c>
      <c r="S799" s="1">
        <v>36</v>
      </c>
      <c r="T799" s="1">
        <v>38</v>
      </c>
      <c r="U799" s="1">
        <v>21</v>
      </c>
      <c r="V799" s="1">
        <v>66</v>
      </c>
      <c r="W799" s="1">
        <v>54</v>
      </c>
      <c r="X799" s="1">
        <v>53</v>
      </c>
      <c r="Y799" s="1">
        <v>23</v>
      </c>
      <c r="Z799" s="1">
        <v>20</v>
      </c>
      <c r="AA799" s="1">
        <v>48</v>
      </c>
      <c r="AB799" s="1">
        <v>94</v>
      </c>
      <c r="AC799" s="1">
        <v>76</v>
      </c>
      <c r="AD799" s="1">
        <v>64</v>
      </c>
      <c r="AE799" s="1">
        <v>58</v>
      </c>
      <c r="AF799" s="1">
        <v>56</v>
      </c>
      <c r="AG799" s="1">
        <v>72</v>
      </c>
      <c r="AH799" s="1">
        <v>48</v>
      </c>
      <c r="AI799" s="1">
        <v>50</v>
      </c>
      <c r="AJ799" s="22">
        <v>50</v>
      </c>
      <c r="AL799" s="41" t="str">
        <f t="shared" si="40"/>
        <v>Liverpool</v>
      </c>
      <c r="AM799" s="14"/>
    </row>
    <row r="800" spans="16:39" x14ac:dyDescent="0.35">
      <c r="P800" s="21">
        <v>792</v>
      </c>
      <c r="Q800" s="1">
        <v>65</v>
      </c>
      <c r="R800" s="1">
        <v>30</v>
      </c>
      <c r="S800" s="1">
        <v>29</v>
      </c>
      <c r="T800" s="1">
        <v>49</v>
      </c>
      <c r="U800" s="1">
        <v>37</v>
      </c>
      <c r="V800" s="1">
        <v>56</v>
      </c>
      <c r="W800" s="1">
        <v>54</v>
      </c>
      <c r="X800" s="1">
        <v>66</v>
      </c>
      <c r="Y800" s="1">
        <v>28</v>
      </c>
      <c r="Z800" s="1">
        <v>37</v>
      </c>
      <c r="AA800" s="1">
        <v>44</v>
      </c>
      <c r="AB800" s="1">
        <v>83</v>
      </c>
      <c r="AC800" s="1">
        <v>80</v>
      </c>
      <c r="AD800" s="1">
        <v>59</v>
      </c>
      <c r="AE800" s="1">
        <v>50</v>
      </c>
      <c r="AF800" s="1">
        <v>31</v>
      </c>
      <c r="AG800" s="1">
        <v>74</v>
      </c>
      <c r="AH800" s="1">
        <v>53</v>
      </c>
      <c r="AI800" s="1">
        <v>65</v>
      </c>
      <c r="AJ800" s="22">
        <v>43</v>
      </c>
      <c r="AL800" s="41" t="str">
        <f t="shared" si="40"/>
        <v>Liverpool</v>
      </c>
      <c r="AM800" s="14"/>
    </row>
    <row r="801" spans="16:39" x14ac:dyDescent="0.35">
      <c r="P801" s="21">
        <v>793</v>
      </c>
      <c r="Q801" s="1">
        <v>63</v>
      </c>
      <c r="R801" s="1">
        <v>50</v>
      </c>
      <c r="S801" s="1">
        <v>26</v>
      </c>
      <c r="T801" s="1">
        <v>42</v>
      </c>
      <c r="U801" s="1">
        <v>40</v>
      </c>
      <c r="V801" s="1">
        <v>65</v>
      </c>
      <c r="W801" s="1">
        <v>53</v>
      </c>
      <c r="X801" s="1">
        <v>45</v>
      </c>
      <c r="Y801" s="1">
        <v>22</v>
      </c>
      <c r="Z801" s="1">
        <v>28</v>
      </c>
      <c r="AA801" s="1">
        <v>53</v>
      </c>
      <c r="AB801" s="1">
        <v>88</v>
      </c>
      <c r="AC801" s="1">
        <v>88</v>
      </c>
      <c r="AD801" s="1">
        <v>54</v>
      </c>
      <c r="AE801" s="1">
        <v>43</v>
      </c>
      <c r="AF801" s="1">
        <v>42</v>
      </c>
      <c r="AG801" s="1">
        <v>74</v>
      </c>
      <c r="AH801" s="1">
        <v>59</v>
      </c>
      <c r="AI801" s="1">
        <v>45</v>
      </c>
      <c r="AJ801" s="22">
        <v>46</v>
      </c>
      <c r="AL801" s="41" t="str">
        <f t="shared" si="40"/>
        <v>Liverpool</v>
      </c>
      <c r="AM801" s="14"/>
    </row>
    <row r="802" spans="16:39" x14ac:dyDescent="0.35">
      <c r="P802" s="21">
        <v>794</v>
      </c>
      <c r="Q802" s="1">
        <v>72</v>
      </c>
      <c r="R802" s="1">
        <v>50</v>
      </c>
      <c r="S802" s="1">
        <v>37</v>
      </c>
      <c r="T802" s="1">
        <v>31</v>
      </c>
      <c r="U802" s="1">
        <v>30</v>
      </c>
      <c r="V802" s="1">
        <v>60</v>
      </c>
      <c r="W802" s="1">
        <v>57</v>
      </c>
      <c r="X802" s="1">
        <v>49</v>
      </c>
      <c r="Y802" s="1">
        <v>33</v>
      </c>
      <c r="Z802" s="1">
        <v>37</v>
      </c>
      <c r="AA802" s="1">
        <v>49</v>
      </c>
      <c r="AB802" s="1">
        <v>73</v>
      </c>
      <c r="AC802" s="1">
        <v>74</v>
      </c>
      <c r="AD802" s="1">
        <v>59</v>
      </c>
      <c r="AE802" s="1">
        <v>59</v>
      </c>
      <c r="AF802" s="1">
        <v>49</v>
      </c>
      <c r="AG802" s="1">
        <v>62</v>
      </c>
      <c r="AH802" s="1">
        <v>53</v>
      </c>
      <c r="AI802" s="1">
        <v>57</v>
      </c>
      <c r="AJ802" s="22">
        <v>35</v>
      </c>
      <c r="AL802" s="41" t="str">
        <f t="shared" si="40"/>
        <v>Man City</v>
      </c>
      <c r="AM802" s="14"/>
    </row>
    <row r="803" spans="16:39" x14ac:dyDescent="0.35">
      <c r="P803" s="21">
        <v>795</v>
      </c>
      <c r="Q803" s="1">
        <v>64</v>
      </c>
      <c r="R803" s="1">
        <v>44</v>
      </c>
      <c r="S803" s="1">
        <v>23</v>
      </c>
      <c r="T803" s="1">
        <v>44</v>
      </c>
      <c r="U803" s="1">
        <v>32</v>
      </c>
      <c r="V803" s="1">
        <v>69</v>
      </c>
      <c r="W803" s="1">
        <v>57</v>
      </c>
      <c r="X803" s="1">
        <v>58</v>
      </c>
      <c r="Y803" s="1">
        <v>38</v>
      </c>
      <c r="Z803" s="1">
        <v>22</v>
      </c>
      <c r="AA803" s="1">
        <v>55</v>
      </c>
      <c r="AB803" s="1">
        <v>77</v>
      </c>
      <c r="AC803" s="1">
        <v>83</v>
      </c>
      <c r="AD803" s="1">
        <v>56</v>
      </c>
      <c r="AE803" s="1">
        <v>38</v>
      </c>
      <c r="AF803" s="1">
        <v>39</v>
      </c>
      <c r="AG803" s="1">
        <v>71</v>
      </c>
      <c r="AH803" s="1">
        <v>51</v>
      </c>
      <c r="AI803" s="1">
        <v>55</v>
      </c>
      <c r="AJ803" s="22">
        <v>63</v>
      </c>
      <c r="AL803" s="41" t="str">
        <f t="shared" si="40"/>
        <v>Man City</v>
      </c>
      <c r="AM803" s="14"/>
    </row>
    <row r="804" spans="16:39" x14ac:dyDescent="0.35">
      <c r="P804" s="21">
        <v>796</v>
      </c>
      <c r="Q804" s="1">
        <v>65</v>
      </c>
      <c r="R804" s="1">
        <v>36</v>
      </c>
      <c r="S804" s="1">
        <v>35</v>
      </c>
      <c r="T804" s="1">
        <v>32</v>
      </c>
      <c r="U804" s="1">
        <v>35</v>
      </c>
      <c r="V804" s="1">
        <v>69</v>
      </c>
      <c r="W804" s="1">
        <v>49</v>
      </c>
      <c r="X804" s="1">
        <v>47</v>
      </c>
      <c r="Y804" s="1">
        <v>27</v>
      </c>
      <c r="Z804" s="1">
        <v>27</v>
      </c>
      <c r="AA804" s="1">
        <v>63</v>
      </c>
      <c r="AB804" s="1">
        <v>83</v>
      </c>
      <c r="AC804" s="1">
        <v>88</v>
      </c>
      <c r="AD804" s="1">
        <v>46</v>
      </c>
      <c r="AE804" s="1">
        <v>40</v>
      </c>
      <c r="AF804" s="1">
        <v>43</v>
      </c>
      <c r="AG804" s="1">
        <v>80</v>
      </c>
      <c r="AH804" s="1">
        <v>50</v>
      </c>
      <c r="AI804" s="1">
        <v>62</v>
      </c>
      <c r="AJ804" s="22">
        <v>49</v>
      </c>
      <c r="AL804" s="41" t="str">
        <f t="shared" si="40"/>
        <v>Man City</v>
      </c>
      <c r="AM804" s="14"/>
    </row>
    <row r="805" spans="16:39" x14ac:dyDescent="0.35">
      <c r="P805" s="21">
        <v>797</v>
      </c>
      <c r="Q805" s="1">
        <v>60</v>
      </c>
      <c r="R805" s="1">
        <v>46</v>
      </c>
      <c r="S805" s="1">
        <v>38</v>
      </c>
      <c r="T805" s="1">
        <v>52</v>
      </c>
      <c r="U805" s="1">
        <v>44</v>
      </c>
      <c r="V805" s="1">
        <v>56</v>
      </c>
      <c r="W805" s="1">
        <v>54</v>
      </c>
      <c r="X805" s="1">
        <v>51</v>
      </c>
      <c r="Y805" s="1">
        <v>34</v>
      </c>
      <c r="Z805" s="1">
        <v>20</v>
      </c>
      <c r="AA805" s="1">
        <v>66</v>
      </c>
      <c r="AB805" s="1">
        <v>80</v>
      </c>
      <c r="AC805" s="1">
        <v>96</v>
      </c>
      <c r="AD805" s="1">
        <v>55</v>
      </c>
      <c r="AE805" s="1">
        <v>41</v>
      </c>
      <c r="AF805" s="1">
        <v>31</v>
      </c>
      <c r="AG805" s="1">
        <v>71</v>
      </c>
      <c r="AH805" s="1">
        <v>55</v>
      </c>
      <c r="AI805" s="1">
        <v>46</v>
      </c>
      <c r="AJ805" s="22">
        <v>44</v>
      </c>
      <c r="AL805" s="41" t="str">
        <f t="shared" si="40"/>
        <v>Man City</v>
      </c>
      <c r="AM805" s="14"/>
    </row>
    <row r="806" spans="16:39" x14ac:dyDescent="0.35">
      <c r="P806" s="21">
        <v>798</v>
      </c>
      <c r="Q806" s="1">
        <v>67</v>
      </c>
      <c r="R806" s="1">
        <v>37</v>
      </c>
      <c r="S806" s="1">
        <v>30</v>
      </c>
      <c r="T806" s="1">
        <v>43</v>
      </c>
      <c r="U806" s="1">
        <v>39</v>
      </c>
      <c r="V806" s="1">
        <v>63</v>
      </c>
      <c r="W806" s="1">
        <v>58</v>
      </c>
      <c r="X806" s="1">
        <v>52</v>
      </c>
      <c r="Y806" s="1">
        <v>37</v>
      </c>
      <c r="Z806" s="1">
        <v>26</v>
      </c>
      <c r="AA806" s="1">
        <v>65</v>
      </c>
      <c r="AB806" s="1">
        <v>86</v>
      </c>
      <c r="AC806" s="1">
        <v>89</v>
      </c>
      <c r="AD806" s="1">
        <v>46</v>
      </c>
      <c r="AE806" s="1">
        <v>51</v>
      </c>
      <c r="AF806" s="1">
        <v>37</v>
      </c>
      <c r="AG806" s="1">
        <v>52</v>
      </c>
      <c r="AH806" s="1">
        <v>50</v>
      </c>
      <c r="AI806" s="1">
        <v>66</v>
      </c>
      <c r="AJ806" s="22">
        <v>44</v>
      </c>
      <c r="AL806" s="41" t="str">
        <f t="shared" si="40"/>
        <v>Man City</v>
      </c>
      <c r="AM806" s="14"/>
    </row>
    <row r="807" spans="16:39" x14ac:dyDescent="0.35">
      <c r="P807" s="21">
        <v>799</v>
      </c>
      <c r="Q807" s="1">
        <v>68</v>
      </c>
      <c r="R807" s="1">
        <v>52</v>
      </c>
      <c r="S807" s="1">
        <v>36</v>
      </c>
      <c r="T807" s="1">
        <v>43</v>
      </c>
      <c r="U807" s="1">
        <v>30</v>
      </c>
      <c r="V807" s="1">
        <v>62</v>
      </c>
      <c r="W807" s="1">
        <v>54</v>
      </c>
      <c r="X807" s="1">
        <v>34</v>
      </c>
      <c r="Y807" s="1">
        <v>34</v>
      </c>
      <c r="Z807" s="1">
        <v>23</v>
      </c>
      <c r="AA807" s="1">
        <v>43</v>
      </c>
      <c r="AB807" s="1">
        <v>92</v>
      </c>
      <c r="AC807" s="1">
        <v>86</v>
      </c>
      <c r="AD807" s="1">
        <v>58</v>
      </c>
      <c r="AE807" s="1">
        <v>44</v>
      </c>
      <c r="AF807" s="1">
        <v>42</v>
      </c>
      <c r="AG807" s="1">
        <v>71</v>
      </c>
      <c r="AH807" s="1">
        <v>45</v>
      </c>
      <c r="AI807" s="1">
        <v>52</v>
      </c>
      <c r="AJ807" s="22">
        <v>60</v>
      </c>
      <c r="AL807" s="41" t="str">
        <f t="shared" si="40"/>
        <v>Liverpool</v>
      </c>
      <c r="AM807" s="14"/>
    </row>
    <row r="808" spans="16:39" x14ac:dyDescent="0.35">
      <c r="P808" s="21">
        <v>800</v>
      </c>
      <c r="Q808" s="1">
        <v>64</v>
      </c>
      <c r="R808" s="1">
        <v>43</v>
      </c>
      <c r="S808" s="1">
        <v>28</v>
      </c>
      <c r="T808" s="1">
        <v>37</v>
      </c>
      <c r="U808" s="1">
        <v>27</v>
      </c>
      <c r="V808" s="1">
        <v>71</v>
      </c>
      <c r="W808" s="1">
        <v>52</v>
      </c>
      <c r="X808" s="1">
        <v>46</v>
      </c>
      <c r="Y808" s="1">
        <v>22</v>
      </c>
      <c r="Z808" s="1">
        <v>34</v>
      </c>
      <c r="AA808" s="1">
        <v>55</v>
      </c>
      <c r="AB808" s="1">
        <v>85</v>
      </c>
      <c r="AC808" s="1">
        <v>80</v>
      </c>
      <c r="AD808" s="1">
        <v>54</v>
      </c>
      <c r="AE808" s="1">
        <v>47</v>
      </c>
      <c r="AF808" s="1">
        <v>38</v>
      </c>
      <c r="AG808" s="1">
        <v>76</v>
      </c>
      <c r="AH808" s="1">
        <v>57</v>
      </c>
      <c r="AI808" s="1">
        <v>59</v>
      </c>
      <c r="AJ808" s="22">
        <v>54</v>
      </c>
      <c r="AL808" s="41" t="str">
        <f t="shared" si="40"/>
        <v>Liverpool</v>
      </c>
      <c r="AM808" s="14"/>
    </row>
    <row r="809" spans="16:39" x14ac:dyDescent="0.35">
      <c r="P809" s="21">
        <v>801</v>
      </c>
      <c r="Q809" s="1">
        <v>62</v>
      </c>
      <c r="R809" s="1">
        <v>50</v>
      </c>
      <c r="S809" s="1">
        <v>55</v>
      </c>
      <c r="T809" s="1">
        <v>39</v>
      </c>
      <c r="U809" s="1">
        <v>26</v>
      </c>
      <c r="V809" s="1">
        <v>65</v>
      </c>
      <c r="W809" s="1">
        <v>39</v>
      </c>
      <c r="X809" s="1">
        <v>51</v>
      </c>
      <c r="Y809" s="1">
        <v>27</v>
      </c>
      <c r="Z809" s="1">
        <v>26</v>
      </c>
      <c r="AA809" s="1">
        <v>52</v>
      </c>
      <c r="AB809" s="1">
        <v>92</v>
      </c>
      <c r="AC809" s="1">
        <v>85</v>
      </c>
      <c r="AD809" s="1">
        <v>58</v>
      </c>
      <c r="AE809" s="1">
        <v>52</v>
      </c>
      <c r="AF809" s="1">
        <v>43</v>
      </c>
      <c r="AG809" s="1">
        <v>73</v>
      </c>
      <c r="AH809" s="1">
        <v>51</v>
      </c>
      <c r="AI809" s="1">
        <v>31</v>
      </c>
      <c r="AJ809" s="22">
        <v>49</v>
      </c>
      <c r="AL809" s="41" t="str">
        <f t="shared" si="40"/>
        <v>Liverpool</v>
      </c>
      <c r="AM809" s="14"/>
    </row>
    <row r="810" spans="16:39" x14ac:dyDescent="0.35">
      <c r="P810" s="21">
        <v>802</v>
      </c>
      <c r="Q810" s="1">
        <v>73</v>
      </c>
      <c r="R810" s="1">
        <v>40</v>
      </c>
      <c r="S810" s="1">
        <v>40</v>
      </c>
      <c r="T810" s="1">
        <v>58</v>
      </c>
      <c r="U810" s="1">
        <v>31</v>
      </c>
      <c r="V810" s="1">
        <v>66</v>
      </c>
      <c r="W810" s="1">
        <v>70</v>
      </c>
      <c r="X810" s="1">
        <v>45</v>
      </c>
      <c r="Y810" s="1">
        <v>32</v>
      </c>
      <c r="Z810" s="1">
        <v>24</v>
      </c>
      <c r="AA810" s="1">
        <v>52</v>
      </c>
      <c r="AB810" s="1">
        <v>88</v>
      </c>
      <c r="AC810" s="1">
        <v>96</v>
      </c>
      <c r="AD810" s="1">
        <v>65</v>
      </c>
      <c r="AE810" s="1">
        <v>39</v>
      </c>
      <c r="AF810" s="1">
        <v>40</v>
      </c>
      <c r="AG810" s="1">
        <v>62</v>
      </c>
      <c r="AH810" s="1">
        <v>39</v>
      </c>
      <c r="AI810" s="1">
        <v>40</v>
      </c>
      <c r="AJ810" s="22">
        <v>53</v>
      </c>
      <c r="AL810" s="41" t="str">
        <f t="shared" si="40"/>
        <v>Man City</v>
      </c>
      <c r="AM810" s="14"/>
    </row>
    <row r="811" spans="16:39" x14ac:dyDescent="0.35">
      <c r="P811" s="21">
        <v>803</v>
      </c>
      <c r="Q811" s="1">
        <v>63</v>
      </c>
      <c r="R811" s="1">
        <v>35</v>
      </c>
      <c r="S811" s="1">
        <v>30</v>
      </c>
      <c r="T811" s="1">
        <v>50</v>
      </c>
      <c r="U811" s="1">
        <v>47</v>
      </c>
      <c r="V811" s="1">
        <v>73</v>
      </c>
      <c r="W811" s="1">
        <v>63</v>
      </c>
      <c r="X811" s="1">
        <v>59</v>
      </c>
      <c r="Y811" s="1">
        <v>23</v>
      </c>
      <c r="Z811" s="1">
        <v>28</v>
      </c>
      <c r="AA811" s="1">
        <v>43</v>
      </c>
      <c r="AB811" s="1">
        <v>91</v>
      </c>
      <c r="AC811" s="1">
        <v>85</v>
      </c>
      <c r="AD811" s="1">
        <v>58</v>
      </c>
      <c r="AE811" s="1">
        <v>45</v>
      </c>
      <c r="AF811" s="1">
        <v>27</v>
      </c>
      <c r="AG811" s="1">
        <v>76</v>
      </c>
      <c r="AH811" s="1">
        <v>27</v>
      </c>
      <c r="AI811" s="1">
        <v>41</v>
      </c>
      <c r="AJ811" s="22">
        <v>62</v>
      </c>
      <c r="AL811" s="41" t="str">
        <f t="shared" si="40"/>
        <v>Liverpool</v>
      </c>
      <c r="AM811" s="14"/>
    </row>
    <row r="812" spans="16:39" x14ac:dyDescent="0.35">
      <c r="P812" s="21">
        <v>804</v>
      </c>
      <c r="Q812" s="1">
        <v>65</v>
      </c>
      <c r="R812" s="1">
        <v>38</v>
      </c>
      <c r="S812" s="1">
        <v>35</v>
      </c>
      <c r="T812" s="1">
        <v>44</v>
      </c>
      <c r="U812" s="1">
        <v>43</v>
      </c>
      <c r="V812" s="1">
        <v>67</v>
      </c>
      <c r="W812" s="1">
        <v>51</v>
      </c>
      <c r="X812" s="1">
        <v>52</v>
      </c>
      <c r="Y812" s="1">
        <v>30</v>
      </c>
      <c r="Z812" s="1">
        <v>22</v>
      </c>
      <c r="AA812" s="1">
        <v>51</v>
      </c>
      <c r="AB812" s="1">
        <v>98</v>
      </c>
      <c r="AC812" s="1">
        <v>86</v>
      </c>
      <c r="AD812" s="1">
        <v>60</v>
      </c>
      <c r="AE812" s="1">
        <v>50</v>
      </c>
      <c r="AF812" s="1">
        <v>28</v>
      </c>
      <c r="AG812" s="1">
        <v>57</v>
      </c>
      <c r="AH812" s="1">
        <v>52</v>
      </c>
      <c r="AI812" s="1">
        <v>57</v>
      </c>
      <c r="AJ812" s="22">
        <v>47</v>
      </c>
      <c r="AL812" s="41" t="str">
        <f t="shared" si="40"/>
        <v>Liverpool</v>
      </c>
      <c r="AM812" s="14"/>
    </row>
    <row r="813" spans="16:39" x14ac:dyDescent="0.35">
      <c r="P813" s="21">
        <v>805</v>
      </c>
      <c r="Q813" s="1">
        <v>81</v>
      </c>
      <c r="R813" s="1">
        <v>40</v>
      </c>
      <c r="S813" s="1">
        <v>36</v>
      </c>
      <c r="T813" s="1">
        <v>35</v>
      </c>
      <c r="U813" s="1">
        <v>45</v>
      </c>
      <c r="V813" s="1">
        <v>58</v>
      </c>
      <c r="W813" s="1">
        <v>38</v>
      </c>
      <c r="X813" s="1">
        <v>64</v>
      </c>
      <c r="Y813" s="1">
        <v>31</v>
      </c>
      <c r="Z813" s="1">
        <v>18</v>
      </c>
      <c r="AA813" s="1">
        <v>47</v>
      </c>
      <c r="AB813" s="1">
        <v>84</v>
      </c>
      <c r="AC813" s="1">
        <v>83</v>
      </c>
      <c r="AD813" s="1">
        <v>60</v>
      </c>
      <c r="AE813" s="1">
        <v>48</v>
      </c>
      <c r="AF813" s="1">
        <v>40</v>
      </c>
      <c r="AG813" s="1">
        <v>68</v>
      </c>
      <c r="AH813" s="1">
        <v>47</v>
      </c>
      <c r="AI813" s="1">
        <v>53</v>
      </c>
      <c r="AJ813" s="22">
        <v>51</v>
      </c>
      <c r="AL813" s="41" t="str">
        <f t="shared" si="40"/>
        <v>Liverpool</v>
      </c>
      <c r="AM813" s="14"/>
    </row>
    <row r="814" spans="16:39" x14ac:dyDescent="0.35">
      <c r="P814" s="21">
        <v>806</v>
      </c>
      <c r="Q814" s="1">
        <v>78</v>
      </c>
      <c r="R814" s="1">
        <v>42</v>
      </c>
      <c r="S814" s="1">
        <v>37</v>
      </c>
      <c r="T814" s="1">
        <v>39</v>
      </c>
      <c r="U814" s="1">
        <v>36</v>
      </c>
      <c r="V814" s="1">
        <v>60</v>
      </c>
      <c r="W814" s="1">
        <v>49</v>
      </c>
      <c r="X814" s="1">
        <v>44</v>
      </c>
      <c r="Y814" s="1">
        <v>23</v>
      </c>
      <c r="Z814" s="1">
        <v>27</v>
      </c>
      <c r="AA814" s="1">
        <v>70</v>
      </c>
      <c r="AB814" s="1">
        <v>87</v>
      </c>
      <c r="AC814" s="1">
        <v>74</v>
      </c>
      <c r="AD814" s="1">
        <v>70</v>
      </c>
      <c r="AE814" s="1">
        <v>38</v>
      </c>
      <c r="AF814" s="1">
        <v>39</v>
      </c>
      <c r="AG814" s="1">
        <v>65</v>
      </c>
      <c r="AH814" s="1">
        <v>42</v>
      </c>
      <c r="AI814" s="1">
        <v>57</v>
      </c>
      <c r="AJ814" s="22">
        <v>54</v>
      </c>
      <c r="AL814" s="41" t="str">
        <f t="shared" si="40"/>
        <v>Liverpool</v>
      </c>
      <c r="AM814" s="14"/>
    </row>
    <row r="815" spans="16:39" x14ac:dyDescent="0.35">
      <c r="P815" s="21">
        <v>807</v>
      </c>
      <c r="Q815" s="1">
        <v>59</v>
      </c>
      <c r="R815" s="1">
        <v>61</v>
      </c>
      <c r="S815" s="1">
        <v>32</v>
      </c>
      <c r="T815" s="1">
        <v>40</v>
      </c>
      <c r="U815" s="1">
        <v>35</v>
      </c>
      <c r="V815" s="1">
        <v>67</v>
      </c>
      <c r="W815" s="1">
        <v>47</v>
      </c>
      <c r="X815" s="1">
        <v>49</v>
      </c>
      <c r="Y815" s="1">
        <v>32</v>
      </c>
      <c r="Z815" s="1">
        <v>33</v>
      </c>
      <c r="AA815" s="1">
        <v>53</v>
      </c>
      <c r="AB815" s="1">
        <v>88</v>
      </c>
      <c r="AC815" s="1">
        <v>85</v>
      </c>
      <c r="AD815" s="1">
        <v>50</v>
      </c>
      <c r="AE815" s="1">
        <v>49</v>
      </c>
      <c r="AF815" s="1">
        <v>52</v>
      </c>
      <c r="AG815" s="1">
        <v>76</v>
      </c>
      <c r="AH815" s="1">
        <v>50</v>
      </c>
      <c r="AI815" s="1">
        <v>32</v>
      </c>
      <c r="AJ815" s="22">
        <v>53</v>
      </c>
      <c r="AL815" s="41" t="str">
        <f t="shared" si="40"/>
        <v>Liverpool</v>
      </c>
      <c r="AM815" s="14"/>
    </row>
    <row r="816" spans="16:39" x14ac:dyDescent="0.35">
      <c r="P816" s="21">
        <v>808</v>
      </c>
      <c r="Q816" s="1">
        <v>70</v>
      </c>
      <c r="R816" s="1">
        <v>46</v>
      </c>
      <c r="S816" s="1">
        <v>35</v>
      </c>
      <c r="T816" s="1">
        <v>48</v>
      </c>
      <c r="U816" s="1">
        <v>47</v>
      </c>
      <c r="V816" s="1">
        <v>51</v>
      </c>
      <c r="W816" s="1">
        <v>55</v>
      </c>
      <c r="X816" s="1">
        <v>52</v>
      </c>
      <c r="Y816" s="1">
        <v>37</v>
      </c>
      <c r="Z816" s="1">
        <v>24</v>
      </c>
      <c r="AA816" s="1">
        <v>61</v>
      </c>
      <c r="AB816" s="1">
        <v>77</v>
      </c>
      <c r="AC816" s="1">
        <v>85</v>
      </c>
      <c r="AD816" s="1">
        <v>56</v>
      </c>
      <c r="AE816" s="1">
        <v>44</v>
      </c>
      <c r="AF816" s="1">
        <v>34</v>
      </c>
      <c r="AG816" s="1">
        <v>69</v>
      </c>
      <c r="AH816" s="1">
        <v>37</v>
      </c>
      <c r="AI816" s="1">
        <v>46</v>
      </c>
      <c r="AJ816" s="22">
        <v>49</v>
      </c>
      <c r="AL816" s="41" t="str">
        <f t="shared" si="40"/>
        <v>Man City</v>
      </c>
      <c r="AM816" s="14"/>
    </row>
    <row r="817" spans="16:39" x14ac:dyDescent="0.35">
      <c r="P817" s="21">
        <v>809</v>
      </c>
      <c r="Q817" s="1">
        <v>55</v>
      </c>
      <c r="R817" s="1">
        <v>60</v>
      </c>
      <c r="S817" s="1">
        <v>42</v>
      </c>
      <c r="T817" s="1">
        <v>39</v>
      </c>
      <c r="U817" s="1">
        <v>39</v>
      </c>
      <c r="V817" s="1">
        <v>66</v>
      </c>
      <c r="W817" s="1">
        <v>48</v>
      </c>
      <c r="X817" s="1">
        <v>48</v>
      </c>
      <c r="Y817" s="1">
        <v>26</v>
      </c>
      <c r="Z817" s="1">
        <v>20</v>
      </c>
      <c r="AA817" s="1">
        <v>75</v>
      </c>
      <c r="AB817" s="1">
        <v>83</v>
      </c>
      <c r="AC817" s="1">
        <v>90</v>
      </c>
      <c r="AD817" s="1">
        <v>64</v>
      </c>
      <c r="AE817" s="1">
        <v>43</v>
      </c>
      <c r="AF817" s="1">
        <v>38</v>
      </c>
      <c r="AG817" s="1">
        <v>74</v>
      </c>
      <c r="AH817" s="1">
        <v>48</v>
      </c>
      <c r="AI817" s="1">
        <v>33</v>
      </c>
      <c r="AJ817" s="22">
        <v>53</v>
      </c>
      <c r="AL817" s="41" t="str">
        <f t="shared" si="40"/>
        <v>Man City</v>
      </c>
      <c r="AM817" s="14"/>
    </row>
    <row r="818" spans="16:39" x14ac:dyDescent="0.35">
      <c r="P818" s="21">
        <v>810</v>
      </c>
      <c r="Q818" s="1">
        <v>61</v>
      </c>
      <c r="R818" s="1">
        <v>50</v>
      </c>
      <c r="S818" s="1">
        <v>37</v>
      </c>
      <c r="T818" s="1">
        <v>35</v>
      </c>
      <c r="U818" s="1">
        <v>50</v>
      </c>
      <c r="V818" s="1">
        <v>62</v>
      </c>
      <c r="W818" s="1">
        <v>51</v>
      </c>
      <c r="X818" s="1">
        <v>48</v>
      </c>
      <c r="Y818" s="1">
        <v>22</v>
      </c>
      <c r="Z818" s="1">
        <v>15</v>
      </c>
      <c r="AA818" s="1">
        <v>51</v>
      </c>
      <c r="AB818" s="1">
        <v>81</v>
      </c>
      <c r="AC818" s="1">
        <v>91</v>
      </c>
      <c r="AD818" s="1">
        <v>58</v>
      </c>
      <c r="AE818" s="1">
        <v>45</v>
      </c>
      <c r="AF818" s="1">
        <v>46</v>
      </c>
      <c r="AG818" s="1">
        <v>76</v>
      </c>
      <c r="AH818" s="1">
        <v>51</v>
      </c>
      <c r="AI818" s="1">
        <v>56</v>
      </c>
      <c r="AJ818" s="22">
        <v>46</v>
      </c>
      <c r="AL818" s="41" t="str">
        <f t="shared" si="40"/>
        <v>Man City</v>
      </c>
      <c r="AM818" s="14"/>
    </row>
    <row r="819" spans="16:39" x14ac:dyDescent="0.35">
      <c r="P819" s="21">
        <v>811</v>
      </c>
      <c r="Q819" s="1">
        <v>61</v>
      </c>
      <c r="R819" s="1">
        <v>43</v>
      </c>
      <c r="S819" s="1">
        <v>29</v>
      </c>
      <c r="T819" s="1">
        <v>48</v>
      </c>
      <c r="U819" s="1">
        <v>38</v>
      </c>
      <c r="V819" s="1">
        <v>61</v>
      </c>
      <c r="W819" s="1">
        <v>54</v>
      </c>
      <c r="X819" s="1">
        <v>63</v>
      </c>
      <c r="Y819" s="1">
        <v>25</v>
      </c>
      <c r="Z819" s="1">
        <v>36</v>
      </c>
      <c r="AA819" s="1">
        <v>45</v>
      </c>
      <c r="AB819" s="1">
        <v>96</v>
      </c>
      <c r="AC819" s="1">
        <v>86</v>
      </c>
      <c r="AD819" s="1">
        <v>58</v>
      </c>
      <c r="AE819" s="1">
        <v>44</v>
      </c>
      <c r="AF819" s="1">
        <v>42</v>
      </c>
      <c r="AG819" s="1">
        <v>66</v>
      </c>
      <c r="AH819" s="1">
        <v>47</v>
      </c>
      <c r="AI819" s="1">
        <v>45</v>
      </c>
      <c r="AJ819" s="22">
        <v>54</v>
      </c>
      <c r="AL819" s="41" t="str">
        <f t="shared" si="40"/>
        <v>Liverpool</v>
      </c>
      <c r="AM819" s="14"/>
    </row>
    <row r="820" spans="16:39" x14ac:dyDescent="0.35">
      <c r="P820" s="21">
        <v>812</v>
      </c>
      <c r="Q820" s="1">
        <v>55</v>
      </c>
      <c r="R820" s="1">
        <v>32</v>
      </c>
      <c r="S820" s="1">
        <v>46</v>
      </c>
      <c r="T820" s="1">
        <v>56</v>
      </c>
      <c r="U820" s="1">
        <v>29</v>
      </c>
      <c r="V820" s="1">
        <v>68</v>
      </c>
      <c r="W820" s="1">
        <v>39</v>
      </c>
      <c r="X820" s="1">
        <v>56</v>
      </c>
      <c r="Y820" s="1">
        <v>46</v>
      </c>
      <c r="Z820" s="1">
        <v>18</v>
      </c>
      <c r="AA820" s="1">
        <v>51</v>
      </c>
      <c r="AB820" s="1">
        <v>91</v>
      </c>
      <c r="AC820" s="1">
        <v>85</v>
      </c>
      <c r="AD820" s="1">
        <v>65</v>
      </c>
      <c r="AE820" s="1">
        <v>39</v>
      </c>
      <c r="AF820" s="1">
        <v>33</v>
      </c>
      <c r="AG820" s="1">
        <v>58</v>
      </c>
      <c r="AH820" s="1">
        <v>52</v>
      </c>
      <c r="AI820" s="1">
        <v>56</v>
      </c>
      <c r="AJ820" s="22">
        <v>54</v>
      </c>
      <c r="AL820" s="41" t="str">
        <f t="shared" si="40"/>
        <v>Liverpool</v>
      </c>
      <c r="AM820" s="14"/>
    </row>
    <row r="821" spans="16:39" x14ac:dyDescent="0.35">
      <c r="P821" s="21">
        <v>813</v>
      </c>
      <c r="Q821" s="1">
        <v>64</v>
      </c>
      <c r="R821" s="1">
        <v>46</v>
      </c>
      <c r="S821" s="1">
        <v>37</v>
      </c>
      <c r="T821" s="1">
        <v>51</v>
      </c>
      <c r="U821" s="1">
        <v>25</v>
      </c>
      <c r="V821" s="1">
        <v>59</v>
      </c>
      <c r="W821" s="1">
        <v>51</v>
      </c>
      <c r="X821" s="1">
        <v>58</v>
      </c>
      <c r="Y821" s="1">
        <v>23</v>
      </c>
      <c r="Z821" s="1">
        <v>31</v>
      </c>
      <c r="AA821" s="1">
        <v>67</v>
      </c>
      <c r="AB821" s="1">
        <v>94</v>
      </c>
      <c r="AC821" s="1">
        <v>81</v>
      </c>
      <c r="AD821" s="1">
        <v>65</v>
      </c>
      <c r="AE821" s="1">
        <v>54</v>
      </c>
      <c r="AF821" s="1">
        <v>42</v>
      </c>
      <c r="AG821" s="1">
        <v>51</v>
      </c>
      <c r="AH821" s="1">
        <v>47</v>
      </c>
      <c r="AI821" s="1">
        <v>42</v>
      </c>
      <c r="AJ821" s="22">
        <v>56</v>
      </c>
      <c r="AL821" s="41" t="str">
        <f t="shared" si="40"/>
        <v>Liverpool</v>
      </c>
      <c r="AM821" s="14"/>
    </row>
    <row r="822" spans="16:39" x14ac:dyDescent="0.35">
      <c r="P822" s="21">
        <v>814</v>
      </c>
      <c r="Q822" s="1">
        <v>68</v>
      </c>
      <c r="R822" s="1">
        <v>43</v>
      </c>
      <c r="S822" s="1">
        <v>42</v>
      </c>
      <c r="T822" s="1">
        <v>50</v>
      </c>
      <c r="U822" s="1">
        <v>18</v>
      </c>
      <c r="V822" s="1">
        <v>62</v>
      </c>
      <c r="W822" s="1">
        <v>51</v>
      </c>
      <c r="X822" s="1">
        <v>70</v>
      </c>
      <c r="Y822" s="1">
        <v>33</v>
      </c>
      <c r="Z822" s="1">
        <v>24</v>
      </c>
      <c r="AA822" s="1">
        <v>51</v>
      </c>
      <c r="AB822" s="1">
        <v>79</v>
      </c>
      <c r="AC822" s="1">
        <v>80</v>
      </c>
      <c r="AD822" s="1">
        <v>45</v>
      </c>
      <c r="AE822" s="1">
        <v>46</v>
      </c>
      <c r="AF822" s="1">
        <v>57</v>
      </c>
      <c r="AG822" s="1">
        <v>70</v>
      </c>
      <c r="AH822" s="1">
        <v>53</v>
      </c>
      <c r="AI822" s="1">
        <v>53</v>
      </c>
      <c r="AJ822" s="22">
        <v>48</v>
      </c>
      <c r="AL822" s="41" t="str">
        <f t="shared" si="40"/>
        <v>Man City</v>
      </c>
      <c r="AM822" s="14"/>
    </row>
    <row r="823" spans="16:39" x14ac:dyDescent="0.35">
      <c r="P823" s="21">
        <v>815</v>
      </c>
      <c r="Q823" s="1">
        <v>51</v>
      </c>
      <c r="R823" s="1">
        <v>43</v>
      </c>
      <c r="S823" s="1">
        <v>32</v>
      </c>
      <c r="T823" s="1">
        <v>30</v>
      </c>
      <c r="U823" s="1">
        <v>25</v>
      </c>
      <c r="V823" s="1">
        <v>61</v>
      </c>
      <c r="W823" s="1">
        <v>46</v>
      </c>
      <c r="X823" s="1">
        <v>63</v>
      </c>
      <c r="Y823" s="1">
        <v>25</v>
      </c>
      <c r="Z823" s="1">
        <v>32</v>
      </c>
      <c r="AA823" s="1">
        <v>58</v>
      </c>
      <c r="AB823" s="1">
        <v>88</v>
      </c>
      <c r="AC823" s="1">
        <v>89</v>
      </c>
      <c r="AD823" s="1">
        <v>58</v>
      </c>
      <c r="AE823" s="1">
        <v>44</v>
      </c>
      <c r="AF823" s="1">
        <v>50</v>
      </c>
      <c r="AG823" s="1">
        <v>66</v>
      </c>
      <c r="AH823" s="1">
        <v>44</v>
      </c>
      <c r="AI823" s="1">
        <v>57</v>
      </c>
      <c r="AJ823" s="22">
        <v>57</v>
      </c>
      <c r="AL823" s="41" t="str">
        <f t="shared" si="40"/>
        <v>Man City</v>
      </c>
      <c r="AM823" s="14"/>
    </row>
    <row r="824" spans="16:39" x14ac:dyDescent="0.35">
      <c r="P824" s="21">
        <v>816</v>
      </c>
      <c r="Q824" s="1">
        <v>73</v>
      </c>
      <c r="R824" s="1">
        <v>41</v>
      </c>
      <c r="S824" s="1">
        <v>50</v>
      </c>
      <c r="T824" s="1">
        <v>32</v>
      </c>
      <c r="U824" s="1">
        <v>35</v>
      </c>
      <c r="V824" s="1">
        <v>69</v>
      </c>
      <c r="W824" s="1">
        <v>63</v>
      </c>
      <c r="X824" s="1">
        <v>58</v>
      </c>
      <c r="Y824" s="1">
        <v>33</v>
      </c>
      <c r="Z824" s="1">
        <v>25</v>
      </c>
      <c r="AA824" s="1">
        <v>53</v>
      </c>
      <c r="AB824" s="1">
        <v>71</v>
      </c>
      <c r="AC824" s="1">
        <v>84</v>
      </c>
      <c r="AD824" s="1">
        <v>53</v>
      </c>
      <c r="AE824" s="1">
        <v>48</v>
      </c>
      <c r="AF824" s="1">
        <v>35</v>
      </c>
      <c r="AG824" s="1">
        <v>56</v>
      </c>
      <c r="AH824" s="1">
        <v>44</v>
      </c>
      <c r="AI824" s="1">
        <v>51</v>
      </c>
      <c r="AJ824" s="22">
        <v>53</v>
      </c>
      <c r="AL824" s="41" t="str">
        <f t="shared" si="40"/>
        <v>Man City</v>
      </c>
      <c r="AM824" s="14"/>
    </row>
    <row r="825" spans="16:39" x14ac:dyDescent="0.35">
      <c r="P825" s="21">
        <v>817</v>
      </c>
      <c r="Q825" s="1">
        <v>71</v>
      </c>
      <c r="R825" s="1">
        <v>41</v>
      </c>
      <c r="S825" s="1">
        <v>30</v>
      </c>
      <c r="T825" s="1">
        <v>51</v>
      </c>
      <c r="U825" s="1">
        <v>39</v>
      </c>
      <c r="V825" s="1">
        <v>56</v>
      </c>
      <c r="W825" s="1">
        <v>62</v>
      </c>
      <c r="X825" s="1">
        <v>52</v>
      </c>
      <c r="Y825" s="1">
        <v>27</v>
      </c>
      <c r="Z825" s="1">
        <v>27</v>
      </c>
      <c r="AA825" s="1">
        <v>52</v>
      </c>
      <c r="AB825" s="1">
        <v>94</v>
      </c>
      <c r="AC825" s="1">
        <v>101</v>
      </c>
      <c r="AD825" s="1">
        <v>44</v>
      </c>
      <c r="AE825" s="1">
        <v>42</v>
      </c>
      <c r="AF825" s="1">
        <v>52</v>
      </c>
      <c r="AG825" s="1">
        <v>48</v>
      </c>
      <c r="AH825" s="1">
        <v>52</v>
      </c>
      <c r="AI825" s="1">
        <v>47</v>
      </c>
      <c r="AJ825" s="22">
        <v>45</v>
      </c>
      <c r="AL825" s="41" t="str">
        <f t="shared" si="40"/>
        <v>Man City</v>
      </c>
      <c r="AM825" s="14"/>
    </row>
    <row r="826" spans="16:39" x14ac:dyDescent="0.35">
      <c r="P826" s="21">
        <v>818</v>
      </c>
      <c r="Q826" s="1">
        <v>61</v>
      </c>
      <c r="R826" s="1">
        <v>49</v>
      </c>
      <c r="S826" s="1">
        <v>32</v>
      </c>
      <c r="T826" s="1">
        <v>50</v>
      </c>
      <c r="U826" s="1">
        <v>23</v>
      </c>
      <c r="V826" s="1">
        <v>53</v>
      </c>
      <c r="W826" s="1">
        <v>44</v>
      </c>
      <c r="X826" s="1">
        <v>59</v>
      </c>
      <c r="Y826" s="1">
        <v>31</v>
      </c>
      <c r="Z826" s="1">
        <v>21</v>
      </c>
      <c r="AA826" s="1">
        <v>61</v>
      </c>
      <c r="AB826" s="1">
        <v>90</v>
      </c>
      <c r="AC826" s="1">
        <v>94</v>
      </c>
      <c r="AD826" s="1">
        <v>63</v>
      </c>
      <c r="AE826" s="1">
        <v>43</v>
      </c>
      <c r="AF826" s="1">
        <v>39</v>
      </c>
      <c r="AG826" s="1">
        <v>69</v>
      </c>
      <c r="AH826" s="1">
        <v>51</v>
      </c>
      <c r="AI826" s="1">
        <v>47</v>
      </c>
      <c r="AJ826" s="22">
        <v>60</v>
      </c>
      <c r="AL826" s="41" t="str">
        <f t="shared" si="40"/>
        <v>Man City</v>
      </c>
      <c r="AM826" s="14"/>
    </row>
    <row r="827" spans="16:39" x14ac:dyDescent="0.35">
      <c r="P827" s="21">
        <v>819</v>
      </c>
      <c r="Q827" s="1">
        <v>58</v>
      </c>
      <c r="R827" s="1">
        <v>38</v>
      </c>
      <c r="S827" s="1">
        <v>37</v>
      </c>
      <c r="T827" s="1">
        <v>35</v>
      </c>
      <c r="U827" s="1">
        <v>40</v>
      </c>
      <c r="V827" s="1">
        <v>60</v>
      </c>
      <c r="W827" s="1">
        <v>49</v>
      </c>
      <c r="X827" s="1">
        <v>53</v>
      </c>
      <c r="Y827" s="1">
        <v>53</v>
      </c>
      <c r="Z827" s="1">
        <v>19</v>
      </c>
      <c r="AA827" s="1">
        <v>58</v>
      </c>
      <c r="AB827" s="1">
        <v>80</v>
      </c>
      <c r="AC827" s="1">
        <v>89</v>
      </c>
      <c r="AD827" s="1">
        <v>59</v>
      </c>
      <c r="AE827" s="1">
        <v>63</v>
      </c>
      <c r="AF827" s="1">
        <v>44</v>
      </c>
      <c r="AG827" s="1">
        <v>57</v>
      </c>
      <c r="AH827" s="1">
        <v>50</v>
      </c>
      <c r="AI827" s="1">
        <v>39</v>
      </c>
      <c r="AJ827" s="22">
        <v>60</v>
      </c>
      <c r="AL827" s="41" t="str">
        <f t="shared" si="40"/>
        <v>Man City</v>
      </c>
      <c r="AM827" s="14"/>
    </row>
    <row r="828" spans="16:39" x14ac:dyDescent="0.35">
      <c r="P828" s="21">
        <v>820</v>
      </c>
      <c r="Q828" s="1">
        <v>47</v>
      </c>
      <c r="R828" s="1">
        <v>37</v>
      </c>
      <c r="S828" s="1">
        <v>43</v>
      </c>
      <c r="T828" s="1">
        <v>40</v>
      </c>
      <c r="U828" s="1">
        <v>29</v>
      </c>
      <c r="V828" s="1">
        <v>68</v>
      </c>
      <c r="W828" s="1">
        <v>43</v>
      </c>
      <c r="X828" s="1">
        <v>70</v>
      </c>
      <c r="Y828" s="1">
        <v>24</v>
      </c>
      <c r="Z828" s="1">
        <v>22</v>
      </c>
      <c r="AA828" s="1">
        <v>47</v>
      </c>
      <c r="AB828" s="1">
        <v>81</v>
      </c>
      <c r="AC828" s="1">
        <v>82</v>
      </c>
      <c r="AD828" s="1">
        <v>61</v>
      </c>
      <c r="AE828" s="1">
        <v>50</v>
      </c>
      <c r="AF828" s="1">
        <v>41</v>
      </c>
      <c r="AG828" s="1">
        <v>67</v>
      </c>
      <c r="AH828" s="1">
        <v>61</v>
      </c>
      <c r="AI828" s="1">
        <v>56</v>
      </c>
      <c r="AJ828" s="22">
        <v>47</v>
      </c>
      <c r="AL828" s="41" t="str">
        <f t="shared" si="40"/>
        <v>Man City</v>
      </c>
      <c r="AM828" s="14"/>
    </row>
    <row r="829" spans="16:39" x14ac:dyDescent="0.35">
      <c r="P829" s="21">
        <v>821</v>
      </c>
      <c r="Q829" s="1">
        <v>74</v>
      </c>
      <c r="R829" s="1">
        <v>50</v>
      </c>
      <c r="S829" s="1">
        <v>35</v>
      </c>
      <c r="T829" s="1">
        <v>42</v>
      </c>
      <c r="U829" s="1">
        <v>37</v>
      </c>
      <c r="V829" s="1">
        <v>64</v>
      </c>
      <c r="W829" s="1">
        <v>48</v>
      </c>
      <c r="X829" s="1">
        <v>48</v>
      </c>
      <c r="Y829" s="1">
        <v>30</v>
      </c>
      <c r="Z829" s="1">
        <v>36</v>
      </c>
      <c r="AA829" s="1">
        <v>65</v>
      </c>
      <c r="AB829" s="1">
        <v>77</v>
      </c>
      <c r="AC829" s="1">
        <v>77</v>
      </c>
      <c r="AD829" s="1">
        <v>60</v>
      </c>
      <c r="AE829" s="1">
        <v>44</v>
      </c>
      <c r="AF829" s="1">
        <v>49</v>
      </c>
      <c r="AG829" s="1">
        <v>62</v>
      </c>
      <c r="AH829" s="1">
        <v>37</v>
      </c>
      <c r="AI829" s="1">
        <v>44</v>
      </c>
      <c r="AJ829" s="22">
        <v>40</v>
      </c>
      <c r="AL829" s="41" t="str">
        <f t="shared" si="40"/>
        <v>Liverpool</v>
      </c>
      <c r="AM829" s="14"/>
    </row>
    <row r="830" spans="16:39" x14ac:dyDescent="0.35">
      <c r="P830" s="21">
        <v>822</v>
      </c>
      <c r="Q830" s="1">
        <v>79</v>
      </c>
      <c r="R830" s="1">
        <v>40</v>
      </c>
      <c r="S830" s="1">
        <v>39</v>
      </c>
      <c r="T830" s="1">
        <v>47</v>
      </c>
      <c r="U830" s="1">
        <v>37</v>
      </c>
      <c r="V830" s="1">
        <v>59</v>
      </c>
      <c r="W830" s="1">
        <v>54</v>
      </c>
      <c r="X830" s="1">
        <v>53</v>
      </c>
      <c r="Y830" s="1">
        <v>9</v>
      </c>
      <c r="Z830" s="1">
        <v>24</v>
      </c>
      <c r="AA830" s="1">
        <v>63</v>
      </c>
      <c r="AB830" s="1">
        <v>94</v>
      </c>
      <c r="AC830" s="1">
        <v>94</v>
      </c>
      <c r="AD830" s="1">
        <v>55</v>
      </c>
      <c r="AE830" s="1">
        <v>60</v>
      </c>
      <c r="AF830" s="1">
        <v>27</v>
      </c>
      <c r="AG830" s="1">
        <v>47</v>
      </c>
      <c r="AH830" s="1">
        <v>56</v>
      </c>
      <c r="AI830" s="1">
        <v>63</v>
      </c>
      <c r="AJ830" s="22">
        <v>38</v>
      </c>
      <c r="AL830" s="41" t="str">
        <f t="shared" si="40"/>
        <v>Liverpool</v>
      </c>
      <c r="AM830" s="14"/>
    </row>
    <row r="831" spans="16:39" x14ac:dyDescent="0.35">
      <c r="P831" s="21">
        <v>823</v>
      </c>
      <c r="Q831" s="1">
        <v>63</v>
      </c>
      <c r="R831" s="1">
        <v>35</v>
      </c>
      <c r="S831" s="1">
        <v>36</v>
      </c>
      <c r="T831" s="1">
        <v>52</v>
      </c>
      <c r="U831" s="1">
        <v>33</v>
      </c>
      <c r="V831" s="1">
        <v>84</v>
      </c>
      <c r="W831" s="1">
        <v>58</v>
      </c>
      <c r="X831" s="1">
        <v>43</v>
      </c>
      <c r="Y831" s="1">
        <v>26</v>
      </c>
      <c r="Z831" s="1">
        <v>28</v>
      </c>
      <c r="AA831" s="1">
        <v>39</v>
      </c>
      <c r="AB831" s="1">
        <v>89</v>
      </c>
      <c r="AC831" s="1">
        <v>91</v>
      </c>
      <c r="AD831" s="1">
        <v>64</v>
      </c>
      <c r="AE831" s="1">
        <v>51</v>
      </c>
      <c r="AF831" s="1">
        <v>48</v>
      </c>
      <c r="AG831" s="1">
        <v>75</v>
      </c>
      <c r="AH831" s="1">
        <v>34</v>
      </c>
      <c r="AI831" s="1">
        <v>41</v>
      </c>
      <c r="AJ831" s="22">
        <v>66</v>
      </c>
      <c r="AL831" s="41" t="str">
        <f t="shared" si="40"/>
        <v>Man City</v>
      </c>
      <c r="AM831" s="14"/>
    </row>
    <row r="832" spans="16:39" x14ac:dyDescent="0.35">
      <c r="P832" s="21">
        <v>824</v>
      </c>
      <c r="Q832" s="1">
        <v>63</v>
      </c>
      <c r="R832" s="1">
        <v>48</v>
      </c>
      <c r="S832" s="1">
        <v>46</v>
      </c>
      <c r="T832" s="1">
        <v>55</v>
      </c>
      <c r="U832" s="1">
        <v>23</v>
      </c>
      <c r="V832" s="1">
        <v>55</v>
      </c>
      <c r="W832" s="1">
        <v>40</v>
      </c>
      <c r="X832" s="1">
        <v>58</v>
      </c>
      <c r="Y832" s="1">
        <v>26</v>
      </c>
      <c r="Z832" s="1">
        <v>20</v>
      </c>
      <c r="AA832" s="1">
        <v>48</v>
      </c>
      <c r="AB832" s="1">
        <v>90</v>
      </c>
      <c r="AC832" s="1">
        <v>94</v>
      </c>
      <c r="AD832" s="1">
        <v>69</v>
      </c>
      <c r="AE832" s="1">
        <v>49</v>
      </c>
      <c r="AF832" s="1">
        <v>43</v>
      </c>
      <c r="AG832" s="1">
        <v>66</v>
      </c>
      <c r="AH832" s="1">
        <v>48</v>
      </c>
      <c r="AI832" s="1">
        <v>47</v>
      </c>
      <c r="AJ832" s="22">
        <v>42</v>
      </c>
      <c r="AL832" s="41" t="str">
        <f t="shared" si="40"/>
        <v>Man City</v>
      </c>
      <c r="AM832" s="14"/>
    </row>
    <row r="833" spans="16:39" x14ac:dyDescent="0.35">
      <c r="P833" s="21">
        <v>825</v>
      </c>
      <c r="Q833" s="1">
        <v>60</v>
      </c>
      <c r="R833" s="1">
        <v>51</v>
      </c>
      <c r="S833" s="1">
        <v>40</v>
      </c>
      <c r="T833" s="1">
        <v>44</v>
      </c>
      <c r="U833" s="1">
        <v>35</v>
      </c>
      <c r="V833" s="1">
        <v>69</v>
      </c>
      <c r="W833" s="1">
        <v>52</v>
      </c>
      <c r="X833" s="1">
        <v>50</v>
      </c>
      <c r="Y833" s="1">
        <v>18</v>
      </c>
      <c r="Z833" s="1">
        <v>24</v>
      </c>
      <c r="AA833" s="1">
        <v>63</v>
      </c>
      <c r="AB833" s="1">
        <v>81</v>
      </c>
      <c r="AC833" s="1">
        <v>88</v>
      </c>
      <c r="AD833" s="1">
        <v>48</v>
      </c>
      <c r="AE833" s="1">
        <v>40</v>
      </c>
      <c r="AF833" s="1">
        <v>35</v>
      </c>
      <c r="AG833" s="1">
        <v>71</v>
      </c>
      <c r="AH833" s="1">
        <v>56</v>
      </c>
      <c r="AI833" s="1">
        <v>57</v>
      </c>
      <c r="AJ833" s="22">
        <v>42</v>
      </c>
      <c r="AL833" s="41" t="str">
        <f t="shared" si="40"/>
        <v>Man City</v>
      </c>
      <c r="AM833" s="14"/>
    </row>
    <row r="834" spans="16:39" x14ac:dyDescent="0.35">
      <c r="P834" s="21">
        <v>826</v>
      </c>
      <c r="Q834" s="1">
        <v>66</v>
      </c>
      <c r="R834" s="1">
        <v>47</v>
      </c>
      <c r="S834" s="1">
        <v>39</v>
      </c>
      <c r="T834" s="1">
        <v>46</v>
      </c>
      <c r="U834" s="1">
        <v>31</v>
      </c>
      <c r="V834" s="1">
        <v>67</v>
      </c>
      <c r="W834" s="1">
        <v>49</v>
      </c>
      <c r="X834" s="1">
        <v>58</v>
      </c>
      <c r="Y834" s="1">
        <v>37</v>
      </c>
      <c r="Z834" s="1">
        <v>27</v>
      </c>
      <c r="AA834" s="1">
        <v>37</v>
      </c>
      <c r="AB834" s="1">
        <v>84</v>
      </c>
      <c r="AC834" s="1">
        <v>93</v>
      </c>
      <c r="AD834" s="1">
        <v>60</v>
      </c>
      <c r="AE834" s="1">
        <v>43</v>
      </c>
      <c r="AF834" s="1">
        <v>39</v>
      </c>
      <c r="AG834" s="1">
        <v>72</v>
      </c>
      <c r="AH834" s="1">
        <v>47</v>
      </c>
      <c r="AI834" s="1">
        <v>49</v>
      </c>
      <c r="AJ834" s="22">
        <v>45</v>
      </c>
      <c r="AL834" s="41" t="str">
        <f t="shared" si="40"/>
        <v>Man City</v>
      </c>
      <c r="AM834" s="14"/>
    </row>
    <row r="835" spans="16:39" x14ac:dyDescent="0.35">
      <c r="P835" s="21">
        <v>827</v>
      </c>
      <c r="Q835" s="1">
        <v>67</v>
      </c>
      <c r="R835" s="1">
        <v>38</v>
      </c>
      <c r="S835" s="1">
        <v>26</v>
      </c>
      <c r="T835" s="1">
        <v>43</v>
      </c>
      <c r="U835" s="1">
        <v>32</v>
      </c>
      <c r="V835" s="1">
        <v>66</v>
      </c>
      <c r="W835" s="1">
        <v>60</v>
      </c>
      <c r="X835" s="1">
        <v>51</v>
      </c>
      <c r="Y835" s="1">
        <v>30</v>
      </c>
      <c r="Z835" s="1">
        <v>15</v>
      </c>
      <c r="AA835" s="1">
        <v>47</v>
      </c>
      <c r="AB835" s="1">
        <v>89</v>
      </c>
      <c r="AC835" s="1">
        <v>91</v>
      </c>
      <c r="AD835" s="1">
        <v>70</v>
      </c>
      <c r="AE835" s="1">
        <v>43</v>
      </c>
      <c r="AF835" s="1">
        <v>32</v>
      </c>
      <c r="AG835" s="1">
        <v>64</v>
      </c>
      <c r="AH835" s="1">
        <v>61</v>
      </c>
      <c r="AI835" s="1">
        <v>51</v>
      </c>
      <c r="AJ835" s="22">
        <v>54</v>
      </c>
      <c r="AL835" s="41" t="str">
        <f t="shared" si="40"/>
        <v>Man City</v>
      </c>
      <c r="AM835" s="14"/>
    </row>
    <row r="836" spans="16:39" x14ac:dyDescent="0.35">
      <c r="P836" s="21">
        <v>828</v>
      </c>
      <c r="Q836" s="1">
        <v>70</v>
      </c>
      <c r="R836" s="1">
        <v>43</v>
      </c>
      <c r="S836" s="1">
        <v>39</v>
      </c>
      <c r="T836" s="1">
        <v>33</v>
      </c>
      <c r="U836" s="1">
        <v>28</v>
      </c>
      <c r="V836" s="1">
        <v>64</v>
      </c>
      <c r="W836" s="1">
        <v>60</v>
      </c>
      <c r="X836" s="1">
        <v>58</v>
      </c>
      <c r="Y836" s="1">
        <v>23</v>
      </c>
      <c r="Z836" s="1">
        <v>15</v>
      </c>
      <c r="AA836" s="1">
        <v>59</v>
      </c>
      <c r="AB836" s="1">
        <v>98</v>
      </c>
      <c r="AC836" s="1">
        <v>82</v>
      </c>
      <c r="AD836" s="1">
        <v>65</v>
      </c>
      <c r="AE836" s="1">
        <v>46</v>
      </c>
      <c r="AF836" s="1">
        <v>40</v>
      </c>
      <c r="AG836" s="1">
        <v>64</v>
      </c>
      <c r="AH836" s="1">
        <v>34</v>
      </c>
      <c r="AI836" s="1">
        <v>64</v>
      </c>
      <c r="AJ836" s="22">
        <v>63</v>
      </c>
      <c r="AL836" s="41" t="str">
        <f t="shared" si="40"/>
        <v>Liverpool</v>
      </c>
      <c r="AM836" s="14"/>
    </row>
    <row r="837" spans="16:39" x14ac:dyDescent="0.35">
      <c r="P837" s="21">
        <v>829</v>
      </c>
      <c r="Q837" s="1">
        <v>69</v>
      </c>
      <c r="R837" s="1">
        <v>43</v>
      </c>
      <c r="S837" s="1">
        <v>36</v>
      </c>
      <c r="T837" s="1">
        <v>32</v>
      </c>
      <c r="U837" s="1">
        <v>36</v>
      </c>
      <c r="V837" s="1">
        <v>66</v>
      </c>
      <c r="W837" s="1">
        <v>49</v>
      </c>
      <c r="X837" s="1">
        <v>51</v>
      </c>
      <c r="Y837" s="1">
        <v>45</v>
      </c>
      <c r="Z837" s="1">
        <v>33</v>
      </c>
      <c r="AA837" s="1">
        <v>65</v>
      </c>
      <c r="AB837" s="1">
        <v>92</v>
      </c>
      <c r="AC837" s="1">
        <v>85</v>
      </c>
      <c r="AD837" s="1">
        <v>57</v>
      </c>
      <c r="AE837" s="1">
        <v>45</v>
      </c>
      <c r="AF837" s="1">
        <v>35</v>
      </c>
      <c r="AG837" s="1">
        <v>58</v>
      </c>
      <c r="AH837" s="1">
        <v>48</v>
      </c>
      <c r="AI837" s="1">
        <v>30</v>
      </c>
      <c r="AJ837" s="22">
        <v>52</v>
      </c>
      <c r="AL837" s="41" t="str">
        <f t="shared" si="40"/>
        <v>Liverpool</v>
      </c>
      <c r="AM837" s="14"/>
    </row>
    <row r="838" spans="16:39" x14ac:dyDescent="0.35">
      <c r="P838" s="21">
        <v>830</v>
      </c>
      <c r="Q838" s="1">
        <v>62</v>
      </c>
      <c r="R838" s="1">
        <v>65</v>
      </c>
      <c r="S838" s="1">
        <v>39</v>
      </c>
      <c r="T838" s="1">
        <v>39</v>
      </c>
      <c r="U838" s="1">
        <v>42</v>
      </c>
      <c r="V838" s="1">
        <v>55</v>
      </c>
      <c r="W838" s="1">
        <v>51</v>
      </c>
      <c r="X838" s="1">
        <v>55</v>
      </c>
      <c r="Y838" s="1">
        <v>23</v>
      </c>
      <c r="Z838" s="1">
        <v>16</v>
      </c>
      <c r="AA838" s="1">
        <v>47</v>
      </c>
      <c r="AB838" s="1">
        <v>86</v>
      </c>
      <c r="AC838" s="1">
        <v>87</v>
      </c>
      <c r="AD838" s="1">
        <v>62</v>
      </c>
      <c r="AE838" s="1">
        <v>49</v>
      </c>
      <c r="AF838" s="1">
        <v>35</v>
      </c>
      <c r="AG838" s="1">
        <v>76</v>
      </c>
      <c r="AH838" s="1">
        <v>43</v>
      </c>
      <c r="AI838" s="1">
        <v>51</v>
      </c>
      <c r="AJ838" s="22">
        <v>47</v>
      </c>
      <c r="AL838" s="41" t="str">
        <f t="shared" si="40"/>
        <v>Man City</v>
      </c>
      <c r="AM838" s="14"/>
    </row>
    <row r="839" spans="16:39" x14ac:dyDescent="0.35">
      <c r="P839" s="21">
        <v>831</v>
      </c>
      <c r="Q839" s="1">
        <v>58</v>
      </c>
      <c r="R839" s="1">
        <v>53</v>
      </c>
      <c r="S839" s="1">
        <v>33</v>
      </c>
      <c r="T839" s="1">
        <v>47</v>
      </c>
      <c r="U839" s="1">
        <v>24</v>
      </c>
      <c r="V839" s="1">
        <v>57</v>
      </c>
      <c r="W839" s="1">
        <v>64</v>
      </c>
      <c r="X839" s="1">
        <v>56</v>
      </c>
      <c r="Y839" s="1">
        <v>17</v>
      </c>
      <c r="Z839" s="1">
        <v>22</v>
      </c>
      <c r="AA839" s="1">
        <v>58</v>
      </c>
      <c r="AB839" s="1">
        <v>90</v>
      </c>
      <c r="AC839" s="1">
        <v>74</v>
      </c>
      <c r="AD839" s="1">
        <v>60</v>
      </c>
      <c r="AE839" s="1">
        <v>49</v>
      </c>
      <c r="AF839" s="1">
        <v>49</v>
      </c>
      <c r="AG839" s="1">
        <v>71</v>
      </c>
      <c r="AH839" s="1">
        <v>52</v>
      </c>
      <c r="AI839" s="1">
        <v>58</v>
      </c>
      <c r="AJ839" s="22">
        <v>46</v>
      </c>
      <c r="AL839" s="41" t="str">
        <f t="shared" si="40"/>
        <v>Liverpool</v>
      </c>
      <c r="AM839" s="14"/>
    </row>
    <row r="840" spans="16:39" x14ac:dyDescent="0.35">
      <c r="P840" s="21">
        <v>832</v>
      </c>
      <c r="Q840" s="1">
        <v>61</v>
      </c>
      <c r="R840" s="1">
        <v>49</v>
      </c>
      <c r="S840" s="1">
        <v>40</v>
      </c>
      <c r="T840" s="1">
        <v>27</v>
      </c>
      <c r="U840" s="1">
        <v>38</v>
      </c>
      <c r="V840" s="1">
        <v>69</v>
      </c>
      <c r="W840" s="1">
        <v>44</v>
      </c>
      <c r="X840" s="1">
        <v>63</v>
      </c>
      <c r="Y840" s="1">
        <v>27</v>
      </c>
      <c r="Z840" s="1">
        <v>25</v>
      </c>
      <c r="AA840" s="1">
        <v>54</v>
      </c>
      <c r="AB840" s="1">
        <v>92</v>
      </c>
      <c r="AC840" s="1">
        <v>91</v>
      </c>
      <c r="AD840" s="1">
        <v>64</v>
      </c>
      <c r="AE840" s="1">
        <v>42</v>
      </c>
      <c r="AF840" s="1">
        <v>33</v>
      </c>
      <c r="AG840" s="1">
        <v>64</v>
      </c>
      <c r="AH840" s="1">
        <v>52</v>
      </c>
      <c r="AI840" s="1">
        <v>55</v>
      </c>
      <c r="AJ840" s="22">
        <v>47</v>
      </c>
      <c r="AL840" s="41" t="str">
        <f t="shared" si="40"/>
        <v>Liverpool</v>
      </c>
      <c r="AM840" s="14"/>
    </row>
    <row r="841" spans="16:39" x14ac:dyDescent="0.35">
      <c r="P841" s="21">
        <v>833</v>
      </c>
      <c r="Q841" s="1">
        <v>46</v>
      </c>
      <c r="R841" s="1">
        <v>43</v>
      </c>
      <c r="S841" s="1">
        <v>46</v>
      </c>
      <c r="T841" s="1">
        <v>52</v>
      </c>
      <c r="U841" s="1">
        <v>30</v>
      </c>
      <c r="V841" s="1">
        <v>66</v>
      </c>
      <c r="W841" s="1">
        <v>40</v>
      </c>
      <c r="X841" s="1">
        <v>56</v>
      </c>
      <c r="Y841" s="1">
        <v>32</v>
      </c>
      <c r="Z841" s="1">
        <v>28</v>
      </c>
      <c r="AA841" s="1">
        <v>51</v>
      </c>
      <c r="AB841" s="1">
        <v>80</v>
      </c>
      <c r="AC841" s="1">
        <v>89</v>
      </c>
      <c r="AD841" s="1">
        <v>54</v>
      </c>
      <c r="AE841" s="1">
        <v>49</v>
      </c>
      <c r="AF841" s="1">
        <v>28</v>
      </c>
      <c r="AG841" s="1">
        <v>69</v>
      </c>
      <c r="AH841" s="1">
        <v>65</v>
      </c>
      <c r="AI841" s="1">
        <v>63</v>
      </c>
      <c r="AJ841" s="22">
        <v>51</v>
      </c>
      <c r="AL841" s="41" t="str">
        <f t="shared" ref="AL841:AL904" si="41">INDEX($Q$5:$AJ$5,MATCH(MAX(Q841:AJ841),Q841:AJ841,0))</f>
        <v>Man City</v>
      </c>
      <c r="AM841" s="14"/>
    </row>
    <row r="842" spans="16:39" x14ac:dyDescent="0.35">
      <c r="P842" s="21">
        <v>834</v>
      </c>
      <c r="Q842" s="1">
        <v>58</v>
      </c>
      <c r="R842" s="1">
        <v>42</v>
      </c>
      <c r="S842" s="1">
        <v>43</v>
      </c>
      <c r="T842" s="1">
        <v>30</v>
      </c>
      <c r="U842" s="1">
        <v>37</v>
      </c>
      <c r="V842" s="1">
        <v>71</v>
      </c>
      <c r="W842" s="1">
        <v>70</v>
      </c>
      <c r="X842" s="1">
        <v>57</v>
      </c>
      <c r="Y842" s="1">
        <v>17</v>
      </c>
      <c r="Z842" s="1">
        <v>21</v>
      </c>
      <c r="AA842" s="1">
        <v>58</v>
      </c>
      <c r="AB842" s="1">
        <v>86</v>
      </c>
      <c r="AC842" s="1">
        <v>85</v>
      </c>
      <c r="AD842" s="1">
        <v>72</v>
      </c>
      <c r="AE842" s="1">
        <v>39</v>
      </c>
      <c r="AF842" s="1">
        <v>36</v>
      </c>
      <c r="AG842" s="1">
        <v>70</v>
      </c>
      <c r="AH842" s="1">
        <v>39</v>
      </c>
      <c r="AI842" s="1">
        <v>41</v>
      </c>
      <c r="AJ842" s="22">
        <v>67</v>
      </c>
      <c r="AL842" s="41" t="str">
        <f t="shared" si="41"/>
        <v>Liverpool</v>
      </c>
      <c r="AM842" s="14"/>
    </row>
    <row r="843" spans="16:39" x14ac:dyDescent="0.35">
      <c r="P843" s="21">
        <v>835</v>
      </c>
      <c r="Q843" s="1">
        <v>69</v>
      </c>
      <c r="R843" s="1">
        <v>50</v>
      </c>
      <c r="S843" s="1">
        <v>26</v>
      </c>
      <c r="T843" s="1">
        <v>24</v>
      </c>
      <c r="U843" s="1">
        <v>34</v>
      </c>
      <c r="V843" s="1">
        <v>69</v>
      </c>
      <c r="W843" s="1">
        <v>51</v>
      </c>
      <c r="X843" s="1">
        <v>64</v>
      </c>
      <c r="Y843" s="1">
        <v>29</v>
      </c>
      <c r="Z843" s="1">
        <v>18</v>
      </c>
      <c r="AA843" s="1">
        <v>66</v>
      </c>
      <c r="AB843" s="1">
        <v>84</v>
      </c>
      <c r="AC843" s="1">
        <v>80</v>
      </c>
      <c r="AD843" s="1">
        <v>45</v>
      </c>
      <c r="AE843" s="1">
        <v>46</v>
      </c>
      <c r="AF843" s="1">
        <v>44</v>
      </c>
      <c r="AG843" s="1">
        <v>85</v>
      </c>
      <c r="AH843" s="1">
        <v>51</v>
      </c>
      <c r="AI843" s="1">
        <v>46</v>
      </c>
      <c r="AJ843" s="22">
        <v>62</v>
      </c>
      <c r="AL843" s="41" t="str">
        <f t="shared" si="41"/>
        <v>Tottenham</v>
      </c>
      <c r="AM843" s="14"/>
    </row>
    <row r="844" spans="16:39" x14ac:dyDescent="0.35">
      <c r="P844" s="21">
        <v>836</v>
      </c>
      <c r="Q844" s="1">
        <v>74</v>
      </c>
      <c r="R844" s="1">
        <v>46</v>
      </c>
      <c r="S844" s="1">
        <v>30</v>
      </c>
      <c r="T844" s="1">
        <v>35</v>
      </c>
      <c r="U844" s="1">
        <v>37</v>
      </c>
      <c r="V844" s="1">
        <v>70</v>
      </c>
      <c r="W844" s="1">
        <v>38</v>
      </c>
      <c r="X844" s="1">
        <v>47</v>
      </c>
      <c r="Y844" s="1">
        <v>30</v>
      </c>
      <c r="Z844" s="1">
        <v>32</v>
      </c>
      <c r="AA844" s="1">
        <v>66</v>
      </c>
      <c r="AB844" s="1">
        <v>90</v>
      </c>
      <c r="AC844" s="1">
        <v>93</v>
      </c>
      <c r="AD844" s="1">
        <v>55</v>
      </c>
      <c r="AE844" s="1">
        <v>44</v>
      </c>
      <c r="AF844" s="1">
        <v>34</v>
      </c>
      <c r="AG844" s="1">
        <v>74</v>
      </c>
      <c r="AH844" s="1">
        <v>35</v>
      </c>
      <c r="AI844" s="1">
        <v>59</v>
      </c>
      <c r="AJ844" s="22">
        <v>47</v>
      </c>
      <c r="AL844" s="41" t="str">
        <f t="shared" si="41"/>
        <v>Man City</v>
      </c>
      <c r="AM844" s="14"/>
    </row>
    <row r="845" spans="16:39" x14ac:dyDescent="0.35">
      <c r="P845" s="21">
        <v>837</v>
      </c>
      <c r="Q845" s="1">
        <v>59</v>
      </c>
      <c r="R845" s="1">
        <v>39</v>
      </c>
      <c r="S845" s="1">
        <v>43</v>
      </c>
      <c r="T845" s="1">
        <v>44</v>
      </c>
      <c r="U845" s="1">
        <v>35</v>
      </c>
      <c r="V845" s="1">
        <v>51</v>
      </c>
      <c r="W845" s="1">
        <v>59</v>
      </c>
      <c r="X845" s="1">
        <v>65</v>
      </c>
      <c r="Y845" s="1">
        <v>22</v>
      </c>
      <c r="Z845" s="1">
        <v>22</v>
      </c>
      <c r="AA845" s="1">
        <v>57</v>
      </c>
      <c r="AB845" s="1">
        <v>94</v>
      </c>
      <c r="AC845" s="1">
        <v>89</v>
      </c>
      <c r="AD845" s="1">
        <v>66</v>
      </c>
      <c r="AE845" s="1">
        <v>53</v>
      </c>
      <c r="AF845" s="1">
        <v>36</v>
      </c>
      <c r="AG845" s="1">
        <v>65</v>
      </c>
      <c r="AH845" s="1">
        <v>47</v>
      </c>
      <c r="AI845" s="1">
        <v>43</v>
      </c>
      <c r="AJ845" s="22">
        <v>46</v>
      </c>
      <c r="AL845" s="41" t="str">
        <f t="shared" si="41"/>
        <v>Liverpool</v>
      </c>
      <c r="AM845" s="14"/>
    </row>
    <row r="846" spans="16:39" x14ac:dyDescent="0.35">
      <c r="P846" s="21">
        <v>838</v>
      </c>
      <c r="Q846" s="1">
        <v>64</v>
      </c>
      <c r="R846" s="1">
        <v>49</v>
      </c>
      <c r="S846" s="1">
        <v>38</v>
      </c>
      <c r="T846" s="1">
        <v>42</v>
      </c>
      <c r="U846" s="1">
        <v>30</v>
      </c>
      <c r="V846" s="1">
        <v>71</v>
      </c>
      <c r="W846" s="1">
        <v>50</v>
      </c>
      <c r="X846" s="1">
        <v>46</v>
      </c>
      <c r="Y846" s="1">
        <v>33</v>
      </c>
      <c r="Z846" s="1">
        <v>19</v>
      </c>
      <c r="AA846" s="1">
        <v>58</v>
      </c>
      <c r="AB846" s="1">
        <v>95</v>
      </c>
      <c r="AC846" s="1">
        <v>87</v>
      </c>
      <c r="AD846" s="1">
        <v>54</v>
      </c>
      <c r="AE846" s="1">
        <v>41</v>
      </c>
      <c r="AF846" s="1">
        <v>37</v>
      </c>
      <c r="AG846" s="1">
        <v>57</v>
      </c>
      <c r="AH846" s="1">
        <v>53</v>
      </c>
      <c r="AI846" s="1">
        <v>55</v>
      </c>
      <c r="AJ846" s="22">
        <v>52</v>
      </c>
      <c r="AL846" s="41" t="str">
        <f t="shared" si="41"/>
        <v>Liverpool</v>
      </c>
      <c r="AM846" s="14"/>
    </row>
    <row r="847" spans="16:39" x14ac:dyDescent="0.35">
      <c r="P847" s="21">
        <v>839</v>
      </c>
      <c r="Q847" s="1">
        <v>59</v>
      </c>
      <c r="R847" s="1">
        <v>56</v>
      </c>
      <c r="S847" s="1">
        <v>32</v>
      </c>
      <c r="T847" s="1">
        <v>48</v>
      </c>
      <c r="U847" s="1">
        <v>33</v>
      </c>
      <c r="V847" s="1">
        <v>74</v>
      </c>
      <c r="W847" s="1">
        <v>63</v>
      </c>
      <c r="X847" s="1">
        <v>51</v>
      </c>
      <c r="Y847" s="1">
        <v>27</v>
      </c>
      <c r="Z847" s="1">
        <v>17</v>
      </c>
      <c r="AA847" s="1">
        <v>48</v>
      </c>
      <c r="AB847" s="1">
        <v>88</v>
      </c>
      <c r="AC847" s="1">
        <v>92</v>
      </c>
      <c r="AD847" s="1">
        <v>68</v>
      </c>
      <c r="AE847" s="1">
        <v>50</v>
      </c>
      <c r="AF847" s="1">
        <v>37</v>
      </c>
      <c r="AG847" s="1">
        <v>64</v>
      </c>
      <c r="AH847" s="1">
        <v>49</v>
      </c>
      <c r="AI847" s="1">
        <v>38</v>
      </c>
      <c r="AJ847" s="22">
        <v>48</v>
      </c>
      <c r="AL847" s="41" t="str">
        <f t="shared" si="41"/>
        <v>Man City</v>
      </c>
      <c r="AM847" s="14"/>
    </row>
    <row r="848" spans="16:39" x14ac:dyDescent="0.35">
      <c r="P848" s="21">
        <v>840</v>
      </c>
      <c r="Q848" s="1">
        <v>59</v>
      </c>
      <c r="R848" s="1">
        <v>46</v>
      </c>
      <c r="S848" s="1">
        <v>29</v>
      </c>
      <c r="T848" s="1">
        <v>43</v>
      </c>
      <c r="U848" s="1">
        <v>36</v>
      </c>
      <c r="V848" s="1">
        <v>72</v>
      </c>
      <c r="W848" s="1">
        <v>52</v>
      </c>
      <c r="X848" s="1">
        <v>55</v>
      </c>
      <c r="Y848" s="1">
        <v>31</v>
      </c>
      <c r="Z848" s="1">
        <v>24</v>
      </c>
      <c r="AA848" s="1">
        <v>51</v>
      </c>
      <c r="AB848" s="1">
        <v>87</v>
      </c>
      <c r="AC848" s="1">
        <v>92</v>
      </c>
      <c r="AD848" s="1">
        <v>51</v>
      </c>
      <c r="AE848" s="1">
        <v>52</v>
      </c>
      <c r="AF848" s="1">
        <v>35</v>
      </c>
      <c r="AG848" s="1">
        <v>60</v>
      </c>
      <c r="AH848" s="1">
        <v>55</v>
      </c>
      <c r="AI848" s="1">
        <v>54</v>
      </c>
      <c r="AJ848" s="22">
        <v>52</v>
      </c>
      <c r="AL848" s="41" t="str">
        <f t="shared" si="41"/>
        <v>Man City</v>
      </c>
      <c r="AM848" s="14"/>
    </row>
    <row r="849" spans="16:39" x14ac:dyDescent="0.35">
      <c r="P849" s="21">
        <v>841</v>
      </c>
      <c r="Q849" s="1">
        <v>64</v>
      </c>
      <c r="R849" s="1">
        <v>49</v>
      </c>
      <c r="S849" s="1">
        <v>25</v>
      </c>
      <c r="T849" s="1">
        <v>44</v>
      </c>
      <c r="U849" s="1">
        <v>41</v>
      </c>
      <c r="V849" s="1">
        <v>55</v>
      </c>
      <c r="W849" s="1">
        <v>60</v>
      </c>
      <c r="X849" s="1">
        <v>49</v>
      </c>
      <c r="Y849" s="1">
        <v>20</v>
      </c>
      <c r="Z849" s="1">
        <v>32</v>
      </c>
      <c r="AA849" s="1">
        <v>54</v>
      </c>
      <c r="AB849" s="1">
        <v>91</v>
      </c>
      <c r="AC849" s="1">
        <v>95</v>
      </c>
      <c r="AD849" s="1">
        <v>52</v>
      </c>
      <c r="AE849" s="1">
        <v>49</v>
      </c>
      <c r="AF849" s="1">
        <v>43</v>
      </c>
      <c r="AG849" s="1">
        <v>71</v>
      </c>
      <c r="AH849" s="1">
        <v>38</v>
      </c>
      <c r="AI849" s="1">
        <v>44</v>
      </c>
      <c r="AJ849" s="22">
        <v>52</v>
      </c>
      <c r="AL849" s="41" t="str">
        <f t="shared" si="41"/>
        <v>Man City</v>
      </c>
      <c r="AM849" s="14"/>
    </row>
    <row r="850" spans="16:39" x14ac:dyDescent="0.35">
      <c r="P850" s="21">
        <v>842</v>
      </c>
      <c r="Q850" s="1">
        <v>57</v>
      </c>
      <c r="R850" s="1">
        <v>38</v>
      </c>
      <c r="S850" s="1">
        <v>39</v>
      </c>
      <c r="T850" s="1">
        <v>30</v>
      </c>
      <c r="U850" s="1">
        <v>36</v>
      </c>
      <c r="V850" s="1">
        <v>72</v>
      </c>
      <c r="W850" s="1">
        <v>67</v>
      </c>
      <c r="X850" s="1">
        <v>70</v>
      </c>
      <c r="Y850" s="1">
        <v>34</v>
      </c>
      <c r="Z850" s="1">
        <v>22</v>
      </c>
      <c r="AA850" s="1">
        <v>38</v>
      </c>
      <c r="AB850" s="1">
        <v>87</v>
      </c>
      <c r="AC850" s="1">
        <v>80</v>
      </c>
      <c r="AD850" s="1">
        <v>71</v>
      </c>
      <c r="AE850" s="1">
        <v>57</v>
      </c>
      <c r="AF850" s="1">
        <v>34</v>
      </c>
      <c r="AG850" s="1">
        <v>47</v>
      </c>
      <c r="AH850" s="1">
        <v>47</v>
      </c>
      <c r="AI850" s="1">
        <v>62</v>
      </c>
      <c r="AJ850" s="22">
        <v>56</v>
      </c>
      <c r="AL850" s="41" t="str">
        <f t="shared" si="41"/>
        <v>Liverpool</v>
      </c>
      <c r="AM850" s="14"/>
    </row>
    <row r="851" spans="16:39" x14ac:dyDescent="0.35">
      <c r="P851" s="21">
        <v>843</v>
      </c>
      <c r="Q851" s="1">
        <v>55</v>
      </c>
      <c r="R851" s="1">
        <v>46</v>
      </c>
      <c r="S851" s="1">
        <v>41</v>
      </c>
      <c r="T851" s="1">
        <v>45</v>
      </c>
      <c r="U851" s="1">
        <v>33</v>
      </c>
      <c r="V851" s="1">
        <v>66</v>
      </c>
      <c r="W851" s="1">
        <v>51</v>
      </c>
      <c r="X851" s="1">
        <v>40</v>
      </c>
      <c r="Y851" s="1">
        <v>30</v>
      </c>
      <c r="Z851" s="1">
        <v>31</v>
      </c>
      <c r="AA851" s="1">
        <v>51</v>
      </c>
      <c r="AB851" s="1">
        <v>82</v>
      </c>
      <c r="AC851" s="1">
        <v>88</v>
      </c>
      <c r="AD851" s="1">
        <v>70</v>
      </c>
      <c r="AE851" s="1">
        <v>40</v>
      </c>
      <c r="AF851" s="1">
        <v>36</v>
      </c>
      <c r="AG851" s="1">
        <v>62</v>
      </c>
      <c r="AH851" s="1">
        <v>54</v>
      </c>
      <c r="AI851" s="1">
        <v>58</v>
      </c>
      <c r="AJ851" s="22">
        <v>61</v>
      </c>
      <c r="AL851" s="41" t="str">
        <f t="shared" si="41"/>
        <v>Man City</v>
      </c>
      <c r="AM851" s="14"/>
    </row>
    <row r="852" spans="16:39" x14ac:dyDescent="0.35">
      <c r="P852" s="21">
        <v>844</v>
      </c>
      <c r="Q852" s="1">
        <v>62</v>
      </c>
      <c r="R852" s="1">
        <v>50</v>
      </c>
      <c r="S852" s="1">
        <v>49</v>
      </c>
      <c r="T852" s="1">
        <v>42</v>
      </c>
      <c r="U852" s="1">
        <v>22</v>
      </c>
      <c r="V852" s="1">
        <v>63</v>
      </c>
      <c r="W852" s="1">
        <v>56</v>
      </c>
      <c r="X852" s="1">
        <v>64</v>
      </c>
      <c r="Y852" s="1">
        <v>29</v>
      </c>
      <c r="Z852" s="1">
        <v>21</v>
      </c>
      <c r="AA852" s="1">
        <v>47</v>
      </c>
      <c r="AB852" s="1">
        <v>88</v>
      </c>
      <c r="AC852" s="1">
        <v>97</v>
      </c>
      <c r="AD852" s="1">
        <v>64</v>
      </c>
      <c r="AE852" s="1">
        <v>35</v>
      </c>
      <c r="AF852" s="1">
        <v>45</v>
      </c>
      <c r="AG852" s="1">
        <v>57</v>
      </c>
      <c r="AH852" s="1">
        <v>35</v>
      </c>
      <c r="AI852" s="1">
        <v>59</v>
      </c>
      <c r="AJ852" s="22">
        <v>54</v>
      </c>
      <c r="AL852" s="41" t="str">
        <f t="shared" si="41"/>
        <v>Man City</v>
      </c>
      <c r="AM852" s="14"/>
    </row>
    <row r="853" spans="16:39" x14ac:dyDescent="0.35">
      <c r="P853" s="21">
        <v>845</v>
      </c>
      <c r="Q853" s="1">
        <v>75</v>
      </c>
      <c r="R853" s="1">
        <v>43</v>
      </c>
      <c r="S853" s="1">
        <v>28</v>
      </c>
      <c r="T853" s="1">
        <v>48</v>
      </c>
      <c r="U853" s="1">
        <v>29</v>
      </c>
      <c r="V853" s="1">
        <v>68</v>
      </c>
      <c r="W853" s="1">
        <v>38</v>
      </c>
      <c r="X853" s="1">
        <v>56</v>
      </c>
      <c r="Y853" s="1">
        <v>37</v>
      </c>
      <c r="Z853" s="1">
        <v>24</v>
      </c>
      <c r="AA853" s="1">
        <v>51</v>
      </c>
      <c r="AB853" s="1">
        <v>82</v>
      </c>
      <c r="AC853" s="1">
        <v>77</v>
      </c>
      <c r="AD853" s="1">
        <v>57</v>
      </c>
      <c r="AE853" s="1">
        <v>34</v>
      </c>
      <c r="AF853" s="1">
        <v>44</v>
      </c>
      <c r="AG853" s="1">
        <v>80</v>
      </c>
      <c r="AH853" s="1">
        <v>42</v>
      </c>
      <c r="AI853" s="1">
        <v>67</v>
      </c>
      <c r="AJ853" s="22">
        <v>49</v>
      </c>
      <c r="AL853" s="41" t="str">
        <f t="shared" si="41"/>
        <v>Liverpool</v>
      </c>
      <c r="AM853" s="14"/>
    </row>
    <row r="854" spans="16:39" x14ac:dyDescent="0.35">
      <c r="P854" s="21">
        <v>846</v>
      </c>
      <c r="Q854" s="1">
        <v>55</v>
      </c>
      <c r="R854" s="1">
        <v>35</v>
      </c>
      <c r="S854" s="1">
        <v>48</v>
      </c>
      <c r="T854" s="1">
        <v>53</v>
      </c>
      <c r="U854" s="1">
        <v>34</v>
      </c>
      <c r="V854" s="1">
        <v>57</v>
      </c>
      <c r="W854" s="1">
        <v>50</v>
      </c>
      <c r="X854" s="1">
        <v>56</v>
      </c>
      <c r="Y854" s="1">
        <v>25</v>
      </c>
      <c r="Z854" s="1">
        <v>22</v>
      </c>
      <c r="AA854" s="1">
        <v>54</v>
      </c>
      <c r="AB854" s="1">
        <v>73</v>
      </c>
      <c r="AC854" s="1">
        <v>76</v>
      </c>
      <c r="AD854" s="1">
        <v>68</v>
      </c>
      <c r="AE854" s="1">
        <v>39</v>
      </c>
      <c r="AF854" s="1">
        <v>43</v>
      </c>
      <c r="AG854" s="1">
        <v>79</v>
      </c>
      <c r="AH854" s="1">
        <v>54</v>
      </c>
      <c r="AI854" s="1">
        <v>40</v>
      </c>
      <c r="AJ854" s="22">
        <v>52</v>
      </c>
      <c r="AL854" s="41" t="str">
        <f t="shared" si="41"/>
        <v>Tottenham</v>
      </c>
      <c r="AM854" s="14"/>
    </row>
    <row r="855" spans="16:39" x14ac:dyDescent="0.35">
      <c r="P855" s="21">
        <v>847</v>
      </c>
      <c r="Q855" s="1">
        <v>63</v>
      </c>
      <c r="R855" s="1">
        <v>36</v>
      </c>
      <c r="S855" s="1">
        <v>41</v>
      </c>
      <c r="T855" s="1">
        <v>46</v>
      </c>
      <c r="U855" s="1">
        <v>29</v>
      </c>
      <c r="V855" s="1">
        <v>72</v>
      </c>
      <c r="W855" s="1">
        <v>49</v>
      </c>
      <c r="X855" s="1">
        <v>57</v>
      </c>
      <c r="Y855" s="1">
        <v>35</v>
      </c>
      <c r="Z855" s="1">
        <v>21</v>
      </c>
      <c r="AA855" s="1">
        <v>52</v>
      </c>
      <c r="AB855" s="1">
        <v>77</v>
      </c>
      <c r="AC855" s="1">
        <v>86</v>
      </c>
      <c r="AD855" s="1">
        <v>61</v>
      </c>
      <c r="AE855" s="1">
        <v>51</v>
      </c>
      <c r="AF855" s="1">
        <v>32</v>
      </c>
      <c r="AG855" s="1">
        <v>74</v>
      </c>
      <c r="AH855" s="1">
        <v>53</v>
      </c>
      <c r="AI855" s="1">
        <v>47</v>
      </c>
      <c r="AJ855" s="22">
        <v>60</v>
      </c>
      <c r="AL855" s="41" t="str">
        <f t="shared" si="41"/>
        <v>Man City</v>
      </c>
      <c r="AM855" s="14"/>
    </row>
    <row r="856" spans="16:39" x14ac:dyDescent="0.35">
      <c r="P856" s="21">
        <v>848</v>
      </c>
      <c r="Q856" s="1">
        <v>67</v>
      </c>
      <c r="R856" s="1">
        <v>51</v>
      </c>
      <c r="S856" s="1">
        <v>33</v>
      </c>
      <c r="T856" s="1">
        <v>55</v>
      </c>
      <c r="U856" s="1">
        <v>32</v>
      </c>
      <c r="V856" s="1">
        <v>53</v>
      </c>
      <c r="W856" s="1">
        <v>60</v>
      </c>
      <c r="X856" s="1">
        <v>55</v>
      </c>
      <c r="Y856" s="1">
        <v>28</v>
      </c>
      <c r="Z856" s="1">
        <v>13</v>
      </c>
      <c r="AA856" s="1">
        <v>46</v>
      </c>
      <c r="AB856" s="1">
        <v>89</v>
      </c>
      <c r="AC856" s="1">
        <v>94</v>
      </c>
      <c r="AD856" s="1">
        <v>57</v>
      </c>
      <c r="AE856" s="1">
        <v>46</v>
      </c>
      <c r="AF856" s="1">
        <v>38</v>
      </c>
      <c r="AG856" s="1">
        <v>57</v>
      </c>
      <c r="AH856" s="1">
        <v>57</v>
      </c>
      <c r="AI856" s="1">
        <v>52</v>
      </c>
      <c r="AJ856" s="22">
        <v>56</v>
      </c>
      <c r="AL856" s="41" t="str">
        <f t="shared" si="41"/>
        <v>Man City</v>
      </c>
      <c r="AM856" s="14"/>
    </row>
    <row r="857" spans="16:39" x14ac:dyDescent="0.35">
      <c r="P857" s="21">
        <v>849</v>
      </c>
      <c r="Q857" s="1">
        <v>66</v>
      </c>
      <c r="R857" s="1">
        <v>46</v>
      </c>
      <c r="S857" s="1">
        <v>35</v>
      </c>
      <c r="T857" s="1">
        <v>34</v>
      </c>
      <c r="U857" s="1">
        <v>31</v>
      </c>
      <c r="V857" s="1">
        <v>71</v>
      </c>
      <c r="W857" s="1">
        <v>56</v>
      </c>
      <c r="X857" s="1">
        <v>64</v>
      </c>
      <c r="Y857" s="1">
        <v>29</v>
      </c>
      <c r="Z857" s="1">
        <v>27</v>
      </c>
      <c r="AA857" s="1">
        <v>63</v>
      </c>
      <c r="AB857" s="1">
        <v>92</v>
      </c>
      <c r="AC857" s="1">
        <v>88</v>
      </c>
      <c r="AD857" s="1">
        <v>50</v>
      </c>
      <c r="AE857" s="1">
        <v>43</v>
      </c>
      <c r="AF857" s="1">
        <v>44</v>
      </c>
      <c r="AG857" s="1">
        <v>64</v>
      </c>
      <c r="AH857" s="1">
        <v>41</v>
      </c>
      <c r="AI857" s="1">
        <v>50</v>
      </c>
      <c r="AJ857" s="22">
        <v>48</v>
      </c>
      <c r="AL857" s="41" t="str">
        <f t="shared" si="41"/>
        <v>Liverpool</v>
      </c>
      <c r="AM857" s="14"/>
    </row>
    <row r="858" spans="16:39" x14ac:dyDescent="0.35">
      <c r="P858" s="21">
        <v>850</v>
      </c>
      <c r="Q858" s="1">
        <v>70</v>
      </c>
      <c r="R858" s="1">
        <v>45</v>
      </c>
      <c r="S858" s="1">
        <v>28</v>
      </c>
      <c r="T858" s="1">
        <v>44</v>
      </c>
      <c r="U858" s="1">
        <v>33</v>
      </c>
      <c r="V858" s="1">
        <v>65</v>
      </c>
      <c r="W858" s="1">
        <v>54</v>
      </c>
      <c r="X858" s="1">
        <v>53</v>
      </c>
      <c r="Y858" s="1">
        <v>25</v>
      </c>
      <c r="Z858" s="1">
        <v>24</v>
      </c>
      <c r="AA858" s="1">
        <v>53</v>
      </c>
      <c r="AB858" s="1">
        <v>93</v>
      </c>
      <c r="AC858" s="1">
        <v>88</v>
      </c>
      <c r="AD858" s="1">
        <v>59</v>
      </c>
      <c r="AE858" s="1">
        <v>50</v>
      </c>
      <c r="AF858" s="1">
        <v>36</v>
      </c>
      <c r="AG858" s="1">
        <v>68</v>
      </c>
      <c r="AH858" s="1">
        <v>56</v>
      </c>
      <c r="AI858" s="1">
        <v>61</v>
      </c>
      <c r="AJ858" s="22">
        <v>42</v>
      </c>
      <c r="AL858" s="41" t="str">
        <f t="shared" si="41"/>
        <v>Liverpool</v>
      </c>
      <c r="AM858" s="14"/>
    </row>
    <row r="859" spans="16:39" x14ac:dyDescent="0.35">
      <c r="P859" s="21">
        <v>851</v>
      </c>
      <c r="Q859" s="1">
        <v>69</v>
      </c>
      <c r="R859" s="1">
        <v>45</v>
      </c>
      <c r="S859" s="1">
        <v>33</v>
      </c>
      <c r="T859" s="1">
        <v>34</v>
      </c>
      <c r="U859" s="1">
        <v>34</v>
      </c>
      <c r="V859" s="1">
        <v>66</v>
      </c>
      <c r="W859" s="1">
        <v>49</v>
      </c>
      <c r="X859" s="1">
        <v>55</v>
      </c>
      <c r="Y859" s="1">
        <v>46</v>
      </c>
      <c r="Z859" s="1">
        <v>29</v>
      </c>
      <c r="AA859" s="1">
        <v>49</v>
      </c>
      <c r="AB859" s="1">
        <v>88</v>
      </c>
      <c r="AC859" s="1">
        <v>88</v>
      </c>
      <c r="AD859" s="1">
        <v>61</v>
      </c>
      <c r="AE859" s="1">
        <v>37</v>
      </c>
      <c r="AF859" s="1">
        <v>30</v>
      </c>
      <c r="AG859" s="1">
        <v>72</v>
      </c>
      <c r="AH859" s="1">
        <v>39</v>
      </c>
      <c r="AI859" s="1">
        <v>45</v>
      </c>
      <c r="AJ859" s="22">
        <v>51</v>
      </c>
      <c r="AL859" s="41" t="str">
        <f t="shared" si="41"/>
        <v>Liverpool</v>
      </c>
      <c r="AM859" s="14"/>
    </row>
    <row r="860" spans="16:39" x14ac:dyDescent="0.35">
      <c r="P860" s="21">
        <v>852</v>
      </c>
      <c r="Q860" s="1">
        <v>60</v>
      </c>
      <c r="R860" s="1">
        <v>39</v>
      </c>
      <c r="S860" s="1">
        <v>33</v>
      </c>
      <c r="T860" s="1">
        <v>35</v>
      </c>
      <c r="U860" s="1">
        <v>39</v>
      </c>
      <c r="V860" s="1">
        <v>72</v>
      </c>
      <c r="W860" s="1">
        <v>40</v>
      </c>
      <c r="X860" s="1">
        <v>66</v>
      </c>
      <c r="Y860" s="1">
        <v>33</v>
      </c>
      <c r="Z860" s="1">
        <v>15</v>
      </c>
      <c r="AA860" s="1">
        <v>53</v>
      </c>
      <c r="AB860" s="1">
        <v>85</v>
      </c>
      <c r="AC860" s="1">
        <v>90</v>
      </c>
      <c r="AD860" s="1">
        <v>66</v>
      </c>
      <c r="AE860" s="1">
        <v>58</v>
      </c>
      <c r="AF860" s="1">
        <v>38</v>
      </c>
      <c r="AG860" s="1">
        <v>73</v>
      </c>
      <c r="AH860" s="1">
        <v>49</v>
      </c>
      <c r="AI860" s="1">
        <v>46</v>
      </c>
      <c r="AJ860" s="22">
        <v>49</v>
      </c>
      <c r="AL860" s="41" t="str">
        <f t="shared" si="41"/>
        <v>Man City</v>
      </c>
      <c r="AM860" s="14"/>
    </row>
    <row r="861" spans="16:39" x14ac:dyDescent="0.35">
      <c r="P861" s="21">
        <v>853</v>
      </c>
      <c r="Q861" s="1">
        <v>68</v>
      </c>
      <c r="R861" s="1">
        <v>49</v>
      </c>
      <c r="S861" s="1">
        <v>43</v>
      </c>
      <c r="T861" s="1">
        <v>49</v>
      </c>
      <c r="U861" s="1">
        <v>40</v>
      </c>
      <c r="V861" s="1">
        <v>55</v>
      </c>
      <c r="W861" s="1">
        <v>57</v>
      </c>
      <c r="X861" s="1">
        <v>61</v>
      </c>
      <c r="Y861" s="1">
        <v>35</v>
      </c>
      <c r="Z861" s="1">
        <v>17</v>
      </c>
      <c r="AA861" s="1">
        <v>52</v>
      </c>
      <c r="AB861" s="1">
        <v>68</v>
      </c>
      <c r="AC861" s="1">
        <v>90</v>
      </c>
      <c r="AD861" s="1">
        <v>65</v>
      </c>
      <c r="AE861" s="1">
        <v>49</v>
      </c>
      <c r="AF861" s="1">
        <v>37</v>
      </c>
      <c r="AG861" s="1">
        <v>65</v>
      </c>
      <c r="AH861" s="1">
        <v>36</v>
      </c>
      <c r="AI861" s="1">
        <v>53</v>
      </c>
      <c r="AJ861" s="22">
        <v>54</v>
      </c>
      <c r="AL861" s="41" t="str">
        <f t="shared" si="41"/>
        <v>Man City</v>
      </c>
      <c r="AM861" s="14"/>
    </row>
    <row r="862" spans="16:39" x14ac:dyDescent="0.35">
      <c r="P862" s="21">
        <v>854</v>
      </c>
      <c r="Q862" s="1">
        <v>60</v>
      </c>
      <c r="R862" s="1">
        <v>46</v>
      </c>
      <c r="S862" s="1">
        <v>38</v>
      </c>
      <c r="T862" s="1">
        <v>47</v>
      </c>
      <c r="U862" s="1">
        <v>26</v>
      </c>
      <c r="V862" s="1">
        <v>72</v>
      </c>
      <c r="W862" s="1">
        <v>42</v>
      </c>
      <c r="X862" s="1">
        <v>61</v>
      </c>
      <c r="Y862" s="1">
        <v>24</v>
      </c>
      <c r="Z862" s="1">
        <v>28</v>
      </c>
      <c r="AA862" s="1">
        <v>45</v>
      </c>
      <c r="AB862" s="1">
        <v>77</v>
      </c>
      <c r="AC862" s="1">
        <v>96</v>
      </c>
      <c r="AD862" s="1">
        <v>65</v>
      </c>
      <c r="AE862" s="1">
        <v>52</v>
      </c>
      <c r="AF862" s="1">
        <v>42</v>
      </c>
      <c r="AG862" s="1">
        <v>69</v>
      </c>
      <c r="AH862" s="1">
        <v>53</v>
      </c>
      <c r="AI862" s="1">
        <v>55</v>
      </c>
      <c r="AJ862" s="22">
        <v>43</v>
      </c>
      <c r="AL862" s="41" t="str">
        <f t="shared" si="41"/>
        <v>Man City</v>
      </c>
      <c r="AM862" s="14"/>
    </row>
    <row r="863" spans="16:39" x14ac:dyDescent="0.35">
      <c r="P863" s="21">
        <v>855</v>
      </c>
      <c r="Q863" s="1">
        <v>54</v>
      </c>
      <c r="R863" s="1">
        <v>35</v>
      </c>
      <c r="S863" s="1">
        <v>49</v>
      </c>
      <c r="T863" s="1">
        <v>48</v>
      </c>
      <c r="U863" s="1">
        <v>34</v>
      </c>
      <c r="V863" s="1">
        <v>65</v>
      </c>
      <c r="W863" s="1">
        <v>44</v>
      </c>
      <c r="X863" s="1">
        <v>55</v>
      </c>
      <c r="Y863" s="1">
        <v>39</v>
      </c>
      <c r="Z863" s="1">
        <v>29</v>
      </c>
      <c r="AA863" s="1">
        <v>42</v>
      </c>
      <c r="AB863" s="1">
        <v>89</v>
      </c>
      <c r="AC863" s="1">
        <v>90</v>
      </c>
      <c r="AD863" s="1">
        <v>55</v>
      </c>
      <c r="AE863" s="1">
        <v>38</v>
      </c>
      <c r="AF863" s="1">
        <v>45</v>
      </c>
      <c r="AG863" s="1">
        <v>62</v>
      </c>
      <c r="AH863" s="1">
        <v>57</v>
      </c>
      <c r="AI863" s="1">
        <v>49</v>
      </c>
      <c r="AJ863" s="22">
        <v>66</v>
      </c>
      <c r="AL863" s="41" t="str">
        <f t="shared" si="41"/>
        <v>Man City</v>
      </c>
      <c r="AM863" s="14"/>
    </row>
    <row r="864" spans="16:39" x14ac:dyDescent="0.35">
      <c r="P864" s="21">
        <v>856</v>
      </c>
      <c r="Q864" s="1">
        <v>62</v>
      </c>
      <c r="R864" s="1">
        <v>43</v>
      </c>
      <c r="S864" s="1">
        <v>36</v>
      </c>
      <c r="T864" s="1">
        <v>25</v>
      </c>
      <c r="U864" s="1">
        <v>54</v>
      </c>
      <c r="V864" s="1">
        <v>58</v>
      </c>
      <c r="W864" s="1">
        <v>54</v>
      </c>
      <c r="X864" s="1">
        <v>44</v>
      </c>
      <c r="Y864" s="1">
        <v>27</v>
      </c>
      <c r="Z864" s="1">
        <v>26</v>
      </c>
      <c r="AA864" s="1">
        <v>57</v>
      </c>
      <c r="AB864" s="1">
        <v>92</v>
      </c>
      <c r="AC864" s="1">
        <v>85</v>
      </c>
      <c r="AD864" s="1">
        <v>68</v>
      </c>
      <c r="AE864" s="1">
        <v>34</v>
      </c>
      <c r="AF864" s="1">
        <v>51</v>
      </c>
      <c r="AG864" s="1">
        <v>67</v>
      </c>
      <c r="AH864" s="1">
        <v>58</v>
      </c>
      <c r="AI864" s="1">
        <v>55</v>
      </c>
      <c r="AJ864" s="22">
        <v>51</v>
      </c>
      <c r="AL864" s="41" t="str">
        <f t="shared" si="41"/>
        <v>Liverpool</v>
      </c>
      <c r="AM864" s="14"/>
    </row>
    <row r="865" spans="16:39" x14ac:dyDescent="0.35">
      <c r="P865" s="21">
        <v>857</v>
      </c>
      <c r="Q865" s="1">
        <v>56</v>
      </c>
      <c r="R865" s="1">
        <v>51</v>
      </c>
      <c r="S865" s="1">
        <v>39</v>
      </c>
      <c r="T865" s="1">
        <v>33</v>
      </c>
      <c r="U865" s="1">
        <v>31</v>
      </c>
      <c r="V865" s="1">
        <v>70</v>
      </c>
      <c r="W865" s="1">
        <v>51</v>
      </c>
      <c r="X865" s="1">
        <v>48</v>
      </c>
      <c r="Y865" s="1">
        <v>21</v>
      </c>
      <c r="Z865" s="1">
        <v>21</v>
      </c>
      <c r="AA865" s="1">
        <v>57</v>
      </c>
      <c r="AB865" s="1">
        <v>91</v>
      </c>
      <c r="AC865" s="1">
        <v>94</v>
      </c>
      <c r="AD865" s="1">
        <v>48</v>
      </c>
      <c r="AE865" s="1">
        <v>59</v>
      </c>
      <c r="AF865" s="1">
        <v>63</v>
      </c>
      <c r="AG865" s="1">
        <v>64</v>
      </c>
      <c r="AH865" s="1">
        <v>37</v>
      </c>
      <c r="AI865" s="1">
        <v>53</v>
      </c>
      <c r="AJ865" s="22">
        <v>48</v>
      </c>
      <c r="AL865" s="41" t="str">
        <f t="shared" si="41"/>
        <v>Man City</v>
      </c>
      <c r="AM865" s="14"/>
    </row>
    <row r="866" spans="16:39" x14ac:dyDescent="0.35">
      <c r="P866" s="21">
        <v>858</v>
      </c>
      <c r="Q866" s="1">
        <v>71</v>
      </c>
      <c r="R866" s="1">
        <v>54</v>
      </c>
      <c r="S866" s="1">
        <v>45</v>
      </c>
      <c r="T866" s="1">
        <v>46</v>
      </c>
      <c r="U866" s="1">
        <v>34</v>
      </c>
      <c r="V866" s="1">
        <v>53</v>
      </c>
      <c r="W866" s="1">
        <v>58</v>
      </c>
      <c r="X866" s="1">
        <v>56</v>
      </c>
      <c r="Y866" s="1">
        <v>20</v>
      </c>
      <c r="Z866" s="1">
        <v>25</v>
      </c>
      <c r="AA866" s="1">
        <v>43</v>
      </c>
      <c r="AB866" s="1">
        <v>87</v>
      </c>
      <c r="AC866" s="1">
        <v>90</v>
      </c>
      <c r="AD866" s="1">
        <v>64</v>
      </c>
      <c r="AE866" s="1">
        <v>51</v>
      </c>
      <c r="AF866" s="1">
        <v>45</v>
      </c>
      <c r="AG866" s="1">
        <v>67</v>
      </c>
      <c r="AH866" s="1">
        <v>37</v>
      </c>
      <c r="AI866" s="1">
        <v>43</v>
      </c>
      <c r="AJ866" s="22">
        <v>53</v>
      </c>
      <c r="AL866" s="41" t="str">
        <f t="shared" si="41"/>
        <v>Man City</v>
      </c>
      <c r="AM866" s="14"/>
    </row>
    <row r="867" spans="16:39" x14ac:dyDescent="0.35">
      <c r="P867" s="21">
        <v>859</v>
      </c>
      <c r="Q867" s="1">
        <v>66</v>
      </c>
      <c r="R867" s="1">
        <v>52</v>
      </c>
      <c r="S867" s="1">
        <v>35</v>
      </c>
      <c r="T867" s="1">
        <v>35</v>
      </c>
      <c r="U867" s="1">
        <v>40</v>
      </c>
      <c r="V867" s="1">
        <v>63</v>
      </c>
      <c r="W867" s="1">
        <v>59</v>
      </c>
      <c r="X867" s="1">
        <v>50</v>
      </c>
      <c r="Y867" s="1">
        <v>29</v>
      </c>
      <c r="Z867" s="1">
        <v>20</v>
      </c>
      <c r="AA867" s="1">
        <v>41</v>
      </c>
      <c r="AB867" s="1">
        <v>84</v>
      </c>
      <c r="AC867" s="1">
        <v>88</v>
      </c>
      <c r="AD867" s="1">
        <v>59</v>
      </c>
      <c r="AE867" s="1">
        <v>49</v>
      </c>
      <c r="AF867" s="1">
        <v>46</v>
      </c>
      <c r="AG867" s="1">
        <v>78</v>
      </c>
      <c r="AH867" s="1">
        <v>52</v>
      </c>
      <c r="AI867" s="1">
        <v>44</v>
      </c>
      <c r="AJ867" s="22">
        <v>51</v>
      </c>
      <c r="AL867" s="41" t="str">
        <f t="shared" si="41"/>
        <v>Man City</v>
      </c>
      <c r="AM867" s="14"/>
    </row>
    <row r="868" spans="16:39" x14ac:dyDescent="0.35">
      <c r="P868" s="21">
        <v>860</v>
      </c>
      <c r="Q868" s="1">
        <v>52</v>
      </c>
      <c r="R868" s="1">
        <v>61</v>
      </c>
      <c r="S868" s="1">
        <v>41</v>
      </c>
      <c r="T868" s="1">
        <v>42</v>
      </c>
      <c r="U868" s="1">
        <v>34</v>
      </c>
      <c r="V868" s="1">
        <v>64</v>
      </c>
      <c r="W868" s="1">
        <v>59</v>
      </c>
      <c r="X868" s="1">
        <v>49</v>
      </c>
      <c r="Y868" s="1">
        <v>20</v>
      </c>
      <c r="Z868" s="1">
        <v>28</v>
      </c>
      <c r="AA868" s="1">
        <v>51</v>
      </c>
      <c r="AB868" s="1">
        <v>76</v>
      </c>
      <c r="AC868" s="1">
        <v>78</v>
      </c>
      <c r="AD868" s="1">
        <v>65</v>
      </c>
      <c r="AE868" s="1">
        <v>47</v>
      </c>
      <c r="AF868" s="1">
        <v>43</v>
      </c>
      <c r="AG868" s="1">
        <v>67</v>
      </c>
      <c r="AH868" s="1">
        <v>46</v>
      </c>
      <c r="AI868" s="1">
        <v>51</v>
      </c>
      <c r="AJ868" s="22">
        <v>64</v>
      </c>
      <c r="AL868" s="41" t="str">
        <f t="shared" si="41"/>
        <v>Man City</v>
      </c>
      <c r="AM868" s="14"/>
    </row>
    <row r="869" spans="16:39" x14ac:dyDescent="0.35">
      <c r="P869" s="21">
        <v>861</v>
      </c>
      <c r="Q869" s="1">
        <v>58</v>
      </c>
      <c r="R869" s="1">
        <v>46</v>
      </c>
      <c r="S869" s="1">
        <v>41</v>
      </c>
      <c r="T869" s="1">
        <v>59</v>
      </c>
      <c r="U869" s="1">
        <v>23</v>
      </c>
      <c r="V869" s="1">
        <v>65</v>
      </c>
      <c r="W869" s="1">
        <v>35</v>
      </c>
      <c r="X869" s="1">
        <v>58</v>
      </c>
      <c r="Y869" s="1">
        <v>18</v>
      </c>
      <c r="Z869" s="1">
        <v>21</v>
      </c>
      <c r="AA869" s="1">
        <v>66</v>
      </c>
      <c r="AB869" s="1">
        <v>87</v>
      </c>
      <c r="AC869" s="1">
        <v>84</v>
      </c>
      <c r="AD869" s="1">
        <v>55</v>
      </c>
      <c r="AE869" s="1">
        <v>46</v>
      </c>
      <c r="AF869" s="1">
        <v>49</v>
      </c>
      <c r="AG869" s="1">
        <v>69</v>
      </c>
      <c r="AH869" s="1">
        <v>39</v>
      </c>
      <c r="AI869" s="1">
        <v>62</v>
      </c>
      <c r="AJ869" s="22">
        <v>50</v>
      </c>
      <c r="AL869" s="41" t="str">
        <f t="shared" si="41"/>
        <v>Liverpool</v>
      </c>
      <c r="AM869" s="14"/>
    </row>
    <row r="870" spans="16:39" x14ac:dyDescent="0.35">
      <c r="P870" s="21">
        <v>862</v>
      </c>
      <c r="Q870" s="1">
        <v>71</v>
      </c>
      <c r="R870" s="1">
        <v>30</v>
      </c>
      <c r="S870" s="1">
        <v>32</v>
      </c>
      <c r="T870" s="1">
        <v>41</v>
      </c>
      <c r="U870" s="1">
        <v>27</v>
      </c>
      <c r="V870" s="1">
        <v>74</v>
      </c>
      <c r="W870" s="1">
        <v>43</v>
      </c>
      <c r="X870" s="1">
        <v>52</v>
      </c>
      <c r="Y870" s="1">
        <v>27</v>
      </c>
      <c r="Z870" s="1">
        <v>25</v>
      </c>
      <c r="AA870" s="1">
        <v>67</v>
      </c>
      <c r="AB870" s="1">
        <v>90</v>
      </c>
      <c r="AC870" s="1">
        <v>87</v>
      </c>
      <c r="AD870" s="1">
        <v>47</v>
      </c>
      <c r="AE870" s="1">
        <v>47</v>
      </c>
      <c r="AF870" s="1">
        <v>45</v>
      </c>
      <c r="AG870" s="1">
        <v>68</v>
      </c>
      <c r="AH870" s="1">
        <v>55</v>
      </c>
      <c r="AI870" s="1">
        <v>45</v>
      </c>
      <c r="AJ870" s="22">
        <v>52</v>
      </c>
      <c r="AL870" s="41" t="str">
        <f t="shared" si="41"/>
        <v>Liverpool</v>
      </c>
      <c r="AM870" s="14"/>
    </row>
    <row r="871" spans="16:39" x14ac:dyDescent="0.35">
      <c r="P871" s="21">
        <v>863</v>
      </c>
      <c r="Q871" s="1">
        <v>79</v>
      </c>
      <c r="R871" s="1">
        <v>57</v>
      </c>
      <c r="S871" s="1">
        <v>40</v>
      </c>
      <c r="T871" s="1">
        <v>39</v>
      </c>
      <c r="U871" s="1">
        <v>22</v>
      </c>
      <c r="V871" s="1">
        <v>68</v>
      </c>
      <c r="W871" s="1">
        <v>48</v>
      </c>
      <c r="X871" s="1">
        <v>41</v>
      </c>
      <c r="Y871" s="1">
        <v>31</v>
      </c>
      <c r="Z871" s="1">
        <v>23</v>
      </c>
      <c r="AA871" s="1">
        <v>49</v>
      </c>
      <c r="AB871" s="1">
        <v>79</v>
      </c>
      <c r="AC871" s="1">
        <v>85</v>
      </c>
      <c r="AD871" s="1">
        <v>61</v>
      </c>
      <c r="AE871" s="1">
        <v>57</v>
      </c>
      <c r="AF871" s="1">
        <v>48</v>
      </c>
      <c r="AG871" s="1">
        <v>69</v>
      </c>
      <c r="AH871" s="1">
        <v>46</v>
      </c>
      <c r="AI871" s="1">
        <v>57</v>
      </c>
      <c r="AJ871" s="22">
        <v>39</v>
      </c>
      <c r="AL871" s="41" t="str">
        <f t="shared" si="41"/>
        <v>Man City</v>
      </c>
      <c r="AM871" s="14"/>
    </row>
    <row r="872" spans="16:39" x14ac:dyDescent="0.35">
      <c r="P872" s="21">
        <v>864</v>
      </c>
      <c r="Q872" s="1">
        <v>70</v>
      </c>
      <c r="R872" s="1">
        <v>40</v>
      </c>
      <c r="S872" s="1">
        <v>40</v>
      </c>
      <c r="T872" s="1">
        <v>31</v>
      </c>
      <c r="U872" s="1">
        <v>31</v>
      </c>
      <c r="V872" s="1">
        <v>65</v>
      </c>
      <c r="W872" s="1">
        <v>54</v>
      </c>
      <c r="X872" s="1">
        <v>62</v>
      </c>
      <c r="Y872" s="1">
        <v>28</v>
      </c>
      <c r="Z872" s="1">
        <v>28</v>
      </c>
      <c r="AA872" s="1">
        <v>61</v>
      </c>
      <c r="AB872" s="1">
        <v>88</v>
      </c>
      <c r="AC872" s="1">
        <v>93</v>
      </c>
      <c r="AD872" s="1">
        <v>45</v>
      </c>
      <c r="AE872" s="1">
        <v>53</v>
      </c>
      <c r="AF872" s="1">
        <v>40</v>
      </c>
      <c r="AG872" s="1">
        <v>52</v>
      </c>
      <c r="AH872" s="1">
        <v>48</v>
      </c>
      <c r="AI872" s="1">
        <v>47</v>
      </c>
      <c r="AJ872" s="22">
        <v>61</v>
      </c>
      <c r="AL872" s="41" t="str">
        <f t="shared" si="41"/>
        <v>Man City</v>
      </c>
      <c r="AM872" s="14"/>
    </row>
    <row r="873" spans="16:39" x14ac:dyDescent="0.35">
      <c r="P873" s="21">
        <v>865</v>
      </c>
      <c r="Q873" s="1">
        <v>65</v>
      </c>
      <c r="R873" s="1">
        <v>46</v>
      </c>
      <c r="S873" s="1">
        <v>39</v>
      </c>
      <c r="T873" s="1">
        <v>48</v>
      </c>
      <c r="U873" s="1">
        <v>30</v>
      </c>
      <c r="V873" s="1">
        <v>59</v>
      </c>
      <c r="W873" s="1">
        <v>43</v>
      </c>
      <c r="X873" s="1">
        <v>62</v>
      </c>
      <c r="Y873" s="1">
        <v>35</v>
      </c>
      <c r="Z873" s="1">
        <v>22</v>
      </c>
      <c r="AA873" s="1">
        <v>41</v>
      </c>
      <c r="AB873" s="1">
        <v>83</v>
      </c>
      <c r="AC873" s="1">
        <v>79</v>
      </c>
      <c r="AD873" s="1">
        <v>57</v>
      </c>
      <c r="AE873" s="1">
        <v>55</v>
      </c>
      <c r="AF873" s="1">
        <v>39</v>
      </c>
      <c r="AG873" s="1">
        <v>72</v>
      </c>
      <c r="AH873" s="1">
        <v>56</v>
      </c>
      <c r="AI873" s="1">
        <v>40</v>
      </c>
      <c r="AJ873" s="22">
        <v>60</v>
      </c>
      <c r="AL873" s="41" t="str">
        <f t="shared" si="41"/>
        <v>Liverpool</v>
      </c>
      <c r="AM873" s="14"/>
    </row>
    <row r="874" spans="16:39" x14ac:dyDescent="0.35">
      <c r="P874" s="21">
        <v>866</v>
      </c>
      <c r="Q874" s="1">
        <v>59</v>
      </c>
      <c r="R874" s="1">
        <v>60</v>
      </c>
      <c r="S874" s="1">
        <v>40</v>
      </c>
      <c r="T874" s="1">
        <v>35</v>
      </c>
      <c r="U874" s="1">
        <v>23</v>
      </c>
      <c r="V874" s="1">
        <v>62</v>
      </c>
      <c r="W874" s="1">
        <v>47</v>
      </c>
      <c r="X874" s="1">
        <v>43</v>
      </c>
      <c r="Y874" s="1">
        <v>36</v>
      </c>
      <c r="Z874" s="1">
        <v>25</v>
      </c>
      <c r="AA874" s="1">
        <v>57</v>
      </c>
      <c r="AB874" s="1">
        <v>89</v>
      </c>
      <c r="AC874" s="1">
        <v>95</v>
      </c>
      <c r="AD874" s="1">
        <v>53</v>
      </c>
      <c r="AE874" s="1">
        <v>47</v>
      </c>
      <c r="AF874" s="1">
        <v>35</v>
      </c>
      <c r="AG874" s="1">
        <v>68</v>
      </c>
      <c r="AH874" s="1">
        <v>48</v>
      </c>
      <c r="AI874" s="1">
        <v>32</v>
      </c>
      <c r="AJ874" s="22">
        <v>63</v>
      </c>
      <c r="AL874" s="41" t="str">
        <f t="shared" si="41"/>
        <v>Man City</v>
      </c>
      <c r="AM874" s="14"/>
    </row>
    <row r="875" spans="16:39" x14ac:dyDescent="0.35">
      <c r="P875" s="21">
        <v>867</v>
      </c>
      <c r="Q875" s="1">
        <v>68</v>
      </c>
      <c r="R875" s="1">
        <v>43</v>
      </c>
      <c r="S875" s="1">
        <v>47</v>
      </c>
      <c r="T875" s="1">
        <v>45</v>
      </c>
      <c r="U875" s="1">
        <v>39</v>
      </c>
      <c r="V875" s="1">
        <v>70</v>
      </c>
      <c r="W875" s="1">
        <v>50</v>
      </c>
      <c r="X875" s="1">
        <v>57</v>
      </c>
      <c r="Y875" s="1">
        <v>26</v>
      </c>
      <c r="Z875" s="1">
        <v>27</v>
      </c>
      <c r="AA875" s="1">
        <v>37</v>
      </c>
      <c r="AB875" s="1">
        <v>87</v>
      </c>
      <c r="AC875" s="1">
        <v>91</v>
      </c>
      <c r="AD875" s="1">
        <v>49</v>
      </c>
      <c r="AE875" s="1">
        <v>46</v>
      </c>
      <c r="AF875" s="1">
        <v>50</v>
      </c>
      <c r="AG875" s="1">
        <v>59</v>
      </c>
      <c r="AH875" s="1">
        <v>68</v>
      </c>
      <c r="AI875" s="1">
        <v>41</v>
      </c>
      <c r="AJ875" s="22">
        <v>56</v>
      </c>
      <c r="AL875" s="41" t="str">
        <f t="shared" si="41"/>
        <v>Man City</v>
      </c>
      <c r="AM875" s="14"/>
    </row>
    <row r="876" spans="16:39" x14ac:dyDescent="0.35">
      <c r="P876" s="21">
        <v>868</v>
      </c>
      <c r="Q876" s="1">
        <v>56</v>
      </c>
      <c r="R876" s="1">
        <v>60</v>
      </c>
      <c r="S876" s="1">
        <v>35</v>
      </c>
      <c r="T876" s="1">
        <v>32</v>
      </c>
      <c r="U876" s="1">
        <v>29</v>
      </c>
      <c r="V876" s="1">
        <v>61</v>
      </c>
      <c r="W876" s="1">
        <v>57</v>
      </c>
      <c r="X876" s="1">
        <v>59</v>
      </c>
      <c r="Y876" s="1">
        <v>42</v>
      </c>
      <c r="Z876" s="1">
        <v>11</v>
      </c>
      <c r="AA876" s="1">
        <v>68</v>
      </c>
      <c r="AB876" s="1">
        <v>80</v>
      </c>
      <c r="AC876" s="1">
        <v>86</v>
      </c>
      <c r="AD876" s="1">
        <v>51</v>
      </c>
      <c r="AE876" s="1">
        <v>56</v>
      </c>
      <c r="AF876" s="1">
        <v>36</v>
      </c>
      <c r="AG876" s="1">
        <v>72</v>
      </c>
      <c r="AH876" s="1">
        <v>52</v>
      </c>
      <c r="AI876" s="1">
        <v>58</v>
      </c>
      <c r="AJ876" s="22">
        <v>41</v>
      </c>
      <c r="AL876" s="41" t="str">
        <f t="shared" si="41"/>
        <v>Man City</v>
      </c>
      <c r="AM876" s="14"/>
    </row>
    <row r="877" spans="16:39" x14ac:dyDescent="0.35">
      <c r="P877" s="21">
        <v>869</v>
      </c>
      <c r="Q877" s="1">
        <v>82</v>
      </c>
      <c r="R877" s="1">
        <v>51</v>
      </c>
      <c r="S877" s="1">
        <v>46</v>
      </c>
      <c r="T877" s="1">
        <v>44</v>
      </c>
      <c r="U877" s="1">
        <v>36</v>
      </c>
      <c r="V877" s="1">
        <v>67</v>
      </c>
      <c r="W877" s="1">
        <v>35</v>
      </c>
      <c r="X877" s="1">
        <v>59</v>
      </c>
      <c r="Y877" s="1">
        <v>22</v>
      </c>
      <c r="Z877" s="1">
        <v>32</v>
      </c>
      <c r="AA877" s="1">
        <v>54</v>
      </c>
      <c r="AB877" s="1">
        <v>86</v>
      </c>
      <c r="AC877" s="1">
        <v>80</v>
      </c>
      <c r="AD877" s="1">
        <v>60</v>
      </c>
      <c r="AE877" s="1">
        <v>51</v>
      </c>
      <c r="AF877" s="1">
        <v>34</v>
      </c>
      <c r="AG877" s="1">
        <v>66</v>
      </c>
      <c r="AH877" s="1">
        <v>48</v>
      </c>
      <c r="AI877" s="1">
        <v>44</v>
      </c>
      <c r="AJ877" s="22">
        <v>37</v>
      </c>
      <c r="AL877" s="41" t="str">
        <f t="shared" si="41"/>
        <v>Liverpool</v>
      </c>
      <c r="AM877" s="14"/>
    </row>
    <row r="878" spans="16:39" x14ac:dyDescent="0.35">
      <c r="P878" s="21">
        <v>870</v>
      </c>
      <c r="Q878" s="1">
        <v>50</v>
      </c>
      <c r="R878" s="1">
        <v>43</v>
      </c>
      <c r="S878" s="1">
        <v>40</v>
      </c>
      <c r="T878" s="1">
        <v>39</v>
      </c>
      <c r="U878" s="1">
        <v>35</v>
      </c>
      <c r="V878" s="1">
        <v>68</v>
      </c>
      <c r="W878" s="1">
        <v>63</v>
      </c>
      <c r="X878" s="1">
        <v>54</v>
      </c>
      <c r="Y878" s="1">
        <v>20</v>
      </c>
      <c r="Z878" s="1">
        <v>25</v>
      </c>
      <c r="AA878" s="1">
        <v>47</v>
      </c>
      <c r="AB878" s="1">
        <v>81</v>
      </c>
      <c r="AC878" s="1">
        <v>99</v>
      </c>
      <c r="AD878" s="1">
        <v>70</v>
      </c>
      <c r="AE878" s="1">
        <v>48</v>
      </c>
      <c r="AF878" s="1">
        <v>36</v>
      </c>
      <c r="AG878" s="1">
        <v>71</v>
      </c>
      <c r="AH878" s="1">
        <v>55</v>
      </c>
      <c r="AI878" s="1">
        <v>49</v>
      </c>
      <c r="AJ878" s="22">
        <v>60</v>
      </c>
      <c r="AL878" s="41" t="str">
        <f t="shared" si="41"/>
        <v>Man City</v>
      </c>
      <c r="AM878" s="14"/>
    </row>
    <row r="879" spans="16:39" x14ac:dyDescent="0.35">
      <c r="P879" s="21">
        <v>871</v>
      </c>
      <c r="Q879" s="1">
        <v>54</v>
      </c>
      <c r="R879" s="1">
        <v>46</v>
      </c>
      <c r="S879" s="1">
        <v>31</v>
      </c>
      <c r="T879" s="1">
        <v>39</v>
      </c>
      <c r="U879" s="1">
        <v>37</v>
      </c>
      <c r="V879" s="1">
        <v>67</v>
      </c>
      <c r="W879" s="1">
        <v>53</v>
      </c>
      <c r="X879" s="1">
        <v>65</v>
      </c>
      <c r="Y879" s="1">
        <v>35</v>
      </c>
      <c r="Z879" s="1">
        <v>23</v>
      </c>
      <c r="AA879" s="1">
        <v>48</v>
      </c>
      <c r="AB879" s="1">
        <v>91</v>
      </c>
      <c r="AC879" s="1">
        <v>84</v>
      </c>
      <c r="AD879" s="1">
        <v>70</v>
      </c>
      <c r="AE879" s="1">
        <v>41</v>
      </c>
      <c r="AF879" s="1">
        <v>38</v>
      </c>
      <c r="AG879" s="1">
        <v>72</v>
      </c>
      <c r="AH879" s="1">
        <v>53</v>
      </c>
      <c r="AI879" s="1">
        <v>44</v>
      </c>
      <c r="AJ879" s="22">
        <v>39</v>
      </c>
      <c r="AL879" s="41" t="str">
        <f t="shared" si="41"/>
        <v>Liverpool</v>
      </c>
      <c r="AM879" s="14"/>
    </row>
    <row r="880" spans="16:39" x14ac:dyDescent="0.35">
      <c r="P880" s="21">
        <v>872</v>
      </c>
      <c r="Q880" s="1">
        <v>59</v>
      </c>
      <c r="R880" s="1">
        <v>65</v>
      </c>
      <c r="S880" s="1">
        <v>34</v>
      </c>
      <c r="T880" s="1">
        <v>37</v>
      </c>
      <c r="U880" s="1">
        <v>30</v>
      </c>
      <c r="V880" s="1">
        <v>56</v>
      </c>
      <c r="W880" s="1">
        <v>52</v>
      </c>
      <c r="X880" s="1">
        <v>56</v>
      </c>
      <c r="Y880" s="1">
        <v>30</v>
      </c>
      <c r="Z880" s="1">
        <v>23</v>
      </c>
      <c r="AA880" s="1">
        <v>55</v>
      </c>
      <c r="AB880" s="1">
        <v>80</v>
      </c>
      <c r="AC880" s="1">
        <v>90</v>
      </c>
      <c r="AD880" s="1">
        <v>73</v>
      </c>
      <c r="AE880" s="1">
        <v>39</v>
      </c>
      <c r="AF880" s="1">
        <v>38</v>
      </c>
      <c r="AG880" s="1">
        <v>68</v>
      </c>
      <c r="AH880" s="1">
        <v>53</v>
      </c>
      <c r="AI880" s="1">
        <v>44</v>
      </c>
      <c r="AJ880" s="22">
        <v>54</v>
      </c>
      <c r="AL880" s="41" t="str">
        <f t="shared" si="41"/>
        <v>Man City</v>
      </c>
      <c r="AM880" s="14"/>
    </row>
    <row r="881" spans="16:39" x14ac:dyDescent="0.35">
      <c r="P881" s="21">
        <v>873</v>
      </c>
      <c r="Q881" s="1">
        <v>51</v>
      </c>
      <c r="R881" s="1">
        <v>39</v>
      </c>
      <c r="S881" s="1">
        <v>37</v>
      </c>
      <c r="T881" s="1">
        <v>30</v>
      </c>
      <c r="U881" s="1">
        <v>26</v>
      </c>
      <c r="V881" s="1">
        <v>65</v>
      </c>
      <c r="W881" s="1">
        <v>38</v>
      </c>
      <c r="X881" s="1">
        <v>60</v>
      </c>
      <c r="Y881" s="1">
        <v>26</v>
      </c>
      <c r="Z881" s="1">
        <v>27</v>
      </c>
      <c r="AA881" s="1">
        <v>62</v>
      </c>
      <c r="AB881" s="1">
        <v>93</v>
      </c>
      <c r="AC881" s="1">
        <v>82</v>
      </c>
      <c r="AD881" s="1">
        <v>54</v>
      </c>
      <c r="AE881" s="1">
        <v>60</v>
      </c>
      <c r="AF881" s="1">
        <v>44</v>
      </c>
      <c r="AG881" s="1">
        <v>79</v>
      </c>
      <c r="AH881" s="1">
        <v>53</v>
      </c>
      <c r="AI881" s="1">
        <v>51</v>
      </c>
      <c r="AJ881" s="22">
        <v>48</v>
      </c>
      <c r="AL881" s="41" t="str">
        <f t="shared" si="41"/>
        <v>Liverpool</v>
      </c>
      <c r="AM881" s="14"/>
    </row>
    <row r="882" spans="16:39" x14ac:dyDescent="0.35">
      <c r="P882" s="21">
        <v>874</v>
      </c>
      <c r="Q882" s="1">
        <v>68</v>
      </c>
      <c r="R882" s="1">
        <v>36</v>
      </c>
      <c r="S882" s="1">
        <v>31</v>
      </c>
      <c r="T882" s="1">
        <v>42</v>
      </c>
      <c r="U882" s="1">
        <v>35</v>
      </c>
      <c r="V882" s="1">
        <v>70</v>
      </c>
      <c r="W882" s="1">
        <v>43</v>
      </c>
      <c r="X882" s="1">
        <v>57</v>
      </c>
      <c r="Y882" s="1">
        <v>30</v>
      </c>
      <c r="Z882" s="1">
        <v>22</v>
      </c>
      <c r="AA882" s="1">
        <v>47</v>
      </c>
      <c r="AB882" s="1">
        <v>88</v>
      </c>
      <c r="AC882" s="1">
        <v>79</v>
      </c>
      <c r="AD882" s="1">
        <v>61</v>
      </c>
      <c r="AE882" s="1">
        <v>47</v>
      </c>
      <c r="AF882" s="1">
        <v>45</v>
      </c>
      <c r="AG882" s="1">
        <v>63</v>
      </c>
      <c r="AH882" s="1">
        <v>50</v>
      </c>
      <c r="AI882" s="1">
        <v>66</v>
      </c>
      <c r="AJ882" s="22">
        <v>54</v>
      </c>
      <c r="AL882" s="41" t="str">
        <f t="shared" si="41"/>
        <v>Liverpool</v>
      </c>
      <c r="AM882" s="14"/>
    </row>
    <row r="883" spans="16:39" x14ac:dyDescent="0.35">
      <c r="P883" s="21">
        <v>875</v>
      </c>
      <c r="Q883" s="1">
        <v>68</v>
      </c>
      <c r="R883" s="1">
        <v>45</v>
      </c>
      <c r="S883" s="1">
        <v>40</v>
      </c>
      <c r="T883" s="1">
        <v>42</v>
      </c>
      <c r="U883" s="1">
        <v>36</v>
      </c>
      <c r="V883" s="1">
        <v>76</v>
      </c>
      <c r="W883" s="1">
        <v>50</v>
      </c>
      <c r="X883" s="1">
        <v>48</v>
      </c>
      <c r="Y883" s="1">
        <v>43</v>
      </c>
      <c r="Z883" s="1">
        <v>18</v>
      </c>
      <c r="AA883" s="1">
        <v>37</v>
      </c>
      <c r="AB883" s="1">
        <v>78</v>
      </c>
      <c r="AC883" s="1">
        <v>85</v>
      </c>
      <c r="AD883" s="1">
        <v>51</v>
      </c>
      <c r="AE883" s="1">
        <v>46</v>
      </c>
      <c r="AF883" s="1">
        <v>34</v>
      </c>
      <c r="AG883" s="1">
        <v>76</v>
      </c>
      <c r="AH883" s="1">
        <v>46</v>
      </c>
      <c r="AI883" s="1">
        <v>50</v>
      </c>
      <c r="AJ883" s="22">
        <v>59</v>
      </c>
      <c r="AL883" s="41" t="str">
        <f t="shared" si="41"/>
        <v>Man City</v>
      </c>
      <c r="AM883" s="14"/>
    </row>
    <row r="884" spans="16:39" x14ac:dyDescent="0.35">
      <c r="P884" s="21">
        <v>876</v>
      </c>
      <c r="Q884" s="1">
        <v>73</v>
      </c>
      <c r="R884" s="1">
        <v>62</v>
      </c>
      <c r="S884" s="1">
        <v>29</v>
      </c>
      <c r="T884" s="1">
        <v>50</v>
      </c>
      <c r="U884" s="1">
        <v>51</v>
      </c>
      <c r="V884" s="1">
        <v>50</v>
      </c>
      <c r="W884" s="1">
        <v>58</v>
      </c>
      <c r="X884" s="1">
        <v>45</v>
      </c>
      <c r="Y884" s="1">
        <v>28</v>
      </c>
      <c r="Z884" s="1">
        <v>23</v>
      </c>
      <c r="AA884" s="1">
        <v>58</v>
      </c>
      <c r="AB884" s="1">
        <v>86</v>
      </c>
      <c r="AC884" s="1">
        <v>92</v>
      </c>
      <c r="AD884" s="1">
        <v>63</v>
      </c>
      <c r="AE884" s="1">
        <v>36</v>
      </c>
      <c r="AF884" s="1">
        <v>29</v>
      </c>
      <c r="AG884" s="1">
        <v>67</v>
      </c>
      <c r="AH884" s="1">
        <v>43</v>
      </c>
      <c r="AI884" s="1">
        <v>57</v>
      </c>
      <c r="AJ884" s="22">
        <v>46</v>
      </c>
      <c r="AL884" s="41" t="str">
        <f t="shared" si="41"/>
        <v>Man City</v>
      </c>
      <c r="AM884" s="14"/>
    </row>
    <row r="885" spans="16:39" x14ac:dyDescent="0.35">
      <c r="P885" s="21">
        <v>877</v>
      </c>
      <c r="Q885" s="1">
        <v>52</v>
      </c>
      <c r="R885" s="1">
        <v>48</v>
      </c>
      <c r="S885" s="1">
        <v>49</v>
      </c>
      <c r="T885" s="1">
        <v>39</v>
      </c>
      <c r="U885" s="1">
        <v>32</v>
      </c>
      <c r="V885" s="1">
        <v>61</v>
      </c>
      <c r="W885" s="1">
        <v>58</v>
      </c>
      <c r="X885" s="1">
        <v>58</v>
      </c>
      <c r="Y885" s="1">
        <v>36</v>
      </c>
      <c r="Z885" s="1">
        <v>21</v>
      </c>
      <c r="AA885" s="1">
        <v>67</v>
      </c>
      <c r="AB885" s="1">
        <v>70</v>
      </c>
      <c r="AC885" s="1">
        <v>97</v>
      </c>
      <c r="AD885" s="1">
        <v>50</v>
      </c>
      <c r="AE885" s="1">
        <v>30</v>
      </c>
      <c r="AF885" s="1">
        <v>46</v>
      </c>
      <c r="AG885" s="1">
        <v>72</v>
      </c>
      <c r="AH885" s="1">
        <v>42</v>
      </c>
      <c r="AI885" s="1">
        <v>49</v>
      </c>
      <c r="AJ885" s="22">
        <v>62</v>
      </c>
      <c r="AL885" s="41" t="str">
        <f t="shared" si="41"/>
        <v>Man City</v>
      </c>
      <c r="AM885" s="14"/>
    </row>
    <row r="886" spans="16:39" x14ac:dyDescent="0.35">
      <c r="P886" s="21">
        <v>878</v>
      </c>
      <c r="Q886" s="1">
        <v>70</v>
      </c>
      <c r="R886" s="1">
        <v>44</v>
      </c>
      <c r="S886" s="1">
        <v>43</v>
      </c>
      <c r="T886" s="1">
        <v>41</v>
      </c>
      <c r="U886" s="1">
        <v>32</v>
      </c>
      <c r="V886" s="1">
        <v>64</v>
      </c>
      <c r="W886" s="1">
        <v>63</v>
      </c>
      <c r="X886" s="1">
        <v>50</v>
      </c>
      <c r="Y886" s="1">
        <v>42</v>
      </c>
      <c r="Z886" s="1">
        <v>10</v>
      </c>
      <c r="AA886" s="1">
        <v>65</v>
      </c>
      <c r="AB886" s="1">
        <v>94</v>
      </c>
      <c r="AC886" s="1">
        <v>79</v>
      </c>
      <c r="AD886" s="1">
        <v>56</v>
      </c>
      <c r="AE886" s="1">
        <v>46</v>
      </c>
      <c r="AF886" s="1">
        <v>44</v>
      </c>
      <c r="AG886" s="1">
        <v>66</v>
      </c>
      <c r="AH886" s="1">
        <v>32</v>
      </c>
      <c r="AI886" s="1">
        <v>43</v>
      </c>
      <c r="AJ886" s="22">
        <v>39</v>
      </c>
      <c r="AL886" s="41" t="str">
        <f t="shared" si="41"/>
        <v>Liverpool</v>
      </c>
      <c r="AM886" s="14"/>
    </row>
    <row r="887" spans="16:39" x14ac:dyDescent="0.35">
      <c r="P887" s="21">
        <v>879</v>
      </c>
      <c r="Q887" s="1">
        <v>78</v>
      </c>
      <c r="R887" s="1">
        <v>44</v>
      </c>
      <c r="S887" s="1">
        <v>38</v>
      </c>
      <c r="T887" s="1">
        <v>35</v>
      </c>
      <c r="U887" s="1">
        <v>27</v>
      </c>
      <c r="V887" s="1">
        <v>67</v>
      </c>
      <c r="W887" s="1">
        <v>44</v>
      </c>
      <c r="X887" s="1">
        <v>66</v>
      </c>
      <c r="Y887" s="1">
        <v>30</v>
      </c>
      <c r="Z887" s="1">
        <v>18</v>
      </c>
      <c r="AA887" s="1">
        <v>70</v>
      </c>
      <c r="AB887" s="1">
        <v>80</v>
      </c>
      <c r="AC887" s="1">
        <v>83</v>
      </c>
      <c r="AD887" s="1">
        <v>75</v>
      </c>
      <c r="AE887" s="1">
        <v>50</v>
      </c>
      <c r="AF887" s="1">
        <v>42</v>
      </c>
      <c r="AG887" s="1">
        <v>69</v>
      </c>
      <c r="AH887" s="1">
        <v>41</v>
      </c>
      <c r="AI887" s="1">
        <v>48</v>
      </c>
      <c r="AJ887" s="22">
        <v>40</v>
      </c>
      <c r="AL887" s="41" t="str">
        <f t="shared" si="41"/>
        <v>Man City</v>
      </c>
      <c r="AM887" s="14"/>
    </row>
    <row r="888" spans="16:39" x14ac:dyDescent="0.35">
      <c r="P888" s="21">
        <v>880</v>
      </c>
      <c r="Q888" s="1">
        <v>64</v>
      </c>
      <c r="R888" s="1">
        <v>53</v>
      </c>
      <c r="S888" s="1">
        <v>26</v>
      </c>
      <c r="T888" s="1">
        <v>52</v>
      </c>
      <c r="U888" s="1">
        <v>28</v>
      </c>
      <c r="V888" s="1">
        <v>75</v>
      </c>
      <c r="W888" s="1">
        <v>40</v>
      </c>
      <c r="X888" s="1">
        <v>59</v>
      </c>
      <c r="Y888" s="1">
        <v>34</v>
      </c>
      <c r="Z888" s="1">
        <v>24</v>
      </c>
      <c r="AA888" s="1">
        <v>54</v>
      </c>
      <c r="AB888" s="1">
        <v>73</v>
      </c>
      <c r="AC888" s="1">
        <v>76</v>
      </c>
      <c r="AD888" s="1">
        <v>67</v>
      </c>
      <c r="AE888" s="1">
        <v>34</v>
      </c>
      <c r="AF888" s="1">
        <v>32</v>
      </c>
      <c r="AG888" s="1">
        <v>84</v>
      </c>
      <c r="AH888" s="1">
        <v>45</v>
      </c>
      <c r="AI888" s="1">
        <v>51</v>
      </c>
      <c r="AJ888" s="22">
        <v>50</v>
      </c>
      <c r="AL888" s="41" t="str">
        <f t="shared" si="41"/>
        <v>Tottenham</v>
      </c>
      <c r="AM888" s="14"/>
    </row>
    <row r="889" spans="16:39" x14ac:dyDescent="0.35">
      <c r="P889" s="21">
        <v>881</v>
      </c>
      <c r="Q889" s="1">
        <v>69</v>
      </c>
      <c r="R889" s="1">
        <v>49</v>
      </c>
      <c r="S889" s="1">
        <v>35</v>
      </c>
      <c r="T889" s="1">
        <v>43</v>
      </c>
      <c r="U889" s="1">
        <v>23</v>
      </c>
      <c r="V889" s="1">
        <v>76</v>
      </c>
      <c r="W889" s="1">
        <v>44</v>
      </c>
      <c r="X889" s="1">
        <v>57</v>
      </c>
      <c r="Y889" s="1">
        <v>31</v>
      </c>
      <c r="Z889" s="1">
        <v>20</v>
      </c>
      <c r="AA889" s="1">
        <v>45</v>
      </c>
      <c r="AB889" s="1">
        <v>76</v>
      </c>
      <c r="AC889" s="1">
        <v>94</v>
      </c>
      <c r="AD889" s="1">
        <v>75</v>
      </c>
      <c r="AE889" s="1">
        <v>53</v>
      </c>
      <c r="AF889" s="1">
        <v>42</v>
      </c>
      <c r="AG889" s="1">
        <v>56</v>
      </c>
      <c r="AH889" s="1">
        <v>35</v>
      </c>
      <c r="AI889" s="1">
        <v>49</v>
      </c>
      <c r="AJ889" s="22">
        <v>55</v>
      </c>
      <c r="AL889" s="41" t="str">
        <f t="shared" si="41"/>
        <v>Man City</v>
      </c>
      <c r="AM889" s="14"/>
    </row>
    <row r="890" spans="16:39" x14ac:dyDescent="0.35">
      <c r="P890" s="21">
        <v>882</v>
      </c>
      <c r="Q890" s="1">
        <v>66</v>
      </c>
      <c r="R890" s="1">
        <v>42</v>
      </c>
      <c r="S890" s="1">
        <v>31</v>
      </c>
      <c r="T890" s="1">
        <v>38</v>
      </c>
      <c r="U890" s="1">
        <v>50</v>
      </c>
      <c r="V890" s="1">
        <v>69</v>
      </c>
      <c r="W890" s="1">
        <v>42</v>
      </c>
      <c r="X890" s="1">
        <v>55</v>
      </c>
      <c r="Y890" s="1">
        <v>19</v>
      </c>
      <c r="Z890" s="1">
        <v>29</v>
      </c>
      <c r="AA890" s="1">
        <v>50</v>
      </c>
      <c r="AB890" s="1">
        <v>79</v>
      </c>
      <c r="AC890" s="1">
        <v>91</v>
      </c>
      <c r="AD890" s="1">
        <v>60</v>
      </c>
      <c r="AE890" s="1">
        <v>47</v>
      </c>
      <c r="AF890" s="1">
        <v>38</v>
      </c>
      <c r="AG890" s="1">
        <v>67</v>
      </c>
      <c r="AH890" s="1">
        <v>45</v>
      </c>
      <c r="AI890" s="1">
        <v>52</v>
      </c>
      <c r="AJ890" s="22">
        <v>61</v>
      </c>
      <c r="AL890" s="41" t="str">
        <f t="shared" si="41"/>
        <v>Man City</v>
      </c>
      <c r="AM890" s="14"/>
    </row>
    <row r="891" spans="16:39" x14ac:dyDescent="0.35">
      <c r="P891" s="21">
        <v>883</v>
      </c>
      <c r="Q891" s="1">
        <v>62</v>
      </c>
      <c r="R891" s="1">
        <v>42</v>
      </c>
      <c r="S891" s="1">
        <v>19</v>
      </c>
      <c r="T891" s="1">
        <v>40</v>
      </c>
      <c r="U891" s="1">
        <v>40</v>
      </c>
      <c r="V891" s="1">
        <v>61</v>
      </c>
      <c r="W891" s="1">
        <v>56</v>
      </c>
      <c r="X891" s="1">
        <v>59</v>
      </c>
      <c r="Y891" s="1">
        <v>40</v>
      </c>
      <c r="Z891" s="1">
        <v>23</v>
      </c>
      <c r="AA891" s="1">
        <v>45</v>
      </c>
      <c r="AB891" s="1">
        <v>84</v>
      </c>
      <c r="AC891" s="1">
        <v>83</v>
      </c>
      <c r="AD891" s="1">
        <v>47</v>
      </c>
      <c r="AE891" s="1">
        <v>53</v>
      </c>
      <c r="AF891" s="1">
        <v>50</v>
      </c>
      <c r="AG891" s="1">
        <v>64</v>
      </c>
      <c r="AH891" s="1">
        <v>59</v>
      </c>
      <c r="AI891" s="1">
        <v>51</v>
      </c>
      <c r="AJ891" s="22">
        <v>50</v>
      </c>
      <c r="AL891" s="41" t="str">
        <f t="shared" si="41"/>
        <v>Liverpool</v>
      </c>
      <c r="AM891" s="14"/>
    </row>
    <row r="892" spans="16:39" x14ac:dyDescent="0.35">
      <c r="P892" s="21">
        <v>884</v>
      </c>
      <c r="Q892" s="1">
        <v>66</v>
      </c>
      <c r="R892" s="1">
        <v>41</v>
      </c>
      <c r="S892" s="1">
        <v>37</v>
      </c>
      <c r="T892" s="1">
        <v>44</v>
      </c>
      <c r="U892" s="1">
        <v>37</v>
      </c>
      <c r="V892" s="1">
        <v>67</v>
      </c>
      <c r="W892" s="1">
        <v>58</v>
      </c>
      <c r="X892" s="1">
        <v>50</v>
      </c>
      <c r="Y892" s="1">
        <v>16</v>
      </c>
      <c r="Z892" s="1">
        <v>17</v>
      </c>
      <c r="AA892" s="1">
        <v>59</v>
      </c>
      <c r="AB892" s="1">
        <v>83</v>
      </c>
      <c r="AC892" s="1">
        <v>91</v>
      </c>
      <c r="AD892" s="1">
        <v>71</v>
      </c>
      <c r="AE892" s="1">
        <v>48</v>
      </c>
      <c r="AF892" s="1">
        <v>26</v>
      </c>
      <c r="AG892" s="1">
        <v>83</v>
      </c>
      <c r="AH892" s="1">
        <v>45</v>
      </c>
      <c r="AI892" s="1">
        <v>47</v>
      </c>
      <c r="AJ892" s="22">
        <v>46</v>
      </c>
      <c r="AL892" s="41" t="str">
        <f t="shared" si="41"/>
        <v>Man City</v>
      </c>
      <c r="AM892" s="14"/>
    </row>
    <row r="893" spans="16:39" x14ac:dyDescent="0.35">
      <c r="P893" s="21">
        <v>885</v>
      </c>
      <c r="Q893" s="1">
        <v>63</v>
      </c>
      <c r="R893" s="1">
        <v>44</v>
      </c>
      <c r="S893" s="1">
        <v>53</v>
      </c>
      <c r="T893" s="1">
        <v>35</v>
      </c>
      <c r="U893" s="1">
        <v>32</v>
      </c>
      <c r="V893" s="1">
        <v>53</v>
      </c>
      <c r="W893" s="1">
        <v>52</v>
      </c>
      <c r="X893" s="1">
        <v>64</v>
      </c>
      <c r="Y893" s="1">
        <v>30</v>
      </c>
      <c r="Z893" s="1">
        <v>23</v>
      </c>
      <c r="AA893" s="1">
        <v>63</v>
      </c>
      <c r="AB893" s="1">
        <v>94</v>
      </c>
      <c r="AC893" s="1">
        <v>85</v>
      </c>
      <c r="AD893" s="1">
        <v>63</v>
      </c>
      <c r="AE893" s="1">
        <v>46</v>
      </c>
      <c r="AF893" s="1">
        <v>37</v>
      </c>
      <c r="AG893" s="1">
        <v>59</v>
      </c>
      <c r="AH893" s="1">
        <v>44</v>
      </c>
      <c r="AI893" s="1">
        <v>51</v>
      </c>
      <c r="AJ893" s="22">
        <v>45</v>
      </c>
      <c r="AL893" s="41" t="str">
        <f t="shared" si="41"/>
        <v>Liverpool</v>
      </c>
      <c r="AM893" s="14"/>
    </row>
    <row r="894" spans="16:39" x14ac:dyDescent="0.35">
      <c r="P894" s="21">
        <v>886</v>
      </c>
      <c r="Q894" s="1">
        <v>69</v>
      </c>
      <c r="R894" s="1">
        <v>58</v>
      </c>
      <c r="S894" s="1">
        <v>40</v>
      </c>
      <c r="T894" s="1">
        <v>41</v>
      </c>
      <c r="U894" s="1">
        <v>32</v>
      </c>
      <c r="V894" s="1">
        <v>53</v>
      </c>
      <c r="W894" s="1">
        <v>52</v>
      </c>
      <c r="X894" s="1">
        <v>46</v>
      </c>
      <c r="Y894" s="1">
        <v>28</v>
      </c>
      <c r="Z894" s="1">
        <v>26</v>
      </c>
      <c r="AA894" s="1">
        <v>57</v>
      </c>
      <c r="AB894" s="1">
        <v>75</v>
      </c>
      <c r="AC894" s="1">
        <v>87</v>
      </c>
      <c r="AD894" s="1">
        <v>66</v>
      </c>
      <c r="AE894" s="1">
        <v>41</v>
      </c>
      <c r="AF894" s="1">
        <v>38</v>
      </c>
      <c r="AG894" s="1">
        <v>59</v>
      </c>
      <c r="AH894" s="1">
        <v>52</v>
      </c>
      <c r="AI894" s="1">
        <v>52</v>
      </c>
      <c r="AJ894" s="22">
        <v>46</v>
      </c>
      <c r="AL894" s="41" t="str">
        <f t="shared" si="41"/>
        <v>Man City</v>
      </c>
      <c r="AM894" s="14"/>
    </row>
    <row r="895" spans="16:39" x14ac:dyDescent="0.35">
      <c r="P895" s="21">
        <v>887</v>
      </c>
      <c r="Q895" s="1">
        <v>69</v>
      </c>
      <c r="R895" s="1">
        <v>58</v>
      </c>
      <c r="S895" s="1">
        <v>34</v>
      </c>
      <c r="T895" s="1">
        <v>40</v>
      </c>
      <c r="U895" s="1">
        <v>29</v>
      </c>
      <c r="V895" s="1">
        <v>69</v>
      </c>
      <c r="W895" s="1">
        <v>51</v>
      </c>
      <c r="X895" s="1">
        <v>53</v>
      </c>
      <c r="Y895" s="1">
        <v>38</v>
      </c>
      <c r="Z895" s="1">
        <v>26</v>
      </c>
      <c r="AA895" s="1">
        <v>61</v>
      </c>
      <c r="AB895" s="1">
        <v>95</v>
      </c>
      <c r="AC895" s="1">
        <v>71</v>
      </c>
      <c r="AD895" s="1">
        <v>54</v>
      </c>
      <c r="AE895" s="1">
        <v>43</v>
      </c>
      <c r="AF895" s="1">
        <v>39</v>
      </c>
      <c r="AG895" s="1">
        <v>72</v>
      </c>
      <c r="AH895" s="1">
        <v>43</v>
      </c>
      <c r="AI895" s="1">
        <v>51</v>
      </c>
      <c r="AJ895" s="22">
        <v>47</v>
      </c>
      <c r="AL895" s="41" t="str">
        <f t="shared" si="41"/>
        <v>Liverpool</v>
      </c>
      <c r="AM895" s="14"/>
    </row>
    <row r="896" spans="16:39" x14ac:dyDescent="0.35">
      <c r="P896" s="21">
        <v>888</v>
      </c>
      <c r="Q896" s="1">
        <v>56</v>
      </c>
      <c r="R896" s="1">
        <v>49</v>
      </c>
      <c r="S896" s="1">
        <v>37</v>
      </c>
      <c r="T896" s="1">
        <v>36</v>
      </c>
      <c r="U896" s="1">
        <v>43</v>
      </c>
      <c r="V896" s="1">
        <v>58</v>
      </c>
      <c r="W896" s="1">
        <v>56</v>
      </c>
      <c r="X896" s="1">
        <v>60</v>
      </c>
      <c r="Y896" s="1">
        <v>26</v>
      </c>
      <c r="Z896" s="1">
        <v>20</v>
      </c>
      <c r="AA896" s="1">
        <v>53</v>
      </c>
      <c r="AB896" s="1">
        <v>72</v>
      </c>
      <c r="AC896" s="1">
        <v>99</v>
      </c>
      <c r="AD896" s="1">
        <v>63</v>
      </c>
      <c r="AE896" s="1">
        <v>46</v>
      </c>
      <c r="AF896" s="1">
        <v>49</v>
      </c>
      <c r="AG896" s="1">
        <v>62</v>
      </c>
      <c r="AH896" s="1">
        <v>53</v>
      </c>
      <c r="AI896" s="1">
        <v>39</v>
      </c>
      <c r="AJ896" s="22">
        <v>58</v>
      </c>
      <c r="AL896" s="41" t="str">
        <f t="shared" si="41"/>
        <v>Man City</v>
      </c>
      <c r="AM896" s="14"/>
    </row>
    <row r="897" spans="16:39" x14ac:dyDescent="0.35">
      <c r="P897" s="21">
        <v>889</v>
      </c>
      <c r="Q897" s="1">
        <v>69</v>
      </c>
      <c r="R897" s="1">
        <v>48</v>
      </c>
      <c r="S897" s="1">
        <v>49</v>
      </c>
      <c r="T897" s="1">
        <v>59</v>
      </c>
      <c r="U897" s="1">
        <v>27</v>
      </c>
      <c r="V897" s="1">
        <v>69</v>
      </c>
      <c r="W897" s="1">
        <v>45</v>
      </c>
      <c r="X897" s="1">
        <v>45</v>
      </c>
      <c r="Y897" s="1">
        <v>36</v>
      </c>
      <c r="Z897" s="1">
        <v>28</v>
      </c>
      <c r="AA897" s="1">
        <v>50</v>
      </c>
      <c r="AB897" s="1">
        <v>91</v>
      </c>
      <c r="AC897" s="1">
        <v>85</v>
      </c>
      <c r="AD897" s="1">
        <v>62</v>
      </c>
      <c r="AE897" s="1">
        <v>48</v>
      </c>
      <c r="AF897" s="1">
        <v>22</v>
      </c>
      <c r="AG897" s="1">
        <v>77</v>
      </c>
      <c r="AH897" s="1">
        <v>45</v>
      </c>
      <c r="AI897" s="1">
        <v>38</v>
      </c>
      <c r="AJ897" s="22">
        <v>43</v>
      </c>
      <c r="AL897" s="41" t="str">
        <f t="shared" si="41"/>
        <v>Liverpool</v>
      </c>
      <c r="AM897" s="14"/>
    </row>
    <row r="898" spans="16:39" x14ac:dyDescent="0.35">
      <c r="P898" s="21">
        <v>890</v>
      </c>
      <c r="Q898" s="1">
        <v>59</v>
      </c>
      <c r="R898" s="1">
        <v>55</v>
      </c>
      <c r="S898" s="1">
        <v>38</v>
      </c>
      <c r="T898" s="1">
        <v>40</v>
      </c>
      <c r="U898" s="1">
        <v>41</v>
      </c>
      <c r="V898" s="1">
        <v>65</v>
      </c>
      <c r="W898" s="1">
        <v>43</v>
      </c>
      <c r="X898" s="1">
        <v>59</v>
      </c>
      <c r="Y898" s="1">
        <v>32</v>
      </c>
      <c r="Z898" s="1">
        <v>28</v>
      </c>
      <c r="AA898" s="1">
        <v>44</v>
      </c>
      <c r="AB898" s="1">
        <v>85</v>
      </c>
      <c r="AC898" s="1">
        <v>69</v>
      </c>
      <c r="AD898" s="1">
        <v>55</v>
      </c>
      <c r="AE898" s="1">
        <v>46</v>
      </c>
      <c r="AF898" s="1">
        <v>41</v>
      </c>
      <c r="AG898" s="1">
        <v>71</v>
      </c>
      <c r="AH898" s="1">
        <v>48</v>
      </c>
      <c r="AI898" s="1">
        <v>47</v>
      </c>
      <c r="AJ898" s="22">
        <v>59</v>
      </c>
      <c r="AL898" s="41" t="str">
        <f t="shared" si="41"/>
        <v>Liverpool</v>
      </c>
      <c r="AM898" s="14"/>
    </row>
    <row r="899" spans="16:39" x14ac:dyDescent="0.35">
      <c r="P899" s="21">
        <v>891</v>
      </c>
      <c r="Q899" s="1">
        <v>61</v>
      </c>
      <c r="R899" s="1">
        <v>47</v>
      </c>
      <c r="S899" s="1">
        <v>50</v>
      </c>
      <c r="T899" s="1">
        <v>37</v>
      </c>
      <c r="U899" s="1">
        <v>29</v>
      </c>
      <c r="V899" s="1">
        <v>66</v>
      </c>
      <c r="W899" s="1">
        <v>55</v>
      </c>
      <c r="X899" s="1">
        <v>61</v>
      </c>
      <c r="Y899" s="1">
        <v>30</v>
      </c>
      <c r="Z899" s="1">
        <v>21</v>
      </c>
      <c r="AA899" s="1">
        <v>48</v>
      </c>
      <c r="AB899" s="1">
        <v>86</v>
      </c>
      <c r="AC899" s="1">
        <v>96</v>
      </c>
      <c r="AD899" s="1">
        <v>63</v>
      </c>
      <c r="AE899" s="1">
        <v>33</v>
      </c>
      <c r="AF899" s="1">
        <v>33</v>
      </c>
      <c r="AG899" s="1">
        <v>71</v>
      </c>
      <c r="AH899" s="1">
        <v>45</v>
      </c>
      <c r="AI899" s="1">
        <v>58</v>
      </c>
      <c r="AJ899" s="22">
        <v>45</v>
      </c>
      <c r="AL899" s="41" t="str">
        <f t="shared" si="41"/>
        <v>Man City</v>
      </c>
      <c r="AM899" s="14"/>
    </row>
    <row r="900" spans="16:39" x14ac:dyDescent="0.35">
      <c r="P900" s="21">
        <v>892</v>
      </c>
      <c r="Q900" s="1">
        <v>70</v>
      </c>
      <c r="R900" s="1">
        <v>25</v>
      </c>
      <c r="S900" s="1">
        <v>36</v>
      </c>
      <c r="T900" s="1">
        <v>37</v>
      </c>
      <c r="U900" s="1">
        <v>36</v>
      </c>
      <c r="V900" s="1">
        <v>56</v>
      </c>
      <c r="W900" s="1">
        <v>49</v>
      </c>
      <c r="X900" s="1">
        <v>58</v>
      </c>
      <c r="Y900" s="1">
        <v>37</v>
      </c>
      <c r="Z900" s="1">
        <v>28</v>
      </c>
      <c r="AA900" s="1">
        <v>54</v>
      </c>
      <c r="AB900" s="1">
        <v>79</v>
      </c>
      <c r="AC900" s="1">
        <v>89</v>
      </c>
      <c r="AD900" s="1">
        <v>61</v>
      </c>
      <c r="AE900" s="1">
        <v>63</v>
      </c>
      <c r="AF900" s="1">
        <v>38</v>
      </c>
      <c r="AG900" s="1">
        <v>59</v>
      </c>
      <c r="AH900" s="1">
        <v>52</v>
      </c>
      <c r="AI900" s="1">
        <v>64</v>
      </c>
      <c r="AJ900" s="22">
        <v>47</v>
      </c>
      <c r="AL900" s="41" t="str">
        <f t="shared" si="41"/>
        <v>Man City</v>
      </c>
      <c r="AM900" s="14"/>
    </row>
    <row r="901" spans="16:39" x14ac:dyDescent="0.35">
      <c r="P901" s="21">
        <v>893</v>
      </c>
      <c r="Q901" s="1">
        <v>75</v>
      </c>
      <c r="R901" s="1">
        <v>36</v>
      </c>
      <c r="S901" s="1">
        <v>31</v>
      </c>
      <c r="T901" s="1">
        <v>44</v>
      </c>
      <c r="U901" s="1">
        <v>38</v>
      </c>
      <c r="V901" s="1">
        <v>66</v>
      </c>
      <c r="W901" s="1">
        <v>51</v>
      </c>
      <c r="X901" s="1">
        <v>61</v>
      </c>
      <c r="Y901" s="1">
        <v>29</v>
      </c>
      <c r="Z901" s="1">
        <v>29</v>
      </c>
      <c r="AA901" s="1">
        <v>47</v>
      </c>
      <c r="AB901" s="1">
        <v>78</v>
      </c>
      <c r="AC901" s="1">
        <v>81</v>
      </c>
      <c r="AD901" s="1">
        <v>56</v>
      </c>
      <c r="AE901" s="1">
        <v>45</v>
      </c>
      <c r="AF901" s="1">
        <v>50</v>
      </c>
      <c r="AG901" s="1">
        <v>62</v>
      </c>
      <c r="AH901" s="1">
        <v>47</v>
      </c>
      <c r="AI901" s="1">
        <v>54</v>
      </c>
      <c r="AJ901" s="22">
        <v>49</v>
      </c>
      <c r="AL901" s="41" t="str">
        <f t="shared" si="41"/>
        <v>Man City</v>
      </c>
      <c r="AM901" s="14"/>
    </row>
    <row r="902" spans="16:39" x14ac:dyDescent="0.35">
      <c r="P902" s="21">
        <v>894</v>
      </c>
      <c r="Q902" s="1">
        <v>62</v>
      </c>
      <c r="R902" s="1">
        <v>46</v>
      </c>
      <c r="S902" s="1">
        <v>46</v>
      </c>
      <c r="T902" s="1">
        <v>38</v>
      </c>
      <c r="U902" s="1">
        <v>39</v>
      </c>
      <c r="V902" s="1">
        <v>69</v>
      </c>
      <c r="W902" s="1">
        <v>32</v>
      </c>
      <c r="X902" s="1">
        <v>63</v>
      </c>
      <c r="Y902" s="1">
        <v>46</v>
      </c>
      <c r="Z902" s="1">
        <v>20</v>
      </c>
      <c r="AA902" s="1">
        <v>68</v>
      </c>
      <c r="AB902" s="1">
        <v>88</v>
      </c>
      <c r="AC902" s="1">
        <v>90</v>
      </c>
      <c r="AD902" s="1">
        <v>42</v>
      </c>
      <c r="AE902" s="1">
        <v>37</v>
      </c>
      <c r="AF902" s="1">
        <v>44</v>
      </c>
      <c r="AG902" s="1">
        <v>72</v>
      </c>
      <c r="AH902" s="1">
        <v>33</v>
      </c>
      <c r="AI902" s="1">
        <v>41</v>
      </c>
      <c r="AJ902" s="22">
        <v>66</v>
      </c>
      <c r="AL902" s="41" t="str">
        <f t="shared" si="41"/>
        <v>Man City</v>
      </c>
      <c r="AM902" s="14"/>
    </row>
    <row r="903" spans="16:39" x14ac:dyDescent="0.35">
      <c r="P903" s="21">
        <v>895</v>
      </c>
      <c r="Q903" s="1">
        <v>61</v>
      </c>
      <c r="R903" s="1">
        <v>43</v>
      </c>
      <c r="S903" s="1">
        <v>48</v>
      </c>
      <c r="T903" s="1">
        <v>48</v>
      </c>
      <c r="U903" s="1">
        <v>30</v>
      </c>
      <c r="V903" s="1">
        <v>54</v>
      </c>
      <c r="W903" s="1">
        <v>63</v>
      </c>
      <c r="X903" s="1">
        <v>57</v>
      </c>
      <c r="Y903" s="1">
        <v>30</v>
      </c>
      <c r="Z903" s="1">
        <v>23</v>
      </c>
      <c r="AA903" s="1">
        <v>51</v>
      </c>
      <c r="AB903" s="1">
        <v>77</v>
      </c>
      <c r="AC903" s="1">
        <v>87</v>
      </c>
      <c r="AD903" s="1">
        <v>63</v>
      </c>
      <c r="AE903" s="1">
        <v>50</v>
      </c>
      <c r="AF903" s="1">
        <v>50</v>
      </c>
      <c r="AG903" s="1">
        <v>53</v>
      </c>
      <c r="AH903" s="1">
        <v>38</v>
      </c>
      <c r="AI903" s="1">
        <v>58</v>
      </c>
      <c r="AJ903" s="22">
        <v>45</v>
      </c>
      <c r="AL903" s="41" t="str">
        <f t="shared" si="41"/>
        <v>Man City</v>
      </c>
      <c r="AM903" s="14"/>
    </row>
    <row r="904" spans="16:39" x14ac:dyDescent="0.35">
      <c r="P904" s="21">
        <v>896</v>
      </c>
      <c r="Q904" s="1">
        <v>75</v>
      </c>
      <c r="R904" s="1">
        <v>39</v>
      </c>
      <c r="S904" s="1">
        <v>38</v>
      </c>
      <c r="T904" s="1">
        <v>52</v>
      </c>
      <c r="U904" s="1">
        <v>30</v>
      </c>
      <c r="V904" s="1">
        <v>70</v>
      </c>
      <c r="W904" s="1">
        <v>61</v>
      </c>
      <c r="X904" s="1">
        <v>61</v>
      </c>
      <c r="Y904" s="1">
        <v>28</v>
      </c>
      <c r="Z904" s="1">
        <v>26</v>
      </c>
      <c r="AA904" s="1">
        <v>45</v>
      </c>
      <c r="AB904" s="1">
        <v>85</v>
      </c>
      <c r="AC904" s="1">
        <v>85</v>
      </c>
      <c r="AD904" s="1">
        <v>66</v>
      </c>
      <c r="AE904" s="1">
        <v>46</v>
      </c>
      <c r="AF904" s="1">
        <v>33</v>
      </c>
      <c r="AG904" s="1">
        <v>56</v>
      </c>
      <c r="AH904" s="1">
        <v>40</v>
      </c>
      <c r="AI904" s="1">
        <v>42</v>
      </c>
      <c r="AJ904" s="22">
        <v>49</v>
      </c>
      <c r="AL904" s="41" t="str">
        <f t="shared" si="41"/>
        <v>Liverpool</v>
      </c>
      <c r="AM904" s="14"/>
    </row>
    <row r="905" spans="16:39" x14ac:dyDescent="0.35">
      <c r="P905" s="21">
        <v>897</v>
      </c>
      <c r="Q905" s="1">
        <v>76</v>
      </c>
      <c r="R905" s="1">
        <v>39</v>
      </c>
      <c r="S905" s="1">
        <v>25</v>
      </c>
      <c r="T905" s="1">
        <v>31</v>
      </c>
      <c r="U905" s="1">
        <v>36</v>
      </c>
      <c r="V905" s="1">
        <v>74</v>
      </c>
      <c r="W905" s="1">
        <v>48</v>
      </c>
      <c r="X905" s="1">
        <v>61</v>
      </c>
      <c r="Y905" s="1">
        <v>32</v>
      </c>
      <c r="Z905" s="1">
        <v>21</v>
      </c>
      <c r="AA905" s="1">
        <v>54</v>
      </c>
      <c r="AB905" s="1">
        <v>91</v>
      </c>
      <c r="AC905" s="1">
        <v>81</v>
      </c>
      <c r="AD905" s="1">
        <v>58</v>
      </c>
      <c r="AE905" s="1">
        <v>49</v>
      </c>
      <c r="AF905" s="1">
        <v>39</v>
      </c>
      <c r="AG905" s="1">
        <v>72</v>
      </c>
      <c r="AH905" s="1">
        <v>51</v>
      </c>
      <c r="AI905" s="1">
        <v>50</v>
      </c>
      <c r="AJ905" s="22">
        <v>54</v>
      </c>
      <c r="AL905" s="41" t="str">
        <f t="shared" ref="AL905:AL968" si="42">INDEX($Q$5:$AJ$5,MATCH(MAX(Q905:AJ905),Q905:AJ905,0))</f>
        <v>Liverpool</v>
      </c>
      <c r="AM905" s="14"/>
    </row>
    <row r="906" spans="16:39" x14ac:dyDescent="0.35">
      <c r="P906" s="21">
        <v>898</v>
      </c>
      <c r="Q906" s="1">
        <v>56</v>
      </c>
      <c r="R906" s="1">
        <v>42</v>
      </c>
      <c r="S906" s="1">
        <v>21</v>
      </c>
      <c r="T906" s="1">
        <v>44</v>
      </c>
      <c r="U906" s="1">
        <v>23</v>
      </c>
      <c r="V906" s="1">
        <v>52</v>
      </c>
      <c r="W906" s="1">
        <v>49</v>
      </c>
      <c r="X906" s="1">
        <v>43</v>
      </c>
      <c r="Y906" s="1">
        <v>36</v>
      </c>
      <c r="Z906" s="1">
        <v>40</v>
      </c>
      <c r="AA906" s="1">
        <v>70</v>
      </c>
      <c r="AB906" s="1">
        <v>91</v>
      </c>
      <c r="AC906" s="1">
        <v>84</v>
      </c>
      <c r="AD906" s="1">
        <v>60</v>
      </c>
      <c r="AE906" s="1">
        <v>53</v>
      </c>
      <c r="AF906" s="1">
        <v>35</v>
      </c>
      <c r="AG906" s="1">
        <v>72</v>
      </c>
      <c r="AH906" s="1">
        <v>56</v>
      </c>
      <c r="AI906" s="1">
        <v>66</v>
      </c>
      <c r="AJ906" s="22">
        <v>54</v>
      </c>
      <c r="AL906" s="41" t="str">
        <f t="shared" si="42"/>
        <v>Liverpool</v>
      </c>
      <c r="AM906" s="14"/>
    </row>
    <row r="907" spans="16:39" x14ac:dyDescent="0.35">
      <c r="P907" s="21">
        <v>899</v>
      </c>
      <c r="Q907" s="1">
        <v>69</v>
      </c>
      <c r="R907" s="1">
        <v>45</v>
      </c>
      <c r="S907" s="1">
        <v>42</v>
      </c>
      <c r="T907" s="1">
        <v>35</v>
      </c>
      <c r="U907" s="1">
        <v>29</v>
      </c>
      <c r="V907" s="1">
        <v>59</v>
      </c>
      <c r="W907" s="1">
        <v>41</v>
      </c>
      <c r="X907" s="1">
        <v>64</v>
      </c>
      <c r="Y907" s="1">
        <v>34</v>
      </c>
      <c r="Z907" s="1">
        <v>12</v>
      </c>
      <c r="AA907" s="1">
        <v>39</v>
      </c>
      <c r="AB907" s="1">
        <v>78</v>
      </c>
      <c r="AC907" s="1">
        <v>99</v>
      </c>
      <c r="AD907" s="1">
        <v>62</v>
      </c>
      <c r="AE907" s="1">
        <v>53</v>
      </c>
      <c r="AF907" s="1">
        <v>46</v>
      </c>
      <c r="AG907" s="1">
        <v>62</v>
      </c>
      <c r="AH907" s="1">
        <v>53</v>
      </c>
      <c r="AI907" s="1">
        <v>51</v>
      </c>
      <c r="AJ907" s="22">
        <v>50</v>
      </c>
      <c r="AL907" s="41" t="str">
        <f t="shared" si="42"/>
        <v>Man City</v>
      </c>
      <c r="AM907" s="14"/>
    </row>
    <row r="908" spans="16:39" x14ac:dyDescent="0.35">
      <c r="P908" s="21">
        <v>900</v>
      </c>
      <c r="Q908" s="1">
        <v>65</v>
      </c>
      <c r="R908" s="1">
        <v>42</v>
      </c>
      <c r="S908" s="1">
        <v>38</v>
      </c>
      <c r="T908" s="1">
        <v>31</v>
      </c>
      <c r="U908" s="1">
        <v>33</v>
      </c>
      <c r="V908" s="1">
        <v>79</v>
      </c>
      <c r="W908" s="1">
        <v>47</v>
      </c>
      <c r="X908" s="1">
        <v>61</v>
      </c>
      <c r="Y908" s="1">
        <v>15</v>
      </c>
      <c r="Z908" s="1">
        <v>24</v>
      </c>
      <c r="AA908" s="1">
        <v>57</v>
      </c>
      <c r="AB908" s="1">
        <v>74</v>
      </c>
      <c r="AC908" s="1">
        <v>93</v>
      </c>
      <c r="AD908" s="1">
        <v>61</v>
      </c>
      <c r="AE908" s="1">
        <v>48</v>
      </c>
      <c r="AF908" s="1">
        <v>37</v>
      </c>
      <c r="AG908" s="1">
        <v>73</v>
      </c>
      <c r="AH908" s="1">
        <v>50</v>
      </c>
      <c r="AI908" s="1">
        <v>55</v>
      </c>
      <c r="AJ908" s="22">
        <v>41</v>
      </c>
      <c r="AL908" s="41" t="str">
        <f t="shared" si="42"/>
        <v>Man City</v>
      </c>
      <c r="AM908" s="14"/>
    </row>
    <row r="909" spans="16:39" x14ac:dyDescent="0.35">
      <c r="P909" s="21">
        <v>901</v>
      </c>
      <c r="Q909" s="1">
        <v>70</v>
      </c>
      <c r="R909" s="1">
        <v>52</v>
      </c>
      <c r="S909" s="1">
        <v>37</v>
      </c>
      <c r="T909" s="1">
        <v>41</v>
      </c>
      <c r="U909" s="1">
        <v>32</v>
      </c>
      <c r="V909" s="1">
        <v>75</v>
      </c>
      <c r="W909" s="1">
        <v>56</v>
      </c>
      <c r="X909" s="1">
        <v>61</v>
      </c>
      <c r="Y909" s="1">
        <v>23</v>
      </c>
      <c r="Z909" s="1">
        <v>13</v>
      </c>
      <c r="AA909" s="1">
        <v>57</v>
      </c>
      <c r="AB909" s="1">
        <v>84</v>
      </c>
      <c r="AC909" s="1">
        <v>87</v>
      </c>
      <c r="AD909" s="1">
        <v>52</v>
      </c>
      <c r="AE909" s="1">
        <v>48</v>
      </c>
      <c r="AF909" s="1">
        <v>42</v>
      </c>
      <c r="AG909" s="1">
        <v>56</v>
      </c>
      <c r="AH909" s="1">
        <v>38</v>
      </c>
      <c r="AI909" s="1">
        <v>54</v>
      </c>
      <c r="AJ909" s="22">
        <v>50</v>
      </c>
      <c r="AL909" s="41" t="str">
        <f t="shared" si="42"/>
        <v>Man City</v>
      </c>
      <c r="AM909" s="14"/>
    </row>
    <row r="910" spans="16:39" x14ac:dyDescent="0.35">
      <c r="P910" s="21">
        <v>902</v>
      </c>
      <c r="Q910" s="1">
        <v>64</v>
      </c>
      <c r="R910" s="1">
        <v>58</v>
      </c>
      <c r="S910" s="1">
        <v>48</v>
      </c>
      <c r="T910" s="1">
        <v>48</v>
      </c>
      <c r="U910" s="1">
        <v>24</v>
      </c>
      <c r="V910" s="1">
        <v>65</v>
      </c>
      <c r="W910" s="1">
        <v>55</v>
      </c>
      <c r="X910" s="1">
        <v>47</v>
      </c>
      <c r="Y910" s="1">
        <v>21</v>
      </c>
      <c r="Z910" s="1">
        <v>14</v>
      </c>
      <c r="AA910" s="1">
        <v>63</v>
      </c>
      <c r="AB910" s="1">
        <v>78</v>
      </c>
      <c r="AC910" s="1">
        <v>88</v>
      </c>
      <c r="AD910" s="1">
        <v>53</v>
      </c>
      <c r="AE910" s="1">
        <v>40</v>
      </c>
      <c r="AF910" s="1">
        <v>40</v>
      </c>
      <c r="AG910" s="1">
        <v>74</v>
      </c>
      <c r="AH910" s="1">
        <v>50</v>
      </c>
      <c r="AI910" s="1">
        <v>57</v>
      </c>
      <c r="AJ910" s="22">
        <v>54</v>
      </c>
      <c r="AL910" s="41" t="str">
        <f t="shared" si="42"/>
        <v>Man City</v>
      </c>
      <c r="AM910" s="14"/>
    </row>
    <row r="911" spans="16:39" x14ac:dyDescent="0.35">
      <c r="P911" s="21">
        <v>903</v>
      </c>
      <c r="Q911" s="1">
        <v>56</v>
      </c>
      <c r="R911" s="1">
        <v>44</v>
      </c>
      <c r="S911" s="1">
        <v>37</v>
      </c>
      <c r="T911" s="1">
        <v>49</v>
      </c>
      <c r="U911" s="1">
        <v>28</v>
      </c>
      <c r="V911" s="1">
        <v>65</v>
      </c>
      <c r="W911" s="1">
        <v>53</v>
      </c>
      <c r="X911" s="1">
        <v>51</v>
      </c>
      <c r="Y911" s="1">
        <v>31</v>
      </c>
      <c r="Z911" s="1">
        <v>15</v>
      </c>
      <c r="AA911" s="1">
        <v>60</v>
      </c>
      <c r="AB911" s="1">
        <v>87</v>
      </c>
      <c r="AC911" s="1">
        <v>95</v>
      </c>
      <c r="AD911" s="1">
        <v>46</v>
      </c>
      <c r="AE911" s="1">
        <v>62</v>
      </c>
      <c r="AF911" s="1">
        <v>44</v>
      </c>
      <c r="AG911" s="1">
        <v>68</v>
      </c>
      <c r="AH911" s="1">
        <v>49</v>
      </c>
      <c r="AI911" s="1">
        <v>44</v>
      </c>
      <c r="AJ911" s="22">
        <v>49</v>
      </c>
      <c r="AL911" s="41" t="str">
        <f t="shared" si="42"/>
        <v>Man City</v>
      </c>
      <c r="AM911" s="14"/>
    </row>
    <row r="912" spans="16:39" x14ac:dyDescent="0.35">
      <c r="P912" s="21">
        <v>904</v>
      </c>
      <c r="Q912" s="1">
        <v>70</v>
      </c>
      <c r="R912" s="1">
        <v>49</v>
      </c>
      <c r="S912" s="1">
        <v>50</v>
      </c>
      <c r="T912" s="1">
        <v>41</v>
      </c>
      <c r="U912" s="1">
        <v>29</v>
      </c>
      <c r="V912" s="1">
        <v>69</v>
      </c>
      <c r="W912" s="1">
        <v>42</v>
      </c>
      <c r="X912" s="1">
        <v>49</v>
      </c>
      <c r="Y912" s="1">
        <v>35</v>
      </c>
      <c r="Z912" s="1">
        <v>21</v>
      </c>
      <c r="AA912" s="1">
        <v>48</v>
      </c>
      <c r="AB912" s="1">
        <v>88</v>
      </c>
      <c r="AC912" s="1">
        <v>85</v>
      </c>
      <c r="AD912" s="1">
        <v>64</v>
      </c>
      <c r="AE912" s="1">
        <v>50</v>
      </c>
      <c r="AF912" s="1">
        <v>44</v>
      </c>
      <c r="AG912" s="1">
        <v>65</v>
      </c>
      <c r="AH912" s="1">
        <v>48</v>
      </c>
      <c r="AI912" s="1">
        <v>46</v>
      </c>
      <c r="AJ912" s="22">
        <v>44</v>
      </c>
      <c r="AL912" s="41" t="str">
        <f t="shared" si="42"/>
        <v>Liverpool</v>
      </c>
      <c r="AM912" s="14"/>
    </row>
    <row r="913" spans="16:39" x14ac:dyDescent="0.35">
      <c r="P913" s="21">
        <v>905</v>
      </c>
      <c r="Q913" s="1">
        <v>64</v>
      </c>
      <c r="R913" s="1">
        <v>47</v>
      </c>
      <c r="S913" s="1">
        <v>43</v>
      </c>
      <c r="T913" s="1">
        <v>32</v>
      </c>
      <c r="U913" s="1">
        <v>38</v>
      </c>
      <c r="V913" s="1">
        <v>58</v>
      </c>
      <c r="W913" s="1">
        <v>58</v>
      </c>
      <c r="X913" s="1">
        <v>57</v>
      </c>
      <c r="Y913" s="1">
        <v>28</v>
      </c>
      <c r="Z913" s="1">
        <v>20</v>
      </c>
      <c r="AA913" s="1">
        <v>50</v>
      </c>
      <c r="AB913" s="1">
        <v>84</v>
      </c>
      <c r="AC913" s="1">
        <v>86</v>
      </c>
      <c r="AD913" s="1">
        <v>63</v>
      </c>
      <c r="AE913" s="1">
        <v>44</v>
      </c>
      <c r="AF913" s="1">
        <v>39</v>
      </c>
      <c r="AG913" s="1">
        <v>76</v>
      </c>
      <c r="AH913" s="1">
        <v>29</v>
      </c>
      <c r="AI913" s="1">
        <v>46</v>
      </c>
      <c r="AJ913" s="22">
        <v>55</v>
      </c>
      <c r="AL913" s="41" t="str">
        <f t="shared" si="42"/>
        <v>Man City</v>
      </c>
      <c r="AM913" s="14"/>
    </row>
    <row r="914" spans="16:39" x14ac:dyDescent="0.35">
      <c r="P914" s="21">
        <v>906</v>
      </c>
      <c r="Q914" s="1">
        <v>57</v>
      </c>
      <c r="R914" s="1">
        <v>61</v>
      </c>
      <c r="S914" s="1">
        <v>28</v>
      </c>
      <c r="T914" s="1">
        <v>40</v>
      </c>
      <c r="U914" s="1">
        <v>31</v>
      </c>
      <c r="V914" s="1">
        <v>57</v>
      </c>
      <c r="W914" s="1">
        <v>48</v>
      </c>
      <c r="X914" s="1">
        <v>54</v>
      </c>
      <c r="Y914" s="1">
        <v>28</v>
      </c>
      <c r="Z914" s="1">
        <v>35</v>
      </c>
      <c r="AA914" s="1">
        <v>59</v>
      </c>
      <c r="AB914" s="1">
        <v>89</v>
      </c>
      <c r="AC914" s="1">
        <v>85</v>
      </c>
      <c r="AD914" s="1">
        <v>60</v>
      </c>
      <c r="AE914" s="1">
        <v>61</v>
      </c>
      <c r="AF914" s="1">
        <v>36</v>
      </c>
      <c r="AG914" s="1">
        <v>54</v>
      </c>
      <c r="AH914" s="1">
        <v>46</v>
      </c>
      <c r="AI914" s="1">
        <v>57</v>
      </c>
      <c r="AJ914" s="22">
        <v>51</v>
      </c>
      <c r="AL914" s="41" t="str">
        <f t="shared" si="42"/>
        <v>Liverpool</v>
      </c>
      <c r="AM914" s="14"/>
    </row>
    <row r="915" spans="16:39" x14ac:dyDescent="0.35">
      <c r="P915" s="21">
        <v>907</v>
      </c>
      <c r="Q915" s="1">
        <v>56</v>
      </c>
      <c r="R915" s="1">
        <v>43</v>
      </c>
      <c r="S915" s="1">
        <v>36</v>
      </c>
      <c r="T915" s="1">
        <v>35</v>
      </c>
      <c r="U915" s="1">
        <v>38</v>
      </c>
      <c r="V915" s="1">
        <v>70</v>
      </c>
      <c r="W915" s="1">
        <v>61</v>
      </c>
      <c r="X915" s="1">
        <v>57</v>
      </c>
      <c r="Y915" s="1">
        <v>28</v>
      </c>
      <c r="Z915" s="1">
        <v>30</v>
      </c>
      <c r="AA915" s="1">
        <v>45</v>
      </c>
      <c r="AB915" s="1">
        <v>81</v>
      </c>
      <c r="AC915" s="1">
        <v>75</v>
      </c>
      <c r="AD915" s="1">
        <v>53</v>
      </c>
      <c r="AE915" s="1">
        <v>61</v>
      </c>
      <c r="AF915" s="1">
        <v>43</v>
      </c>
      <c r="AG915" s="1">
        <v>66</v>
      </c>
      <c r="AH915" s="1">
        <v>55</v>
      </c>
      <c r="AI915" s="1">
        <v>54</v>
      </c>
      <c r="AJ915" s="22">
        <v>45</v>
      </c>
      <c r="AL915" s="41" t="str">
        <f t="shared" si="42"/>
        <v>Liverpool</v>
      </c>
      <c r="AM915" s="14"/>
    </row>
    <row r="916" spans="16:39" x14ac:dyDescent="0.35">
      <c r="P916" s="21">
        <v>908</v>
      </c>
      <c r="Q916" s="1">
        <v>76</v>
      </c>
      <c r="R916" s="1">
        <v>43</v>
      </c>
      <c r="S916" s="1">
        <v>28</v>
      </c>
      <c r="T916" s="1">
        <v>33</v>
      </c>
      <c r="U916" s="1">
        <v>27</v>
      </c>
      <c r="V916" s="1">
        <v>67</v>
      </c>
      <c r="W916" s="1">
        <v>56</v>
      </c>
      <c r="X916" s="1">
        <v>65</v>
      </c>
      <c r="Y916" s="1">
        <v>27</v>
      </c>
      <c r="Z916" s="1">
        <v>24</v>
      </c>
      <c r="AA916" s="1">
        <v>38</v>
      </c>
      <c r="AB916" s="1">
        <v>82</v>
      </c>
      <c r="AC916" s="1">
        <v>85</v>
      </c>
      <c r="AD916" s="1">
        <v>70</v>
      </c>
      <c r="AE916" s="1">
        <v>57</v>
      </c>
      <c r="AF916" s="1">
        <v>33</v>
      </c>
      <c r="AG916" s="1">
        <v>65</v>
      </c>
      <c r="AH916" s="1">
        <v>49</v>
      </c>
      <c r="AI916" s="1">
        <v>55</v>
      </c>
      <c r="AJ916" s="22">
        <v>52</v>
      </c>
      <c r="AL916" s="41" t="str">
        <f t="shared" si="42"/>
        <v>Man City</v>
      </c>
      <c r="AM916" s="14"/>
    </row>
    <row r="917" spans="16:39" x14ac:dyDescent="0.35">
      <c r="P917" s="21">
        <v>909</v>
      </c>
      <c r="Q917" s="1">
        <v>58</v>
      </c>
      <c r="R917" s="1">
        <v>52</v>
      </c>
      <c r="S917" s="1">
        <v>37</v>
      </c>
      <c r="T917" s="1">
        <v>42</v>
      </c>
      <c r="U917" s="1">
        <v>43</v>
      </c>
      <c r="V917" s="1">
        <v>72</v>
      </c>
      <c r="W917" s="1">
        <v>48</v>
      </c>
      <c r="X917" s="1">
        <v>55</v>
      </c>
      <c r="Y917" s="1">
        <v>30</v>
      </c>
      <c r="Z917" s="1">
        <v>29</v>
      </c>
      <c r="AA917" s="1">
        <v>49</v>
      </c>
      <c r="AB917" s="1">
        <v>79</v>
      </c>
      <c r="AC917" s="1">
        <v>93</v>
      </c>
      <c r="AD917" s="1">
        <v>56</v>
      </c>
      <c r="AE917" s="1">
        <v>50</v>
      </c>
      <c r="AF917" s="1">
        <v>37</v>
      </c>
      <c r="AG917" s="1">
        <v>63</v>
      </c>
      <c r="AH917" s="1">
        <v>53</v>
      </c>
      <c r="AI917" s="1">
        <v>44</v>
      </c>
      <c r="AJ917" s="22">
        <v>44</v>
      </c>
      <c r="AL917" s="41" t="str">
        <f t="shared" si="42"/>
        <v>Man City</v>
      </c>
      <c r="AM917" s="14"/>
    </row>
    <row r="918" spans="16:39" x14ac:dyDescent="0.35">
      <c r="P918" s="21">
        <v>910</v>
      </c>
      <c r="Q918" s="1">
        <v>59</v>
      </c>
      <c r="R918" s="1">
        <v>60</v>
      </c>
      <c r="S918" s="1">
        <v>32</v>
      </c>
      <c r="T918" s="1">
        <v>34</v>
      </c>
      <c r="U918" s="1">
        <v>33</v>
      </c>
      <c r="V918" s="1">
        <v>68</v>
      </c>
      <c r="W918" s="1">
        <v>61</v>
      </c>
      <c r="X918" s="1">
        <v>56</v>
      </c>
      <c r="Y918" s="1">
        <v>22</v>
      </c>
      <c r="Z918" s="1">
        <v>20</v>
      </c>
      <c r="AA918" s="1">
        <v>54</v>
      </c>
      <c r="AB918" s="1">
        <v>88</v>
      </c>
      <c r="AC918" s="1">
        <v>80</v>
      </c>
      <c r="AD918" s="1">
        <v>61</v>
      </c>
      <c r="AE918" s="1">
        <v>39</v>
      </c>
      <c r="AF918" s="1">
        <v>32</v>
      </c>
      <c r="AG918" s="1">
        <v>76</v>
      </c>
      <c r="AH918" s="1">
        <v>48</v>
      </c>
      <c r="AI918" s="1">
        <v>48</v>
      </c>
      <c r="AJ918" s="22">
        <v>48</v>
      </c>
      <c r="AL918" s="41" t="str">
        <f t="shared" si="42"/>
        <v>Liverpool</v>
      </c>
      <c r="AM918" s="14"/>
    </row>
    <row r="919" spans="16:39" x14ac:dyDescent="0.35">
      <c r="P919" s="21">
        <v>911</v>
      </c>
      <c r="Q919" s="1">
        <v>68</v>
      </c>
      <c r="R919" s="1">
        <v>31</v>
      </c>
      <c r="S919" s="1">
        <v>37</v>
      </c>
      <c r="T919" s="1">
        <v>34</v>
      </c>
      <c r="U919" s="1">
        <v>33</v>
      </c>
      <c r="V919" s="1">
        <v>54</v>
      </c>
      <c r="W919" s="1">
        <v>49</v>
      </c>
      <c r="X919" s="1">
        <v>65</v>
      </c>
      <c r="Y919" s="1">
        <v>43</v>
      </c>
      <c r="Z919" s="1">
        <v>20</v>
      </c>
      <c r="AA919" s="1">
        <v>55</v>
      </c>
      <c r="AB919" s="1">
        <v>96</v>
      </c>
      <c r="AC919" s="1">
        <v>86</v>
      </c>
      <c r="AD919" s="1">
        <v>70</v>
      </c>
      <c r="AE919" s="1">
        <v>45</v>
      </c>
      <c r="AF919" s="1">
        <v>37</v>
      </c>
      <c r="AG919" s="1">
        <v>67</v>
      </c>
      <c r="AH919" s="1">
        <v>48</v>
      </c>
      <c r="AI919" s="1">
        <v>47</v>
      </c>
      <c r="AJ919" s="22">
        <v>46</v>
      </c>
      <c r="AL919" s="41" t="str">
        <f t="shared" si="42"/>
        <v>Liverpool</v>
      </c>
      <c r="AM919" s="14"/>
    </row>
    <row r="920" spans="16:39" x14ac:dyDescent="0.35">
      <c r="P920" s="21">
        <v>912</v>
      </c>
      <c r="Q920" s="1">
        <v>63</v>
      </c>
      <c r="R920" s="1">
        <v>43</v>
      </c>
      <c r="S920" s="1">
        <v>42</v>
      </c>
      <c r="T920" s="1">
        <v>39</v>
      </c>
      <c r="U920" s="1">
        <v>36</v>
      </c>
      <c r="V920" s="1">
        <v>72</v>
      </c>
      <c r="W920" s="1">
        <v>47</v>
      </c>
      <c r="X920" s="1">
        <v>65</v>
      </c>
      <c r="Y920" s="1">
        <v>37</v>
      </c>
      <c r="Z920" s="1">
        <v>32</v>
      </c>
      <c r="AA920" s="1">
        <v>48</v>
      </c>
      <c r="AB920" s="1">
        <v>83</v>
      </c>
      <c r="AC920" s="1">
        <v>85</v>
      </c>
      <c r="AD920" s="1">
        <v>71</v>
      </c>
      <c r="AE920" s="1">
        <v>48</v>
      </c>
      <c r="AF920" s="1">
        <v>36</v>
      </c>
      <c r="AG920" s="1">
        <v>56</v>
      </c>
      <c r="AH920" s="1">
        <v>39</v>
      </c>
      <c r="AI920" s="1">
        <v>54</v>
      </c>
      <c r="AJ920" s="22">
        <v>43</v>
      </c>
      <c r="AL920" s="41" t="str">
        <f t="shared" si="42"/>
        <v>Man City</v>
      </c>
      <c r="AM920" s="14"/>
    </row>
    <row r="921" spans="16:39" x14ac:dyDescent="0.35">
      <c r="P921" s="21">
        <v>913</v>
      </c>
      <c r="Q921" s="1">
        <v>69</v>
      </c>
      <c r="R921" s="1">
        <v>50</v>
      </c>
      <c r="S921" s="1">
        <v>51</v>
      </c>
      <c r="T921" s="1">
        <v>47</v>
      </c>
      <c r="U921" s="1">
        <v>30</v>
      </c>
      <c r="V921" s="1">
        <v>58</v>
      </c>
      <c r="W921" s="1">
        <v>55</v>
      </c>
      <c r="X921" s="1">
        <v>54</v>
      </c>
      <c r="Y921" s="1">
        <v>28</v>
      </c>
      <c r="Z921" s="1">
        <v>20</v>
      </c>
      <c r="AA921" s="1">
        <v>54</v>
      </c>
      <c r="AB921" s="1">
        <v>87</v>
      </c>
      <c r="AC921" s="1">
        <v>93</v>
      </c>
      <c r="AD921" s="1">
        <v>54</v>
      </c>
      <c r="AE921" s="1">
        <v>53</v>
      </c>
      <c r="AF921" s="1">
        <v>43</v>
      </c>
      <c r="AG921" s="1">
        <v>56</v>
      </c>
      <c r="AH921" s="1">
        <v>47</v>
      </c>
      <c r="AI921" s="1">
        <v>53</v>
      </c>
      <c r="AJ921" s="22">
        <v>50</v>
      </c>
      <c r="AL921" s="41" t="str">
        <f t="shared" si="42"/>
        <v>Man City</v>
      </c>
      <c r="AM921" s="14"/>
    </row>
    <row r="922" spans="16:39" x14ac:dyDescent="0.35">
      <c r="P922" s="21">
        <v>914</v>
      </c>
      <c r="Q922" s="1">
        <v>60</v>
      </c>
      <c r="R922" s="1">
        <v>50</v>
      </c>
      <c r="S922" s="1">
        <v>40</v>
      </c>
      <c r="T922" s="1">
        <v>34</v>
      </c>
      <c r="U922" s="1">
        <v>31</v>
      </c>
      <c r="V922" s="1">
        <v>55</v>
      </c>
      <c r="W922" s="1">
        <v>46</v>
      </c>
      <c r="X922" s="1">
        <v>68</v>
      </c>
      <c r="Y922" s="1">
        <v>31</v>
      </c>
      <c r="Z922" s="1">
        <v>26</v>
      </c>
      <c r="AA922" s="1">
        <v>51</v>
      </c>
      <c r="AB922" s="1">
        <v>85</v>
      </c>
      <c r="AC922" s="1">
        <v>85</v>
      </c>
      <c r="AD922" s="1">
        <v>53</v>
      </c>
      <c r="AE922" s="1">
        <v>64</v>
      </c>
      <c r="AF922" s="1">
        <v>44</v>
      </c>
      <c r="AG922" s="1">
        <v>59</v>
      </c>
      <c r="AH922" s="1">
        <v>55</v>
      </c>
      <c r="AI922" s="1">
        <v>43</v>
      </c>
      <c r="AJ922" s="22">
        <v>58</v>
      </c>
      <c r="AL922" s="41" t="str">
        <f t="shared" si="42"/>
        <v>Liverpool</v>
      </c>
      <c r="AM922" s="14"/>
    </row>
    <row r="923" spans="16:39" x14ac:dyDescent="0.35">
      <c r="P923" s="21">
        <v>915</v>
      </c>
      <c r="Q923" s="1">
        <v>59</v>
      </c>
      <c r="R923" s="1">
        <v>46</v>
      </c>
      <c r="S923" s="1">
        <v>39</v>
      </c>
      <c r="T923" s="1">
        <v>33</v>
      </c>
      <c r="U923" s="1">
        <v>36</v>
      </c>
      <c r="V923" s="1">
        <v>65</v>
      </c>
      <c r="W923" s="1">
        <v>57</v>
      </c>
      <c r="X923" s="1">
        <v>61</v>
      </c>
      <c r="Y923" s="1">
        <v>34</v>
      </c>
      <c r="Z923" s="1">
        <v>24</v>
      </c>
      <c r="AA923" s="1">
        <v>58</v>
      </c>
      <c r="AB923" s="1">
        <v>75</v>
      </c>
      <c r="AC923" s="1">
        <v>85</v>
      </c>
      <c r="AD923" s="1">
        <v>63</v>
      </c>
      <c r="AE923" s="1">
        <v>50</v>
      </c>
      <c r="AF923" s="1">
        <v>41</v>
      </c>
      <c r="AG923" s="1">
        <v>63</v>
      </c>
      <c r="AH923" s="1">
        <v>43</v>
      </c>
      <c r="AI923" s="1">
        <v>45</v>
      </c>
      <c r="AJ923" s="22">
        <v>61</v>
      </c>
      <c r="AL923" s="41" t="str">
        <f t="shared" si="42"/>
        <v>Man City</v>
      </c>
      <c r="AM923" s="14"/>
    </row>
    <row r="924" spans="16:39" x14ac:dyDescent="0.35">
      <c r="P924" s="21">
        <v>916</v>
      </c>
      <c r="Q924" s="1">
        <v>53</v>
      </c>
      <c r="R924" s="1">
        <v>44</v>
      </c>
      <c r="S924" s="1">
        <v>39</v>
      </c>
      <c r="T924" s="1">
        <v>24</v>
      </c>
      <c r="U924" s="1">
        <v>29</v>
      </c>
      <c r="V924" s="1">
        <v>72</v>
      </c>
      <c r="W924" s="1">
        <v>53</v>
      </c>
      <c r="X924" s="1">
        <v>35</v>
      </c>
      <c r="Y924" s="1">
        <v>33</v>
      </c>
      <c r="Z924" s="1">
        <v>15</v>
      </c>
      <c r="AA924" s="1">
        <v>64</v>
      </c>
      <c r="AB924" s="1">
        <v>70</v>
      </c>
      <c r="AC924" s="1">
        <v>98</v>
      </c>
      <c r="AD924" s="1">
        <v>57</v>
      </c>
      <c r="AE924" s="1">
        <v>50</v>
      </c>
      <c r="AF924" s="1">
        <v>61</v>
      </c>
      <c r="AG924" s="1">
        <v>65</v>
      </c>
      <c r="AH924" s="1">
        <v>54</v>
      </c>
      <c r="AI924" s="1">
        <v>51</v>
      </c>
      <c r="AJ924" s="22">
        <v>70</v>
      </c>
      <c r="AL924" s="41" t="str">
        <f t="shared" si="42"/>
        <v>Man City</v>
      </c>
      <c r="AM924" s="14"/>
    </row>
    <row r="925" spans="16:39" x14ac:dyDescent="0.35">
      <c r="P925" s="21">
        <v>917</v>
      </c>
      <c r="Q925" s="1">
        <v>76</v>
      </c>
      <c r="R925" s="1">
        <v>43</v>
      </c>
      <c r="S925" s="1">
        <v>48</v>
      </c>
      <c r="T925" s="1">
        <v>53</v>
      </c>
      <c r="U925" s="1">
        <v>22</v>
      </c>
      <c r="V925" s="1">
        <v>65</v>
      </c>
      <c r="W925" s="1">
        <v>59</v>
      </c>
      <c r="X925" s="1">
        <v>56</v>
      </c>
      <c r="Y925" s="1">
        <v>32</v>
      </c>
      <c r="Z925" s="1">
        <v>26</v>
      </c>
      <c r="AA925" s="1">
        <v>58</v>
      </c>
      <c r="AB925" s="1">
        <v>77</v>
      </c>
      <c r="AC925" s="1">
        <v>83</v>
      </c>
      <c r="AD925" s="1">
        <v>61</v>
      </c>
      <c r="AE925" s="1">
        <v>36</v>
      </c>
      <c r="AF925" s="1">
        <v>40</v>
      </c>
      <c r="AG925" s="1">
        <v>53</v>
      </c>
      <c r="AH925" s="1">
        <v>55</v>
      </c>
      <c r="AI925" s="1">
        <v>49</v>
      </c>
      <c r="AJ925" s="22">
        <v>41</v>
      </c>
      <c r="AL925" s="41" t="str">
        <f t="shared" si="42"/>
        <v>Man City</v>
      </c>
      <c r="AM925" s="14"/>
    </row>
    <row r="926" spans="16:39" x14ac:dyDescent="0.35">
      <c r="P926" s="21">
        <v>918</v>
      </c>
      <c r="Q926" s="1">
        <v>74</v>
      </c>
      <c r="R926" s="1">
        <v>43</v>
      </c>
      <c r="S926" s="1">
        <v>28</v>
      </c>
      <c r="T926" s="1">
        <v>45</v>
      </c>
      <c r="U926" s="1">
        <v>35</v>
      </c>
      <c r="V926" s="1">
        <v>66</v>
      </c>
      <c r="W926" s="1">
        <v>58</v>
      </c>
      <c r="X926" s="1">
        <v>52</v>
      </c>
      <c r="Y926" s="1">
        <v>33</v>
      </c>
      <c r="Z926" s="1">
        <v>12</v>
      </c>
      <c r="AA926" s="1">
        <v>68</v>
      </c>
      <c r="AB926" s="1">
        <v>89</v>
      </c>
      <c r="AC926" s="1">
        <v>79</v>
      </c>
      <c r="AD926" s="1">
        <v>46</v>
      </c>
      <c r="AE926" s="1">
        <v>41</v>
      </c>
      <c r="AF926" s="1">
        <v>42</v>
      </c>
      <c r="AG926" s="1">
        <v>83</v>
      </c>
      <c r="AH926" s="1">
        <v>42</v>
      </c>
      <c r="AI926" s="1">
        <v>53</v>
      </c>
      <c r="AJ926" s="22">
        <v>55</v>
      </c>
      <c r="AL926" s="41" t="str">
        <f t="shared" si="42"/>
        <v>Liverpool</v>
      </c>
      <c r="AM926" s="14"/>
    </row>
    <row r="927" spans="16:39" x14ac:dyDescent="0.35">
      <c r="P927" s="21">
        <v>919</v>
      </c>
      <c r="Q927" s="1">
        <v>61</v>
      </c>
      <c r="R927" s="1">
        <v>43</v>
      </c>
      <c r="S927" s="1">
        <v>49</v>
      </c>
      <c r="T927" s="1">
        <v>42</v>
      </c>
      <c r="U927" s="1">
        <v>32</v>
      </c>
      <c r="V927" s="1">
        <v>72</v>
      </c>
      <c r="W927" s="1">
        <v>40</v>
      </c>
      <c r="X927" s="1">
        <v>56</v>
      </c>
      <c r="Y927" s="1">
        <v>22</v>
      </c>
      <c r="Z927" s="1">
        <v>19</v>
      </c>
      <c r="AA927" s="1">
        <v>59</v>
      </c>
      <c r="AB927" s="1">
        <v>88</v>
      </c>
      <c r="AC927" s="1">
        <v>79</v>
      </c>
      <c r="AD927" s="1">
        <v>45</v>
      </c>
      <c r="AE927" s="1">
        <v>53</v>
      </c>
      <c r="AF927" s="1">
        <v>48</v>
      </c>
      <c r="AG927" s="1">
        <v>79</v>
      </c>
      <c r="AH927" s="1">
        <v>55</v>
      </c>
      <c r="AI927" s="1">
        <v>51</v>
      </c>
      <c r="AJ927" s="22">
        <v>48</v>
      </c>
      <c r="AL927" s="41" t="str">
        <f t="shared" si="42"/>
        <v>Liverpool</v>
      </c>
      <c r="AM927" s="14"/>
    </row>
    <row r="928" spans="16:39" x14ac:dyDescent="0.35">
      <c r="P928" s="21">
        <v>920</v>
      </c>
      <c r="Q928" s="1">
        <v>61</v>
      </c>
      <c r="R928" s="1">
        <v>53</v>
      </c>
      <c r="S928" s="1">
        <v>45</v>
      </c>
      <c r="T928" s="1">
        <v>39</v>
      </c>
      <c r="U928" s="1">
        <v>36</v>
      </c>
      <c r="V928" s="1">
        <v>62</v>
      </c>
      <c r="W928" s="1">
        <v>35</v>
      </c>
      <c r="X928" s="1">
        <v>59</v>
      </c>
      <c r="Y928" s="1">
        <v>22</v>
      </c>
      <c r="Z928" s="1">
        <v>24</v>
      </c>
      <c r="AA928" s="1">
        <v>67</v>
      </c>
      <c r="AB928" s="1">
        <v>83</v>
      </c>
      <c r="AC928" s="1">
        <v>80</v>
      </c>
      <c r="AD928" s="1">
        <v>56</v>
      </c>
      <c r="AE928" s="1">
        <v>42</v>
      </c>
      <c r="AF928" s="1">
        <v>50</v>
      </c>
      <c r="AG928" s="1">
        <v>72</v>
      </c>
      <c r="AH928" s="1">
        <v>46</v>
      </c>
      <c r="AI928" s="1">
        <v>43</v>
      </c>
      <c r="AJ928" s="22">
        <v>58</v>
      </c>
      <c r="AL928" s="41" t="str">
        <f t="shared" si="42"/>
        <v>Liverpool</v>
      </c>
      <c r="AM928" s="14"/>
    </row>
    <row r="929" spans="16:39" x14ac:dyDescent="0.35">
      <c r="P929" s="21">
        <v>921</v>
      </c>
      <c r="Q929" s="1">
        <v>66</v>
      </c>
      <c r="R929" s="1">
        <v>39</v>
      </c>
      <c r="S929" s="1">
        <v>49</v>
      </c>
      <c r="T929" s="1">
        <v>37</v>
      </c>
      <c r="U929" s="1">
        <v>30</v>
      </c>
      <c r="V929" s="1">
        <v>58</v>
      </c>
      <c r="W929" s="1">
        <v>40</v>
      </c>
      <c r="X929" s="1">
        <v>65</v>
      </c>
      <c r="Y929" s="1">
        <v>20</v>
      </c>
      <c r="Z929" s="1">
        <v>29</v>
      </c>
      <c r="AA929" s="1">
        <v>59</v>
      </c>
      <c r="AB929" s="1">
        <v>86</v>
      </c>
      <c r="AC929" s="1">
        <v>79</v>
      </c>
      <c r="AD929" s="1">
        <v>63</v>
      </c>
      <c r="AE929" s="1">
        <v>55</v>
      </c>
      <c r="AF929" s="1">
        <v>50</v>
      </c>
      <c r="AG929" s="1">
        <v>64</v>
      </c>
      <c r="AH929" s="1">
        <v>42</v>
      </c>
      <c r="AI929" s="1">
        <v>50</v>
      </c>
      <c r="AJ929" s="22">
        <v>47</v>
      </c>
      <c r="AL929" s="41" t="str">
        <f t="shared" si="42"/>
        <v>Liverpool</v>
      </c>
      <c r="AM929" s="14"/>
    </row>
    <row r="930" spans="16:39" x14ac:dyDescent="0.35">
      <c r="P930" s="21">
        <v>922</v>
      </c>
      <c r="Q930" s="1">
        <v>66</v>
      </c>
      <c r="R930" s="1">
        <v>43</v>
      </c>
      <c r="S930" s="1">
        <v>29</v>
      </c>
      <c r="T930" s="1">
        <v>57</v>
      </c>
      <c r="U930" s="1">
        <v>19</v>
      </c>
      <c r="V930" s="1">
        <v>58</v>
      </c>
      <c r="W930" s="1">
        <v>47</v>
      </c>
      <c r="X930" s="1">
        <v>61</v>
      </c>
      <c r="Y930" s="1">
        <v>34</v>
      </c>
      <c r="Z930" s="1">
        <v>24</v>
      </c>
      <c r="AA930" s="1">
        <v>37</v>
      </c>
      <c r="AB930" s="1">
        <v>81</v>
      </c>
      <c r="AC930" s="1">
        <v>87</v>
      </c>
      <c r="AD930" s="1">
        <v>67</v>
      </c>
      <c r="AE930" s="1">
        <v>51</v>
      </c>
      <c r="AF930" s="1">
        <v>34</v>
      </c>
      <c r="AG930" s="1">
        <v>77</v>
      </c>
      <c r="AH930" s="1">
        <v>45</v>
      </c>
      <c r="AI930" s="1">
        <v>55</v>
      </c>
      <c r="AJ930" s="22">
        <v>45</v>
      </c>
      <c r="AL930" s="41" t="str">
        <f t="shared" si="42"/>
        <v>Man City</v>
      </c>
      <c r="AM930" s="14"/>
    </row>
    <row r="931" spans="16:39" x14ac:dyDescent="0.35">
      <c r="P931" s="21">
        <v>923</v>
      </c>
      <c r="Q931" s="1">
        <v>78</v>
      </c>
      <c r="R931" s="1">
        <v>37</v>
      </c>
      <c r="S931" s="1">
        <v>42</v>
      </c>
      <c r="T931" s="1">
        <v>52</v>
      </c>
      <c r="U931" s="1">
        <v>32</v>
      </c>
      <c r="V931" s="1">
        <v>72</v>
      </c>
      <c r="W931" s="1">
        <v>54</v>
      </c>
      <c r="X931" s="1">
        <v>47</v>
      </c>
      <c r="Y931" s="1">
        <v>39</v>
      </c>
      <c r="Z931" s="1">
        <v>28</v>
      </c>
      <c r="AA931" s="1">
        <v>41</v>
      </c>
      <c r="AB931" s="1">
        <v>83</v>
      </c>
      <c r="AC931" s="1">
        <v>82</v>
      </c>
      <c r="AD931" s="1">
        <v>64</v>
      </c>
      <c r="AE931" s="1">
        <v>50</v>
      </c>
      <c r="AF931" s="1">
        <v>33</v>
      </c>
      <c r="AG931" s="1">
        <v>69</v>
      </c>
      <c r="AH931" s="1">
        <v>48</v>
      </c>
      <c r="AI931" s="1">
        <v>38</v>
      </c>
      <c r="AJ931" s="22">
        <v>46</v>
      </c>
      <c r="AL931" s="41" t="str">
        <f t="shared" si="42"/>
        <v>Liverpool</v>
      </c>
      <c r="AM931" s="14"/>
    </row>
    <row r="932" spans="16:39" x14ac:dyDescent="0.35">
      <c r="P932" s="21">
        <v>924</v>
      </c>
      <c r="Q932" s="1">
        <v>59</v>
      </c>
      <c r="R932" s="1">
        <v>46</v>
      </c>
      <c r="S932" s="1">
        <v>48</v>
      </c>
      <c r="T932" s="1">
        <v>51</v>
      </c>
      <c r="U932" s="1">
        <v>35</v>
      </c>
      <c r="V932" s="1">
        <v>75</v>
      </c>
      <c r="W932" s="1">
        <v>44</v>
      </c>
      <c r="X932" s="1">
        <v>60</v>
      </c>
      <c r="Y932" s="1">
        <v>33</v>
      </c>
      <c r="Z932" s="1">
        <v>25</v>
      </c>
      <c r="AA932" s="1">
        <v>62</v>
      </c>
      <c r="AB932" s="1">
        <v>81</v>
      </c>
      <c r="AC932" s="1">
        <v>93</v>
      </c>
      <c r="AD932" s="1">
        <v>54</v>
      </c>
      <c r="AE932" s="1">
        <v>40</v>
      </c>
      <c r="AF932" s="1">
        <v>39</v>
      </c>
      <c r="AG932" s="1">
        <v>57</v>
      </c>
      <c r="AH932" s="1">
        <v>43</v>
      </c>
      <c r="AI932" s="1">
        <v>27</v>
      </c>
      <c r="AJ932" s="22">
        <v>49</v>
      </c>
      <c r="AL932" s="41" t="str">
        <f t="shared" si="42"/>
        <v>Man City</v>
      </c>
      <c r="AM932" s="14"/>
    </row>
    <row r="933" spans="16:39" x14ac:dyDescent="0.35">
      <c r="P933" s="21">
        <v>925</v>
      </c>
      <c r="Q933" s="1">
        <v>48</v>
      </c>
      <c r="R933" s="1">
        <v>43</v>
      </c>
      <c r="S933" s="1">
        <v>45</v>
      </c>
      <c r="T933" s="1">
        <v>41</v>
      </c>
      <c r="U933" s="1">
        <v>26</v>
      </c>
      <c r="V933" s="1">
        <v>72</v>
      </c>
      <c r="W933" s="1">
        <v>46</v>
      </c>
      <c r="X933" s="1">
        <v>53</v>
      </c>
      <c r="Y933" s="1">
        <v>39</v>
      </c>
      <c r="Z933" s="1">
        <v>30</v>
      </c>
      <c r="AA933" s="1">
        <v>59</v>
      </c>
      <c r="AB933" s="1">
        <v>85</v>
      </c>
      <c r="AC933" s="1">
        <v>81</v>
      </c>
      <c r="AD933" s="1">
        <v>58</v>
      </c>
      <c r="AE933" s="1">
        <v>46</v>
      </c>
      <c r="AF933" s="1">
        <v>33</v>
      </c>
      <c r="AG933" s="1">
        <v>66</v>
      </c>
      <c r="AH933" s="1">
        <v>45</v>
      </c>
      <c r="AI933" s="1">
        <v>68</v>
      </c>
      <c r="AJ933" s="22">
        <v>49</v>
      </c>
      <c r="AL933" s="41" t="str">
        <f t="shared" si="42"/>
        <v>Liverpool</v>
      </c>
      <c r="AM933" s="14"/>
    </row>
    <row r="934" spans="16:39" x14ac:dyDescent="0.35">
      <c r="P934" s="21">
        <v>926</v>
      </c>
      <c r="Q934" s="1">
        <v>64</v>
      </c>
      <c r="R934" s="1">
        <v>45</v>
      </c>
      <c r="S934" s="1">
        <v>36</v>
      </c>
      <c r="T934" s="1">
        <v>38</v>
      </c>
      <c r="U934" s="1">
        <v>32</v>
      </c>
      <c r="V934" s="1">
        <v>57</v>
      </c>
      <c r="W934" s="1">
        <v>64</v>
      </c>
      <c r="X934" s="1">
        <v>61</v>
      </c>
      <c r="Y934" s="1">
        <v>24</v>
      </c>
      <c r="Z934" s="1">
        <v>32</v>
      </c>
      <c r="AA934" s="1">
        <v>54</v>
      </c>
      <c r="AB934" s="1">
        <v>83</v>
      </c>
      <c r="AC934" s="1">
        <v>94</v>
      </c>
      <c r="AD934" s="1">
        <v>56</v>
      </c>
      <c r="AE934" s="1">
        <v>41</v>
      </c>
      <c r="AF934" s="1">
        <v>35</v>
      </c>
      <c r="AG934" s="1">
        <v>62</v>
      </c>
      <c r="AH934" s="1">
        <v>48</v>
      </c>
      <c r="AI934" s="1">
        <v>58</v>
      </c>
      <c r="AJ934" s="22">
        <v>45</v>
      </c>
      <c r="AL934" s="41" t="str">
        <f t="shared" si="42"/>
        <v>Man City</v>
      </c>
      <c r="AM934" s="14"/>
    </row>
    <row r="935" spans="16:39" x14ac:dyDescent="0.35">
      <c r="P935" s="21">
        <v>927</v>
      </c>
      <c r="Q935" s="1">
        <v>59</v>
      </c>
      <c r="R935" s="1">
        <v>41</v>
      </c>
      <c r="S935" s="1">
        <v>29</v>
      </c>
      <c r="T935" s="1">
        <v>51</v>
      </c>
      <c r="U935" s="1">
        <v>38</v>
      </c>
      <c r="V935" s="1">
        <v>78</v>
      </c>
      <c r="W935" s="1">
        <v>43</v>
      </c>
      <c r="X935" s="1">
        <v>68</v>
      </c>
      <c r="Y935" s="1">
        <v>28</v>
      </c>
      <c r="Z935" s="1">
        <v>25</v>
      </c>
      <c r="AA935" s="1">
        <v>61</v>
      </c>
      <c r="AB935" s="1">
        <v>87</v>
      </c>
      <c r="AC935" s="1">
        <v>85</v>
      </c>
      <c r="AD935" s="1">
        <v>53</v>
      </c>
      <c r="AE935" s="1">
        <v>42</v>
      </c>
      <c r="AF935" s="1">
        <v>32</v>
      </c>
      <c r="AG935" s="1">
        <v>72</v>
      </c>
      <c r="AH935" s="1">
        <v>58</v>
      </c>
      <c r="AI935" s="1">
        <v>56</v>
      </c>
      <c r="AJ935" s="22">
        <v>41</v>
      </c>
      <c r="AL935" s="41" t="str">
        <f t="shared" si="42"/>
        <v>Liverpool</v>
      </c>
      <c r="AM935" s="14"/>
    </row>
    <row r="936" spans="16:39" x14ac:dyDescent="0.35">
      <c r="P936" s="21">
        <v>928</v>
      </c>
      <c r="Q936" s="1">
        <v>69</v>
      </c>
      <c r="R936" s="1">
        <v>47</v>
      </c>
      <c r="S936" s="1">
        <v>40</v>
      </c>
      <c r="T936" s="1">
        <v>46</v>
      </c>
      <c r="U936" s="1">
        <v>26</v>
      </c>
      <c r="V936" s="1">
        <v>73</v>
      </c>
      <c r="W936" s="1">
        <v>48</v>
      </c>
      <c r="X936" s="1">
        <v>59</v>
      </c>
      <c r="Y936" s="1">
        <v>35</v>
      </c>
      <c r="Z936" s="1">
        <v>19</v>
      </c>
      <c r="AA936" s="1">
        <v>58</v>
      </c>
      <c r="AB936" s="1">
        <v>75</v>
      </c>
      <c r="AC936" s="1">
        <v>84</v>
      </c>
      <c r="AD936" s="1">
        <v>45</v>
      </c>
      <c r="AE936" s="1">
        <v>51</v>
      </c>
      <c r="AF936" s="1">
        <v>57</v>
      </c>
      <c r="AG936" s="1">
        <v>71</v>
      </c>
      <c r="AH936" s="1">
        <v>48</v>
      </c>
      <c r="AI936" s="1">
        <v>44</v>
      </c>
      <c r="AJ936" s="22">
        <v>38</v>
      </c>
      <c r="AL936" s="41" t="str">
        <f t="shared" si="42"/>
        <v>Man City</v>
      </c>
      <c r="AM936" s="14"/>
    </row>
    <row r="937" spans="16:39" x14ac:dyDescent="0.35">
      <c r="P937" s="21">
        <v>929</v>
      </c>
      <c r="Q937" s="1">
        <v>62</v>
      </c>
      <c r="R937" s="1">
        <v>46</v>
      </c>
      <c r="S937" s="1">
        <v>40</v>
      </c>
      <c r="T937" s="1">
        <v>42</v>
      </c>
      <c r="U937" s="1">
        <v>42</v>
      </c>
      <c r="V937" s="1">
        <v>69</v>
      </c>
      <c r="W937" s="1">
        <v>47</v>
      </c>
      <c r="X937" s="1">
        <v>51</v>
      </c>
      <c r="Y937" s="1">
        <v>28</v>
      </c>
      <c r="Z937" s="1">
        <v>32</v>
      </c>
      <c r="AA937" s="1">
        <v>44</v>
      </c>
      <c r="AB937" s="1">
        <v>86</v>
      </c>
      <c r="AC937" s="1">
        <v>91</v>
      </c>
      <c r="AD937" s="1">
        <v>67</v>
      </c>
      <c r="AE937" s="1">
        <v>28</v>
      </c>
      <c r="AF937" s="1">
        <v>36</v>
      </c>
      <c r="AG937" s="1">
        <v>63</v>
      </c>
      <c r="AH937" s="1">
        <v>50</v>
      </c>
      <c r="AI937" s="1">
        <v>61</v>
      </c>
      <c r="AJ937" s="22">
        <v>48</v>
      </c>
      <c r="AL937" s="41" t="str">
        <f t="shared" si="42"/>
        <v>Man City</v>
      </c>
      <c r="AM937" s="14"/>
    </row>
    <row r="938" spans="16:39" x14ac:dyDescent="0.35">
      <c r="P938" s="21">
        <v>930</v>
      </c>
      <c r="Q938" s="1">
        <v>69</v>
      </c>
      <c r="R938" s="1">
        <v>50</v>
      </c>
      <c r="S938" s="1">
        <v>27</v>
      </c>
      <c r="T938" s="1">
        <v>46</v>
      </c>
      <c r="U938" s="1">
        <v>22</v>
      </c>
      <c r="V938" s="1">
        <v>61</v>
      </c>
      <c r="W938" s="1">
        <v>61</v>
      </c>
      <c r="X938" s="1">
        <v>67</v>
      </c>
      <c r="Y938" s="1">
        <v>37</v>
      </c>
      <c r="Z938" s="1">
        <v>23</v>
      </c>
      <c r="AA938" s="1">
        <v>43</v>
      </c>
      <c r="AB938" s="1">
        <v>93</v>
      </c>
      <c r="AC938" s="1">
        <v>87</v>
      </c>
      <c r="AD938" s="1">
        <v>62</v>
      </c>
      <c r="AE938" s="1">
        <v>41</v>
      </c>
      <c r="AF938" s="1">
        <v>40</v>
      </c>
      <c r="AG938" s="1">
        <v>72</v>
      </c>
      <c r="AH938" s="1">
        <v>43</v>
      </c>
      <c r="AI938" s="1">
        <v>44</v>
      </c>
      <c r="AJ938" s="22">
        <v>50</v>
      </c>
      <c r="AL938" s="41" t="str">
        <f t="shared" si="42"/>
        <v>Liverpool</v>
      </c>
      <c r="AM938" s="14"/>
    </row>
    <row r="939" spans="16:39" x14ac:dyDescent="0.35">
      <c r="P939" s="21">
        <v>931</v>
      </c>
      <c r="Q939" s="1">
        <v>75</v>
      </c>
      <c r="R939" s="1">
        <v>46</v>
      </c>
      <c r="S939" s="1">
        <v>37</v>
      </c>
      <c r="T939" s="1">
        <v>32</v>
      </c>
      <c r="U939" s="1">
        <v>35</v>
      </c>
      <c r="V939" s="1">
        <v>67</v>
      </c>
      <c r="W939" s="1">
        <v>45</v>
      </c>
      <c r="X939" s="1">
        <v>55</v>
      </c>
      <c r="Y939" s="1">
        <v>33</v>
      </c>
      <c r="Z939" s="1">
        <v>20</v>
      </c>
      <c r="AA939" s="1">
        <v>59</v>
      </c>
      <c r="AB939" s="1">
        <v>94</v>
      </c>
      <c r="AC939" s="1">
        <v>87</v>
      </c>
      <c r="AD939" s="1">
        <v>58</v>
      </c>
      <c r="AE939" s="1">
        <v>41</v>
      </c>
      <c r="AF939" s="1">
        <v>43</v>
      </c>
      <c r="AG939" s="1">
        <v>71</v>
      </c>
      <c r="AH939" s="1">
        <v>46</v>
      </c>
      <c r="AI939" s="1">
        <v>48</v>
      </c>
      <c r="AJ939" s="22">
        <v>58</v>
      </c>
      <c r="AL939" s="41" t="str">
        <f t="shared" si="42"/>
        <v>Liverpool</v>
      </c>
      <c r="AM939" s="14"/>
    </row>
    <row r="940" spans="16:39" x14ac:dyDescent="0.35">
      <c r="P940" s="21">
        <v>932</v>
      </c>
      <c r="Q940" s="1">
        <v>61</v>
      </c>
      <c r="R940" s="1">
        <v>44</v>
      </c>
      <c r="S940" s="1">
        <v>43</v>
      </c>
      <c r="T940" s="1">
        <v>45</v>
      </c>
      <c r="U940" s="1">
        <v>32</v>
      </c>
      <c r="V940" s="1">
        <v>58</v>
      </c>
      <c r="W940" s="1">
        <v>51</v>
      </c>
      <c r="X940" s="1">
        <v>52</v>
      </c>
      <c r="Y940" s="1">
        <v>36</v>
      </c>
      <c r="Z940" s="1">
        <v>21</v>
      </c>
      <c r="AA940" s="1">
        <v>61</v>
      </c>
      <c r="AB940" s="1">
        <v>88</v>
      </c>
      <c r="AC940" s="1">
        <v>86</v>
      </c>
      <c r="AD940" s="1">
        <v>62</v>
      </c>
      <c r="AE940" s="1">
        <v>40</v>
      </c>
      <c r="AF940" s="1">
        <v>44</v>
      </c>
      <c r="AG940" s="1">
        <v>60</v>
      </c>
      <c r="AH940" s="1">
        <v>41</v>
      </c>
      <c r="AI940" s="1">
        <v>59</v>
      </c>
      <c r="AJ940" s="22">
        <v>47</v>
      </c>
      <c r="AL940" s="41" t="str">
        <f t="shared" si="42"/>
        <v>Liverpool</v>
      </c>
      <c r="AM940" s="14"/>
    </row>
    <row r="941" spans="16:39" x14ac:dyDescent="0.35">
      <c r="P941" s="21">
        <v>933</v>
      </c>
      <c r="Q941" s="1">
        <v>59</v>
      </c>
      <c r="R941" s="1">
        <v>48</v>
      </c>
      <c r="S941" s="1">
        <v>35</v>
      </c>
      <c r="T941" s="1">
        <v>39</v>
      </c>
      <c r="U941" s="1">
        <v>47</v>
      </c>
      <c r="V941" s="1">
        <v>67</v>
      </c>
      <c r="W941" s="1">
        <v>43</v>
      </c>
      <c r="X941" s="1">
        <v>56</v>
      </c>
      <c r="Y941" s="1">
        <v>28</v>
      </c>
      <c r="Z941" s="1">
        <v>26</v>
      </c>
      <c r="AA941" s="1">
        <v>65</v>
      </c>
      <c r="AB941" s="1">
        <v>76</v>
      </c>
      <c r="AC941" s="1">
        <v>81</v>
      </c>
      <c r="AD941" s="1">
        <v>63</v>
      </c>
      <c r="AE941" s="1">
        <v>27</v>
      </c>
      <c r="AF941" s="1">
        <v>51</v>
      </c>
      <c r="AG941" s="1">
        <v>76</v>
      </c>
      <c r="AH941" s="1">
        <v>51</v>
      </c>
      <c r="AI941" s="1">
        <v>47</v>
      </c>
      <c r="AJ941" s="22">
        <v>62</v>
      </c>
      <c r="AL941" s="41" t="str">
        <f t="shared" si="42"/>
        <v>Man City</v>
      </c>
      <c r="AM941" s="14"/>
    </row>
    <row r="942" spans="16:39" x14ac:dyDescent="0.35">
      <c r="P942" s="21">
        <v>934</v>
      </c>
      <c r="Q942" s="1">
        <v>62</v>
      </c>
      <c r="R942" s="1">
        <v>59</v>
      </c>
      <c r="S942" s="1">
        <v>35</v>
      </c>
      <c r="T942" s="1">
        <v>54</v>
      </c>
      <c r="U942" s="1">
        <v>28</v>
      </c>
      <c r="V942" s="1">
        <v>54</v>
      </c>
      <c r="W942" s="1">
        <v>49</v>
      </c>
      <c r="X942" s="1">
        <v>60</v>
      </c>
      <c r="Y942" s="1">
        <v>24</v>
      </c>
      <c r="Z942" s="1">
        <v>21</v>
      </c>
      <c r="AA942" s="1">
        <v>40</v>
      </c>
      <c r="AB942" s="1">
        <v>102</v>
      </c>
      <c r="AC942" s="1">
        <v>91</v>
      </c>
      <c r="AD942" s="1">
        <v>62</v>
      </c>
      <c r="AE942" s="1">
        <v>52</v>
      </c>
      <c r="AF942" s="1">
        <v>48</v>
      </c>
      <c r="AG942" s="1">
        <v>56</v>
      </c>
      <c r="AH942" s="1">
        <v>43</v>
      </c>
      <c r="AI942" s="1">
        <v>48</v>
      </c>
      <c r="AJ942" s="22">
        <v>53</v>
      </c>
      <c r="AL942" s="41" t="str">
        <f t="shared" si="42"/>
        <v>Liverpool</v>
      </c>
      <c r="AM942" s="14"/>
    </row>
    <row r="943" spans="16:39" x14ac:dyDescent="0.35">
      <c r="P943" s="21">
        <v>935</v>
      </c>
      <c r="Q943" s="1">
        <v>61</v>
      </c>
      <c r="R943" s="1">
        <v>40</v>
      </c>
      <c r="S943" s="1">
        <v>44</v>
      </c>
      <c r="T943" s="1">
        <v>46</v>
      </c>
      <c r="U943" s="1">
        <v>35</v>
      </c>
      <c r="V943" s="1">
        <v>70</v>
      </c>
      <c r="W943" s="1">
        <v>54</v>
      </c>
      <c r="X943" s="1">
        <v>56</v>
      </c>
      <c r="Y943" s="1">
        <v>34</v>
      </c>
      <c r="Z943" s="1">
        <v>17</v>
      </c>
      <c r="AA943" s="1">
        <v>56</v>
      </c>
      <c r="AB943" s="1">
        <v>87</v>
      </c>
      <c r="AC943" s="1">
        <v>91</v>
      </c>
      <c r="AD943" s="1">
        <v>61</v>
      </c>
      <c r="AE943" s="1">
        <v>42</v>
      </c>
      <c r="AF943" s="1">
        <v>37</v>
      </c>
      <c r="AG943" s="1">
        <v>70</v>
      </c>
      <c r="AH943" s="1">
        <v>46</v>
      </c>
      <c r="AI943" s="1">
        <v>57</v>
      </c>
      <c r="AJ943" s="22">
        <v>47</v>
      </c>
      <c r="AL943" s="41" t="str">
        <f t="shared" si="42"/>
        <v>Man City</v>
      </c>
      <c r="AM943" s="14"/>
    </row>
    <row r="944" spans="16:39" x14ac:dyDescent="0.35">
      <c r="P944" s="21">
        <v>936</v>
      </c>
      <c r="Q944" s="1">
        <v>59</v>
      </c>
      <c r="R944" s="1">
        <v>51</v>
      </c>
      <c r="S944" s="1">
        <v>41</v>
      </c>
      <c r="T944" s="1">
        <v>37</v>
      </c>
      <c r="U944" s="1">
        <v>30</v>
      </c>
      <c r="V944" s="1">
        <v>85</v>
      </c>
      <c r="W944" s="1">
        <v>50</v>
      </c>
      <c r="X944" s="1">
        <v>61</v>
      </c>
      <c r="Y944" s="1">
        <v>23</v>
      </c>
      <c r="Z944" s="1">
        <v>29</v>
      </c>
      <c r="AA944" s="1">
        <v>49</v>
      </c>
      <c r="AB944" s="1">
        <v>88</v>
      </c>
      <c r="AC944" s="1">
        <v>88</v>
      </c>
      <c r="AD944" s="1">
        <v>58</v>
      </c>
      <c r="AE944" s="1">
        <v>46</v>
      </c>
      <c r="AF944" s="1">
        <v>45</v>
      </c>
      <c r="AG944" s="1">
        <v>72</v>
      </c>
      <c r="AH944" s="1">
        <v>38</v>
      </c>
      <c r="AI944" s="1">
        <v>36</v>
      </c>
      <c r="AJ944" s="22">
        <v>55</v>
      </c>
      <c r="AL944" s="41" t="str">
        <f t="shared" si="42"/>
        <v>Liverpool</v>
      </c>
      <c r="AM944" s="14"/>
    </row>
    <row r="945" spans="16:39" x14ac:dyDescent="0.35">
      <c r="P945" s="21">
        <v>937</v>
      </c>
      <c r="Q945" s="1">
        <v>55</v>
      </c>
      <c r="R945" s="1">
        <v>48</v>
      </c>
      <c r="S945" s="1">
        <v>40</v>
      </c>
      <c r="T945" s="1">
        <v>46</v>
      </c>
      <c r="U945" s="1">
        <v>30</v>
      </c>
      <c r="V945" s="1">
        <v>70</v>
      </c>
      <c r="W945" s="1">
        <v>47</v>
      </c>
      <c r="X945" s="1">
        <v>51</v>
      </c>
      <c r="Y945" s="1">
        <v>25</v>
      </c>
      <c r="Z945" s="1">
        <v>21</v>
      </c>
      <c r="AA945" s="1">
        <v>57</v>
      </c>
      <c r="AB945" s="1">
        <v>96</v>
      </c>
      <c r="AC945" s="1">
        <v>95</v>
      </c>
      <c r="AD945" s="1">
        <v>55</v>
      </c>
      <c r="AE945" s="1">
        <v>47</v>
      </c>
      <c r="AF945" s="1">
        <v>36</v>
      </c>
      <c r="AG945" s="1">
        <v>62</v>
      </c>
      <c r="AH945" s="1">
        <v>46</v>
      </c>
      <c r="AI945" s="1">
        <v>46</v>
      </c>
      <c r="AJ945" s="22">
        <v>61</v>
      </c>
      <c r="AL945" s="41" t="str">
        <f t="shared" si="42"/>
        <v>Liverpool</v>
      </c>
      <c r="AM945" s="14"/>
    </row>
    <row r="946" spans="16:39" x14ac:dyDescent="0.35">
      <c r="P946" s="21">
        <v>938</v>
      </c>
      <c r="Q946" s="1">
        <v>48</v>
      </c>
      <c r="R946" s="1">
        <v>51</v>
      </c>
      <c r="S946" s="1">
        <v>43</v>
      </c>
      <c r="T946" s="1">
        <v>47</v>
      </c>
      <c r="U946" s="1">
        <v>36</v>
      </c>
      <c r="V946" s="1">
        <v>64</v>
      </c>
      <c r="W946" s="1">
        <v>49</v>
      </c>
      <c r="X946" s="1">
        <v>58</v>
      </c>
      <c r="Y946" s="1">
        <v>34</v>
      </c>
      <c r="Z946" s="1">
        <v>30</v>
      </c>
      <c r="AA946" s="1">
        <v>50</v>
      </c>
      <c r="AB946" s="1">
        <v>85</v>
      </c>
      <c r="AC946" s="1">
        <v>93</v>
      </c>
      <c r="AD946" s="1">
        <v>56</v>
      </c>
      <c r="AE946" s="1">
        <v>26</v>
      </c>
      <c r="AF946" s="1">
        <v>32</v>
      </c>
      <c r="AG946" s="1">
        <v>68</v>
      </c>
      <c r="AH946" s="1">
        <v>52</v>
      </c>
      <c r="AI946" s="1">
        <v>50</v>
      </c>
      <c r="AJ946" s="22">
        <v>50</v>
      </c>
      <c r="AL946" s="41" t="str">
        <f t="shared" si="42"/>
        <v>Man City</v>
      </c>
      <c r="AM946" s="14"/>
    </row>
    <row r="947" spans="16:39" x14ac:dyDescent="0.35">
      <c r="P947" s="21">
        <v>939</v>
      </c>
      <c r="Q947" s="1">
        <v>66</v>
      </c>
      <c r="R947" s="1">
        <v>41</v>
      </c>
      <c r="S947" s="1">
        <v>34</v>
      </c>
      <c r="T947" s="1">
        <v>34</v>
      </c>
      <c r="U947" s="1">
        <v>15</v>
      </c>
      <c r="V947" s="1">
        <v>79</v>
      </c>
      <c r="W947" s="1">
        <v>57</v>
      </c>
      <c r="X947" s="1">
        <v>54</v>
      </c>
      <c r="Y947" s="1">
        <v>32</v>
      </c>
      <c r="Z947" s="1">
        <v>18</v>
      </c>
      <c r="AA947" s="1">
        <v>53</v>
      </c>
      <c r="AB947" s="1">
        <v>80</v>
      </c>
      <c r="AC947" s="1">
        <v>86</v>
      </c>
      <c r="AD947" s="1">
        <v>69</v>
      </c>
      <c r="AE947" s="1">
        <v>56</v>
      </c>
      <c r="AF947" s="1">
        <v>42</v>
      </c>
      <c r="AG947" s="1">
        <v>66</v>
      </c>
      <c r="AH947" s="1">
        <v>43</v>
      </c>
      <c r="AI947" s="1">
        <v>59</v>
      </c>
      <c r="AJ947" s="22">
        <v>65</v>
      </c>
      <c r="AL947" s="41" t="str">
        <f t="shared" si="42"/>
        <v>Man City</v>
      </c>
      <c r="AM947" s="14"/>
    </row>
    <row r="948" spans="16:39" x14ac:dyDescent="0.35">
      <c r="P948" s="21">
        <v>940</v>
      </c>
      <c r="Q948" s="1">
        <v>66</v>
      </c>
      <c r="R948" s="1">
        <v>50</v>
      </c>
      <c r="S948" s="1">
        <v>34</v>
      </c>
      <c r="T948" s="1">
        <v>33</v>
      </c>
      <c r="U948" s="1">
        <v>32</v>
      </c>
      <c r="V948" s="1">
        <v>71</v>
      </c>
      <c r="W948" s="1">
        <v>38</v>
      </c>
      <c r="X948" s="1">
        <v>49</v>
      </c>
      <c r="Y948" s="1">
        <v>34</v>
      </c>
      <c r="Z948" s="1">
        <v>31</v>
      </c>
      <c r="AA948" s="1">
        <v>53</v>
      </c>
      <c r="AB948" s="1">
        <v>93</v>
      </c>
      <c r="AC948" s="1">
        <v>81</v>
      </c>
      <c r="AD948" s="1">
        <v>55</v>
      </c>
      <c r="AE948" s="1">
        <v>49</v>
      </c>
      <c r="AF948" s="1">
        <v>48</v>
      </c>
      <c r="AG948" s="1">
        <v>68</v>
      </c>
      <c r="AH948" s="1">
        <v>44</v>
      </c>
      <c r="AI948" s="1">
        <v>49</v>
      </c>
      <c r="AJ948" s="22">
        <v>61</v>
      </c>
      <c r="AL948" s="41" t="str">
        <f t="shared" si="42"/>
        <v>Liverpool</v>
      </c>
      <c r="AM948" s="14"/>
    </row>
    <row r="949" spans="16:39" x14ac:dyDescent="0.35">
      <c r="P949" s="21">
        <v>941</v>
      </c>
      <c r="Q949" s="1">
        <v>75</v>
      </c>
      <c r="R949" s="1">
        <v>38</v>
      </c>
      <c r="S949" s="1">
        <v>48</v>
      </c>
      <c r="T949" s="1">
        <v>54</v>
      </c>
      <c r="U949" s="1">
        <v>23</v>
      </c>
      <c r="V949" s="1">
        <v>66</v>
      </c>
      <c r="W949" s="1">
        <v>70</v>
      </c>
      <c r="X949" s="1">
        <v>60</v>
      </c>
      <c r="Y949" s="1">
        <v>28</v>
      </c>
      <c r="Z949" s="1">
        <v>28</v>
      </c>
      <c r="AA949" s="1">
        <v>51</v>
      </c>
      <c r="AB949" s="1">
        <v>79</v>
      </c>
      <c r="AC949" s="1">
        <v>91</v>
      </c>
      <c r="AD949" s="1">
        <v>50</v>
      </c>
      <c r="AE949" s="1">
        <v>39</v>
      </c>
      <c r="AF949" s="1">
        <v>33</v>
      </c>
      <c r="AG949" s="1">
        <v>63</v>
      </c>
      <c r="AH949" s="1">
        <v>41</v>
      </c>
      <c r="AI949" s="1">
        <v>41</v>
      </c>
      <c r="AJ949" s="22">
        <v>65</v>
      </c>
      <c r="AL949" s="41" t="str">
        <f t="shared" si="42"/>
        <v>Man City</v>
      </c>
      <c r="AM949" s="14"/>
    </row>
    <row r="950" spans="16:39" x14ac:dyDescent="0.35">
      <c r="P950" s="21">
        <v>942</v>
      </c>
      <c r="Q950" s="1">
        <v>78</v>
      </c>
      <c r="R950" s="1">
        <v>30</v>
      </c>
      <c r="S950" s="1">
        <v>32</v>
      </c>
      <c r="T950" s="1">
        <v>31</v>
      </c>
      <c r="U950" s="1">
        <v>30</v>
      </c>
      <c r="V950" s="1">
        <v>67</v>
      </c>
      <c r="W950" s="1">
        <v>57</v>
      </c>
      <c r="X950" s="1">
        <v>65</v>
      </c>
      <c r="Y950" s="1">
        <v>38</v>
      </c>
      <c r="Z950" s="1">
        <v>14</v>
      </c>
      <c r="AA950" s="1">
        <v>59</v>
      </c>
      <c r="AB950" s="1">
        <v>81</v>
      </c>
      <c r="AC950" s="1">
        <v>96</v>
      </c>
      <c r="AD950" s="1">
        <v>60</v>
      </c>
      <c r="AE950" s="1">
        <v>44</v>
      </c>
      <c r="AF950" s="1">
        <v>37</v>
      </c>
      <c r="AG950" s="1">
        <v>56</v>
      </c>
      <c r="AH950" s="1">
        <v>46</v>
      </c>
      <c r="AI950" s="1">
        <v>51</v>
      </c>
      <c r="AJ950" s="22">
        <v>55</v>
      </c>
      <c r="AL950" s="41" t="str">
        <f t="shared" si="42"/>
        <v>Man City</v>
      </c>
      <c r="AM950" s="14"/>
    </row>
    <row r="951" spans="16:39" x14ac:dyDescent="0.35">
      <c r="P951" s="21">
        <v>943</v>
      </c>
      <c r="Q951" s="1">
        <v>72</v>
      </c>
      <c r="R951" s="1">
        <v>56</v>
      </c>
      <c r="S951" s="1">
        <v>44</v>
      </c>
      <c r="T951" s="1">
        <v>43</v>
      </c>
      <c r="U951" s="1">
        <v>20</v>
      </c>
      <c r="V951" s="1">
        <v>58</v>
      </c>
      <c r="W951" s="1">
        <v>43</v>
      </c>
      <c r="X951" s="1">
        <v>56</v>
      </c>
      <c r="Y951" s="1">
        <v>29</v>
      </c>
      <c r="Z951" s="1">
        <v>24</v>
      </c>
      <c r="AA951" s="1">
        <v>48</v>
      </c>
      <c r="AB951" s="1">
        <v>84</v>
      </c>
      <c r="AC951" s="1">
        <v>81</v>
      </c>
      <c r="AD951" s="1">
        <v>71</v>
      </c>
      <c r="AE951" s="1">
        <v>51</v>
      </c>
      <c r="AF951" s="1">
        <v>41</v>
      </c>
      <c r="AG951" s="1">
        <v>57</v>
      </c>
      <c r="AH951" s="1">
        <v>50</v>
      </c>
      <c r="AI951" s="1">
        <v>61</v>
      </c>
      <c r="AJ951" s="22">
        <v>53</v>
      </c>
      <c r="AL951" s="41" t="str">
        <f t="shared" si="42"/>
        <v>Liverpool</v>
      </c>
      <c r="AM951" s="14"/>
    </row>
    <row r="952" spans="16:39" x14ac:dyDescent="0.35">
      <c r="P952" s="21">
        <v>944</v>
      </c>
      <c r="Q952" s="1">
        <v>76</v>
      </c>
      <c r="R952" s="1">
        <v>44</v>
      </c>
      <c r="S952" s="1">
        <v>36</v>
      </c>
      <c r="T952" s="1">
        <v>43</v>
      </c>
      <c r="U952" s="1">
        <v>32</v>
      </c>
      <c r="V952" s="1">
        <v>72</v>
      </c>
      <c r="W952" s="1">
        <v>47</v>
      </c>
      <c r="X952" s="1">
        <v>65</v>
      </c>
      <c r="Y952" s="1">
        <v>34</v>
      </c>
      <c r="Z952" s="1">
        <v>25</v>
      </c>
      <c r="AA952" s="1">
        <v>50</v>
      </c>
      <c r="AB952" s="1">
        <v>87</v>
      </c>
      <c r="AC952" s="1">
        <v>94</v>
      </c>
      <c r="AD952" s="1">
        <v>46</v>
      </c>
      <c r="AE952" s="1">
        <v>42</v>
      </c>
      <c r="AF952" s="1">
        <v>30</v>
      </c>
      <c r="AG952" s="1">
        <v>67</v>
      </c>
      <c r="AH952" s="1">
        <v>52</v>
      </c>
      <c r="AI952" s="1">
        <v>48</v>
      </c>
      <c r="AJ952" s="22">
        <v>42</v>
      </c>
      <c r="AL952" s="41" t="str">
        <f t="shared" si="42"/>
        <v>Man City</v>
      </c>
      <c r="AM952" s="14"/>
    </row>
    <row r="953" spans="16:39" x14ac:dyDescent="0.35">
      <c r="P953" s="21">
        <v>945</v>
      </c>
      <c r="Q953" s="1">
        <v>69</v>
      </c>
      <c r="R953" s="1">
        <v>64</v>
      </c>
      <c r="S953" s="1">
        <v>40</v>
      </c>
      <c r="T953" s="1">
        <v>49</v>
      </c>
      <c r="U953" s="1">
        <v>26</v>
      </c>
      <c r="V953" s="1">
        <v>60</v>
      </c>
      <c r="W953" s="1">
        <v>37</v>
      </c>
      <c r="X953" s="1">
        <v>54</v>
      </c>
      <c r="Y953" s="1">
        <v>28</v>
      </c>
      <c r="Z953" s="1">
        <v>27</v>
      </c>
      <c r="AA953" s="1">
        <v>49</v>
      </c>
      <c r="AB953" s="1">
        <v>86</v>
      </c>
      <c r="AC953" s="1">
        <v>94</v>
      </c>
      <c r="AD953" s="1">
        <v>60</v>
      </c>
      <c r="AE953" s="1">
        <v>42</v>
      </c>
      <c r="AF953" s="1">
        <v>47</v>
      </c>
      <c r="AG953" s="1">
        <v>56</v>
      </c>
      <c r="AH953" s="1">
        <v>43</v>
      </c>
      <c r="AI953" s="1">
        <v>48</v>
      </c>
      <c r="AJ953" s="22">
        <v>57</v>
      </c>
      <c r="AL953" s="41" t="str">
        <f t="shared" si="42"/>
        <v>Man City</v>
      </c>
      <c r="AM953" s="14"/>
    </row>
    <row r="954" spans="16:39" x14ac:dyDescent="0.35">
      <c r="P954" s="21">
        <v>946</v>
      </c>
      <c r="Q954" s="1">
        <v>64</v>
      </c>
      <c r="R954" s="1">
        <v>53</v>
      </c>
      <c r="S954" s="1">
        <v>32</v>
      </c>
      <c r="T954" s="1">
        <v>53</v>
      </c>
      <c r="U954" s="1">
        <v>35</v>
      </c>
      <c r="V954" s="1">
        <v>68</v>
      </c>
      <c r="W954" s="1">
        <v>44</v>
      </c>
      <c r="X954" s="1">
        <v>59</v>
      </c>
      <c r="Y954" s="1">
        <v>23</v>
      </c>
      <c r="Z954" s="1">
        <v>20</v>
      </c>
      <c r="AA954" s="1">
        <v>52</v>
      </c>
      <c r="AB954" s="1">
        <v>81</v>
      </c>
      <c r="AC954" s="1">
        <v>77</v>
      </c>
      <c r="AD954" s="1">
        <v>55</v>
      </c>
      <c r="AE954" s="1">
        <v>42</v>
      </c>
      <c r="AF954" s="1">
        <v>47</v>
      </c>
      <c r="AG954" s="1">
        <v>78</v>
      </c>
      <c r="AH954" s="1">
        <v>50</v>
      </c>
      <c r="AI954" s="1">
        <v>50</v>
      </c>
      <c r="AJ954" s="22">
        <v>44</v>
      </c>
      <c r="AL954" s="41" t="str">
        <f t="shared" si="42"/>
        <v>Liverpool</v>
      </c>
      <c r="AM954" s="14"/>
    </row>
    <row r="955" spans="16:39" x14ac:dyDescent="0.35">
      <c r="P955" s="21">
        <v>947</v>
      </c>
      <c r="Q955" s="1">
        <v>64</v>
      </c>
      <c r="R955" s="1">
        <v>41</v>
      </c>
      <c r="S955" s="1">
        <v>30</v>
      </c>
      <c r="T955" s="1">
        <v>44</v>
      </c>
      <c r="U955" s="1">
        <v>24</v>
      </c>
      <c r="V955" s="1">
        <v>75</v>
      </c>
      <c r="W955" s="1">
        <v>55</v>
      </c>
      <c r="X955" s="1">
        <v>50</v>
      </c>
      <c r="Y955" s="1">
        <v>25</v>
      </c>
      <c r="Z955" s="1">
        <v>28</v>
      </c>
      <c r="AA955" s="1">
        <v>62</v>
      </c>
      <c r="AB955" s="1">
        <v>74</v>
      </c>
      <c r="AC955" s="1">
        <v>80</v>
      </c>
      <c r="AD955" s="1">
        <v>53</v>
      </c>
      <c r="AE955" s="1">
        <v>45</v>
      </c>
      <c r="AF955" s="1">
        <v>51</v>
      </c>
      <c r="AG955" s="1">
        <v>65</v>
      </c>
      <c r="AH955" s="1">
        <v>45</v>
      </c>
      <c r="AI955" s="1">
        <v>57</v>
      </c>
      <c r="AJ955" s="22">
        <v>58</v>
      </c>
      <c r="AL955" s="41" t="str">
        <f t="shared" si="42"/>
        <v>Man City</v>
      </c>
      <c r="AM955" s="14"/>
    </row>
    <row r="956" spans="16:39" x14ac:dyDescent="0.35">
      <c r="P956" s="21">
        <v>948</v>
      </c>
      <c r="Q956" s="1">
        <v>62</v>
      </c>
      <c r="R956" s="1">
        <v>38</v>
      </c>
      <c r="S956" s="1">
        <v>31</v>
      </c>
      <c r="T956" s="1">
        <v>55</v>
      </c>
      <c r="U956" s="1">
        <v>34</v>
      </c>
      <c r="V956" s="1">
        <v>69</v>
      </c>
      <c r="W956" s="1">
        <v>48</v>
      </c>
      <c r="X956" s="1">
        <v>59</v>
      </c>
      <c r="Y956" s="1">
        <v>33</v>
      </c>
      <c r="Z956" s="1">
        <v>21</v>
      </c>
      <c r="AA956" s="1">
        <v>46</v>
      </c>
      <c r="AB956" s="1">
        <v>64</v>
      </c>
      <c r="AC956" s="1">
        <v>72</v>
      </c>
      <c r="AD956" s="1">
        <v>52</v>
      </c>
      <c r="AE956" s="1">
        <v>53</v>
      </c>
      <c r="AF956" s="1">
        <v>46</v>
      </c>
      <c r="AG956" s="1">
        <v>82</v>
      </c>
      <c r="AH956" s="1">
        <v>53</v>
      </c>
      <c r="AI956" s="1">
        <v>61</v>
      </c>
      <c r="AJ956" s="22">
        <v>44</v>
      </c>
      <c r="AL956" s="41" t="str">
        <f t="shared" si="42"/>
        <v>Tottenham</v>
      </c>
      <c r="AM956" s="14"/>
    </row>
    <row r="957" spans="16:39" x14ac:dyDescent="0.35">
      <c r="P957" s="21">
        <v>949</v>
      </c>
      <c r="Q957" s="1">
        <v>67</v>
      </c>
      <c r="R957" s="1">
        <v>42</v>
      </c>
      <c r="S957" s="1">
        <v>45</v>
      </c>
      <c r="T957" s="1">
        <v>37</v>
      </c>
      <c r="U957" s="1">
        <v>30</v>
      </c>
      <c r="V957" s="1">
        <v>55</v>
      </c>
      <c r="W957" s="1">
        <v>51</v>
      </c>
      <c r="X957" s="1">
        <v>64</v>
      </c>
      <c r="Y957" s="1">
        <v>33</v>
      </c>
      <c r="Z957" s="1">
        <v>21</v>
      </c>
      <c r="AA957" s="1">
        <v>45</v>
      </c>
      <c r="AB957" s="1">
        <v>83</v>
      </c>
      <c r="AC957" s="1">
        <v>78</v>
      </c>
      <c r="AD957" s="1">
        <v>56</v>
      </c>
      <c r="AE957" s="1">
        <v>46</v>
      </c>
      <c r="AF957" s="1">
        <v>63</v>
      </c>
      <c r="AG957" s="1">
        <v>67</v>
      </c>
      <c r="AH957" s="1">
        <v>39</v>
      </c>
      <c r="AI957" s="1">
        <v>48</v>
      </c>
      <c r="AJ957" s="22">
        <v>57</v>
      </c>
      <c r="AL957" s="41" t="str">
        <f t="shared" si="42"/>
        <v>Liverpool</v>
      </c>
      <c r="AM957" s="14"/>
    </row>
    <row r="958" spans="16:39" x14ac:dyDescent="0.35">
      <c r="P958" s="21">
        <v>950</v>
      </c>
      <c r="Q958" s="1">
        <v>76</v>
      </c>
      <c r="R958" s="1">
        <v>40</v>
      </c>
      <c r="S958" s="1">
        <v>35</v>
      </c>
      <c r="T958" s="1">
        <v>38</v>
      </c>
      <c r="U958" s="1">
        <v>34</v>
      </c>
      <c r="V958" s="1">
        <v>63</v>
      </c>
      <c r="W958" s="1">
        <v>46</v>
      </c>
      <c r="X958" s="1">
        <v>53</v>
      </c>
      <c r="Y958" s="1">
        <v>35</v>
      </c>
      <c r="Z958" s="1">
        <v>20</v>
      </c>
      <c r="AA958" s="1">
        <v>55</v>
      </c>
      <c r="AB958" s="1">
        <v>89</v>
      </c>
      <c r="AC958" s="1">
        <v>90</v>
      </c>
      <c r="AD958" s="1">
        <v>61</v>
      </c>
      <c r="AE958" s="1">
        <v>51</v>
      </c>
      <c r="AF958" s="1">
        <v>44</v>
      </c>
      <c r="AG958" s="1">
        <v>74</v>
      </c>
      <c r="AH958" s="1">
        <v>41</v>
      </c>
      <c r="AI958" s="1">
        <v>48</v>
      </c>
      <c r="AJ958" s="22">
        <v>43</v>
      </c>
      <c r="AL958" s="41" t="str">
        <f t="shared" si="42"/>
        <v>Man City</v>
      </c>
      <c r="AM958" s="14"/>
    </row>
    <row r="959" spans="16:39" x14ac:dyDescent="0.35">
      <c r="P959" s="21">
        <v>951</v>
      </c>
      <c r="Q959" s="1">
        <v>67</v>
      </c>
      <c r="R959" s="1">
        <v>53</v>
      </c>
      <c r="S959" s="1">
        <v>49</v>
      </c>
      <c r="T959" s="1">
        <v>37</v>
      </c>
      <c r="U959" s="1">
        <v>28</v>
      </c>
      <c r="V959" s="1">
        <v>72</v>
      </c>
      <c r="W959" s="1">
        <v>57</v>
      </c>
      <c r="X959" s="1">
        <v>52</v>
      </c>
      <c r="Y959" s="1">
        <v>37</v>
      </c>
      <c r="Z959" s="1">
        <v>20</v>
      </c>
      <c r="AA959" s="1">
        <v>54</v>
      </c>
      <c r="AB959" s="1">
        <v>93</v>
      </c>
      <c r="AC959" s="1">
        <v>81</v>
      </c>
      <c r="AD959" s="1">
        <v>63</v>
      </c>
      <c r="AE959" s="1">
        <v>44</v>
      </c>
      <c r="AF959" s="1">
        <v>37</v>
      </c>
      <c r="AG959" s="1">
        <v>66</v>
      </c>
      <c r="AH959" s="1">
        <v>42</v>
      </c>
      <c r="AI959" s="1">
        <v>39</v>
      </c>
      <c r="AJ959" s="22">
        <v>47</v>
      </c>
      <c r="AL959" s="41" t="str">
        <f t="shared" si="42"/>
        <v>Liverpool</v>
      </c>
      <c r="AM959" s="14"/>
    </row>
    <row r="960" spans="16:39" x14ac:dyDescent="0.35">
      <c r="P960" s="21">
        <v>952</v>
      </c>
      <c r="Q960" s="1">
        <v>56</v>
      </c>
      <c r="R960" s="1">
        <v>49</v>
      </c>
      <c r="S960" s="1">
        <v>39</v>
      </c>
      <c r="T960" s="1">
        <v>45</v>
      </c>
      <c r="U960" s="1">
        <v>26</v>
      </c>
      <c r="V960" s="1">
        <v>67</v>
      </c>
      <c r="W960" s="1">
        <v>45</v>
      </c>
      <c r="X960" s="1">
        <v>58</v>
      </c>
      <c r="Y960" s="1">
        <v>34</v>
      </c>
      <c r="Z960" s="1">
        <v>21</v>
      </c>
      <c r="AA960" s="1">
        <v>48</v>
      </c>
      <c r="AB960" s="1">
        <v>78</v>
      </c>
      <c r="AC960" s="1">
        <v>82</v>
      </c>
      <c r="AD960" s="1">
        <v>60</v>
      </c>
      <c r="AE960" s="1">
        <v>36</v>
      </c>
      <c r="AF960" s="1">
        <v>36</v>
      </c>
      <c r="AG960" s="1">
        <v>79</v>
      </c>
      <c r="AH960" s="1">
        <v>57</v>
      </c>
      <c r="AI960" s="1">
        <v>59</v>
      </c>
      <c r="AJ960" s="22">
        <v>63</v>
      </c>
      <c r="AL960" s="41" t="str">
        <f t="shared" si="42"/>
        <v>Man City</v>
      </c>
      <c r="AM960" s="14"/>
    </row>
    <row r="961" spans="16:39" x14ac:dyDescent="0.35">
      <c r="P961" s="21">
        <v>953</v>
      </c>
      <c r="Q961" s="1">
        <v>61</v>
      </c>
      <c r="R961" s="1">
        <v>41</v>
      </c>
      <c r="S961" s="1">
        <v>41</v>
      </c>
      <c r="T961" s="1">
        <v>32</v>
      </c>
      <c r="U961" s="1">
        <v>30</v>
      </c>
      <c r="V961" s="1">
        <v>59</v>
      </c>
      <c r="W961" s="1">
        <v>42</v>
      </c>
      <c r="X961" s="1">
        <v>59</v>
      </c>
      <c r="Y961" s="1">
        <v>41</v>
      </c>
      <c r="Z961" s="1">
        <v>18</v>
      </c>
      <c r="AA961" s="1">
        <v>56</v>
      </c>
      <c r="AB961" s="1">
        <v>87</v>
      </c>
      <c r="AC961" s="1">
        <v>81</v>
      </c>
      <c r="AD961" s="1">
        <v>53</v>
      </c>
      <c r="AE961" s="1">
        <v>39</v>
      </c>
      <c r="AF961" s="1">
        <v>38</v>
      </c>
      <c r="AG961" s="1">
        <v>87</v>
      </c>
      <c r="AH961" s="1">
        <v>43</v>
      </c>
      <c r="AI961" s="1">
        <v>53</v>
      </c>
      <c r="AJ961" s="22">
        <v>58</v>
      </c>
      <c r="AL961" s="41" t="str">
        <f t="shared" si="42"/>
        <v>Liverpool</v>
      </c>
      <c r="AM961" s="14"/>
    </row>
    <row r="962" spans="16:39" x14ac:dyDescent="0.35">
      <c r="P962" s="21">
        <v>954</v>
      </c>
      <c r="Q962" s="1">
        <v>58</v>
      </c>
      <c r="R962" s="1">
        <v>53</v>
      </c>
      <c r="S962" s="1">
        <v>38</v>
      </c>
      <c r="T962" s="1">
        <v>40</v>
      </c>
      <c r="U962" s="1">
        <v>36</v>
      </c>
      <c r="V962" s="1">
        <v>57</v>
      </c>
      <c r="W962" s="1">
        <v>56</v>
      </c>
      <c r="X962" s="1">
        <v>58</v>
      </c>
      <c r="Y962" s="1">
        <v>30</v>
      </c>
      <c r="Z962" s="1">
        <v>22</v>
      </c>
      <c r="AA962" s="1">
        <v>61</v>
      </c>
      <c r="AB962" s="1">
        <v>88</v>
      </c>
      <c r="AC962" s="1">
        <v>90</v>
      </c>
      <c r="AD962" s="1">
        <v>49</v>
      </c>
      <c r="AE962" s="1">
        <v>41</v>
      </c>
      <c r="AF962" s="1">
        <v>41</v>
      </c>
      <c r="AG962" s="1">
        <v>63</v>
      </c>
      <c r="AH962" s="1">
        <v>38</v>
      </c>
      <c r="AI962" s="1">
        <v>62</v>
      </c>
      <c r="AJ962" s="22">
        <v>53</v>
      </c>
      <c r="AL962" s="41" t="str">
        <f t="shared" si="42"/>
        <v>Man City</v>
      </c>
      <c r="AM962" s="14"/>
    </row>
    <row r="963" spans="16:39" x14ac:dyDescent="0.35">
      <c r="P963" s="21">
        <v>955</v>
      </c>
      <c r="Q963" s="1">
        <v>60</v>
      </c>
      <c r="R963" s="1">
        <v>43</v>
      </c>
      <c r="S963" s="1">
        <v>39</v>
      </c>
      <c r="T963" s="1">
        <v>49</v>
      </c>
      <c r="U963" s="1">
        <v>30</v>
      </c>
      <c r="V963" s="1">
        <v>60</v>
      </c>
      <c r="W963" s="1">
        <v>62</v>
      </c>
      <c r="X963" s="1">
        <v>63</v>
      </c>
      <c r="Y963" s="1">
        <v>24</v>
      </c>
      <c r="Z963" s="1">
        <v>16</v>
      </c>
      <c r="AA963" s="1">
        <v>52</v>
      </c>
      <c r="AB963" s="1">
        <v>80</v>
      </c>
      <c r="AC963" s="1">
        <v>74</v>
      </c>
      <c r="AD963" s="1">
        <v>68</v>
      </c>
      <c r="AE963" s="1">
        <v>53</v>
      </c>
      <c r="AF963" s="1">
        <v>38</v>
      </c>
      <c r="AG963" s="1">
        <v>67</v>
      </c>
      <c r="AH963" s="1">
        <v>52</v>
      </c>
      <c r="AI963" s="1">
        <v>37</v>
      </c>
      <c r="AJ963" s="22">
        <v>70</v>
      </c>
      <c r="AL963" s="41" t="str">
        <f t="shared" si="42"/>
        <v>Liverpool</v>
      </c>
      <c r="AM963" s="14"/>
    </row>
    <row r="964" spans="16:39" x14ac:dyDescent="0.35">
      <c r="P964" s="21">
        <v>956</v>
      </c>
      <c r="Q964" s="1">
        <v>56</v>
      </c>
      <c r="R964" s="1">
        <v>58</v>
      </c>
      <c r="S964" s="1">
        <v>45</v>
      </c>
      <c r="T964" s="1">
        <v>38</v>
      </c>
      <c r="U964" s="1">
        <v>37</v>
      </c>
      <c r="V964" s="1">
        <v>68</v>
      </c>
      <c r="W964" s="1">
        <v>33</v>
      </c>
      <c r="X964" s="1">
        <v>53</v>
      </c>
      <c r="Y964" s="1">
        <v>21</v>
      </c>
      <c r="Z964" s="1">
        <v>29</v>
      </c>
      <c r="AA964" s="1">
        <v>42</v>
      </c>
      <c r="AB964" s="1">
        <v>89</v>
      </c>
      <c r="AC964" s="1">
        <v>85</v>
      </c>
      <c r="AD964" s="1">
        <v>58</v>
      </c>
      <c r="AE964" s="1">
        <v>56</v>
      </c>
      <c r="AF964" s="1">
        <v>40</v>
      </c>
      <c r="AG964" s="1">
        <v>65</v>
      </c>
      <c r="AH964" s="1">
        <v>52</v>
      </c>
      <c r="AI964" s="1">
        <v>56</v>
      </c>
      <c r="AJ964" s="22">
        <v>49</v>
      </c>
      <c r="AL964" s="41" t="str">
        <f t="shared" si="42"/>
        <v>Liverpool</v>
      </c>
      <c r="AM964" s="14"/>
    </row>
    <row r="965" spans="16:39" x14ac:dyDescent="0.35">
      <c r="P965" s="21">
        <v>957</v>
      </c>
      <c r="Q965" s="1">
        <v>81</v>
      </c>
      <c r="R965" s="1">
        <v>44</v>
      </c>
      <c r="S965" s="1">
        <v>37</v>
      </c>
      <c r="T965" s="1">
        <v>42</v>
      </c>
      <c r="U965" s="1">
        <v>32</v>
      </c>
      <c r="V965" s="1">
        <v>62</v>
      </c>
      <c r="W965" s="1">
        <v>58</v>
      </c>
      <c r="X965" s="1">
        <v>63</v>
      </c>
      <c r="Y965" s="1">
        <v>35</v>
      </c>
      <c r="Z965" s="1">
        <v>17</v>
      </c>
      <c r="AA965" s="1">
        <v>48</v>
      </c>
      <c r="AB965" s="1">
        <v>91</v>
      </c>
      <c r="AC965" s="1">
        <v>79</v>
      </c>
      <c r="AD965" s="1">
        <v>60</v>
      </c>
      <c r="AE965" s="1">
        <v>45</v>
      </c>
      <c r="AF965" s="1">
        <v>38</v>
      </c>
      <c r="AG965" s="1">
        <v>72</v>
      </c>
      <c r="AH965" s="1">
        <v>46</v>
      </c>
      <c r="AI965" s="1">
        <v>42</v>
      </c>
      <c r="AJ965" s="22">
        <v>51</v>
      </c>
      <c r="AL965" s="41" t="str">
        <f t="shared" si="42"/>
        <v>Liverpool</v>
      </c>
      <c r="AM965" s="14"/>
    </row>
    <row r="966" spans="16:39" x14ac:dyDescent="0.35">
      <c r="P966" s="21">
        <v>958</v>
      </c>
      <c r="Q966" s="1">
        <v>71</v>
      </c>
      <c r="R966" s="1">
        <v>35</v>
      </c>
      <c r="S966" s="1">
        <v>51</v>
      </c>
      <c r="T966" s="1">
        <v>43</v>
      </c>
      <c r="U966" s="1">
        <v>37</v>
      </c>
      <c r="V966" s="1">
        <v>52</v>
      </c>
      <c r="W966" s="1">
        <v>52</v>
      </c>
      <c r="X966" s="1">
        <v>65</v>
      </c>
      <c r="Y966" s="1">
        <v>22</v>
      </c>
      <c r="Z966" s="1">
        <v>39</v>
      </c>
      <c r="AA966" s="1">
        <v>48</v>
      </c>
      <c r="AB966" s="1">
        <v>94</v>
      </c>
      <c r="AC966" s="1">
        <v>86</v>
      </c>
      <c r="AD966" s="1">
        <v>62</v>
      </c>
      <c r="AE966" s="1">
        <v>47</v>
      </c>
      <c r="AF966" s="1">
        <v>37</v>
      </c>
      <c r="AG966" s="1">
        <v>69</v>
      </c>
      <c r="AH966" s="1">
        <v>38</v>
      </c>
      <c r="AI966" s="1">
        <v>40</v>
      </c>
      <c r="AJ966" s="22">
        <v>41</v>
      </c>
      <c r="AL966" s="41" t="str">
        <f t="shared" si="42"/>
        <v>Liverpool</v>
      </c>
      <c r="AM966" s="14"/>
    </row>
    <row r="967" spans="16:39" x14ac:dyDescent="0.35">
      <c r="P967" s="21">
        <v>959</v>
      </c>
      <c r="Q967" s="1">
        <v>59</v>
      </c>
      <c r="R967" s="1">
        <v>42</v>
      </c>
      <c r="S967" s="1">
        <v>44</v>
      </c>
      <c r="T967" s="1">
        <v>41</v>
      </c>
      <c r="U967" s="1">
        <v>31</v>
      </c>
      <c r="V967" s="1">
        <v>83</v>
      </c>
      <c r="W967" s="1">
        <v>44</v>
      </c>
      <c r="X967" s="1">
        <v>46</v>
      </c>
      <c r="Y967" s="1">
        <v>31</v>
      </c>
      <c r="Z967" s="1">
        <v>23</v>
      </c>
      <c r="AA967" s="1">
        <v>57</v>
      </c>
      <c r="AB967" s="1">
        <v>73</v>
      </c>
      <c r="AC967" s="1">
        <v>77</v>
      </c>
      <c r="AD967" s="1">
        <v>67</v>
      </c>
      <c r="AE967" s="1">
        <v>48</v>
      </c>
      <c r="AF967" s="1">
        <v>38</v>
      </c>
      <c r="AG967" s="1">
        <v>76</v>
      </c>
      <c r="AH967" s="1">
        <v>39</v>
      </c>
      <c r="AI967" s="1">
        <v>68</v>
      </c>
      <c r="AJ967" s="22">
        <v>40</v>
      </c>
      <c r="AL967" s="41" t="str">
        <f t="shared" si="42"/>
        <v>Chelsea</v>
      </c>
      <c r="AM967" s="14"/>
    </row>
    <row r="968" spans="16:39" x14ac:dyDescent="0.35">
      <c r="P968" s="21">
        <v>960</v>
      </c>
      <c r="Q968" s="1">
        <v>64</v>
      </c>
      <c r="R968" s="1">
        <v>44</v>
      </c>
      <c r="S968" s="1">
        <v>35</v>
      </c>
      <c r="T968" s="1">
        <v>41</v>
      </c>
      <c r="U968" s="1">
        <v>32</v>
      </c>
      <c r="V968" s="1">
        <v>61</v>
      </c>
      <c r="W968" s="1">
        <v>63</v>
      </c>
      <c r="X968" s="1">
        <v>70</v>
      </c>
      <c r="Y968" s="1">
        <v>18</v>
      </c>
      <c r="Z968" s="1">
        <v>29</v>
      </c>
      <c r="AA968" s="1">
        <v>52</v>
      </c>
      <c r="AB968" s="1">
        <v>75</v>
      </c>
      <c r="AC968" s="1">
        <v>80</v>
      </c>
      <c r="AD968" s="1">
        <v>54</v>
      </c>
      <c r="AE968" s="1">
        <v>44</v>
      </c>
      <c r="AF968" s="1">
        <v>40</v>
      </c>
      <c r="AG968" s="1">
        <v>78</v>
      </c>
      <c r="AH968" s="1">
        <v>65</v>
      </c>
      <c r="AI968" s="1">
        <v>49</v>
      </c>
      <c r="AJ968" s="22">
        <v>54</v>
      </c>
      <c r="AL968" s="41" t="str">
        <f t="shared" si="42"/>
        <v>Man City</v>
      </c>
      <c r="AM968" s="14"/>
    </row>
    <row r="969" spans="16:39" x14ac:dyDescent="0.35">
      <c r="P969" s="21">
        <v>961</v>
      </c>
      <c r="Q969" s="1">
        <v>52</v>
      </c>
      <c r="R969" s="1">
        <v>46</v>
      </c>
      <c r="S969" s="1">
        <v>34</v>
      </c>
      <c r="T969" s="1">
        <v>32</v>
      </c>
      <c r="U969" s="1">
        <v>29</v>
      </c>
      <c r="V969" s="1">
        <v>63</v>
      </c>
      <c r="W969" s="1">
        <v>57</v>
      </c>
      <c r="X969" s="1">
        <v>70</v>
      </c>
      <c r="Y969" s="1">
        <v>31</v>
      </c>
      <c r="Z969" s="1">
        <v>18</v>
      </c>
      <c r="AA969" s="1">
        <v>55</v>
      </c>
      <c r="AB969" s="1">
        <v>89</v>
      </c>
      <c r="AC969" s="1">
        <v>84</v>
      </c>
      <c r="AD969" s="1">
        <v>69</v>
      </c>
      <c r="AE969" s="1">
        <v>46</v>
      </c>
      <c r="AF969" s="1">
        <v>39</v>
      </c>
      <c r="AG969" s="1">
        <v>69</v>
      </c>
      <c r="AH969" s="1">
        <v>47</v>
      </c>
      <c r="AI969" s="1">
        <v>59</v>
      </c>
      <c r="AJ969" s="22">
        <v>45</v>
      </c>
      <c r="AL969" s="41" t="str">
        <f t="shared" ref="AL969:AL1008" si="43">INDEX($Q$5:$AJ$5,MATCH(MAX(Q969:AJ969),Q969:AJ969,0))</f>
        <v>Liverpool</v>
      </c>
      <c r="AM969" s="14"/>
    </row>
    <row r="970" spans="16:39" x14ac:dyDescent="0.35">
      <c r="P970" s="21">
        <v>962</v>
      </c>
      <c r="Q970" s="1">
        <v>59</v>
      </c>
      <c r="R970" s="1">
        <v>53</v>
      </c>
      <c r="S970" s="1">
        <v>30</v>
      </c>
      <c r="T970" s="1">
        <v>41</v>
      </c>
      <c r="U970" s="1">
        <v>44</v>
      </c>
      <c r="V970" s="1">
        <v>64</v>
      </c>
      <c r="W970" s="1">
        <v>63</v>
      </c>
      <c r="X970" s="1">
        <v>54</v>
      </c>
      <c r="Y970" s="1">
        <v>18</v>
      </c>
      <c r="Z970" s="1">
        <v>26</v>
      </c>
      <c r="AA970" s="1">
        <v>44</v>
      </c>
      <c r="AB970" s="1">
        <v>89</v>
      </c>
      <c r="AC970" s="1">
        <v>93</v>
      </c>
      <c r="AD970" s="1">
        <v>53</v>
      </c>
      <c r="AE970" s="1">
        <v>54</v>
      </c>
      <c r="AF970" s="1">
        <v>44</v>
      </c>
      <c r="AG970" s="1">
        <v>66</v>
      </c>
      <c r="AH970" s="1">
        <v>52</v>
      </c>
      <c r="AI970" s="1">
        <v>48</v>
      </c>
      <c r="AJ970" s="22">
        <v>48</v>
      </c>
      <c r="AL970" s="41" t="str">
        <f t="shared" si="43"/>
        <v>Man City</v>
      </c>
      <c r="AM970" s="14"/>
    </row>
    <row r="971" spans="16:39" x14ac:dyDescent="0.35">
      <c r="P971" s="21">
        <v>963</v>
      </c>
      <c r="Q971" s="1">
        <v>75</v>
      </c>
      <c r="R971" s="1">
        <v>47</v>
      </c>
      <c r="S971" s="1">
        <v>33</v>
      </c>
      <c r="T971" s="1">
        <v>37</v>
      </c>
      <c r="U971" s="1">
        <v>27</v>
      </c>
      <c r="V971" s="1">
        <v>66</v>
      </c>
      <c r="W971" s="1">
        <v>54</v>
      </c>
      <c r="X971" s="1">
        <v>56</v>
      </c>
      <c r="Y971" s="1">
        <v>37</v>
      </c>
      <c r="Z971" s="1">
        <v>27</v>
      </c>
      <c r="AA971" s="1">
        <v>40</v>
      </c>
      <c r="AB971" s="1">
        <v>91</v>
      </c>
      <c r="AC971" s="1">
        <v>87</v>
      </c>
      <c r="AD971" s="1">
        <v>47</v>
      </c>
      <c r="AE971" s="1">
        <v>52</v>
      </c>
      <c r="AF971" s="1">
        <v>32</v>
      </c>
      <c r="AG971" s="1">
        <v>63</v>
      </c>
      <c r="AH971" s="1">
        <v>51</v>
      </c>
      <c r="AI971" s="1">
        <v>52</v>
      </c>
      <c r="AJ971" s="22">
        <v>64</v>
      </c>
      <c r="AL971" s="41" t="str">
        <f t="shared" si="43"/>
        <v>Liverpool</v>
      </c>
      <c r="AM971" s="14"/>
    </row>
    <row r="972" spans="16:39" x14ac:dyDescent="0.35">
      <c r="P972" s="21">
        <v>964</v>
      </c>
      <c r="Q972" s="1">
        <v>82</v>
      </c>
      <c r="R972" s="1">
        <v>46</v>
      </c>
      <c r="S972" s="1">
        <v>41</v>
      </c>
      <c r="T972" s="1">
        <v>45</v>
      </c>
      <c r="U972" s="1">
        <v>30</v>
      </c>
      <c r="V972" s="1">
        <v>79</v>
      </c>
      <c r="W972" s="1">
        <v>53</v>
      </c>
      <c r="X972" s="1">
        <v>65</v>
      </c>
      <c r="Y972" s="1">
        <v>40</v>
      </c>
      <c r="Z972" s="1">
        <v>31</v>
      </c>
      <c r="AA972" s="1">
        <v>47</v>
      </c>
      <c r="AB972" s="1">
        <v>79</v>
      </c>
      <c r="AC972" s="1">
        <v>77</v>
      </c>
      <c r="AD972" s="1">
        <v>65</v>
      </c>
      <c r="AE972" s="1">
        <v>32</v>
      </c>
      <c r="AF972" s="1">
        <v>33</v>
      </c>
      <c r="AG972" s="1">
        <v>56</v>
      </c>
      <c r="AH972" s="1">
        <v>45</v>
      </c>
      <c r="AI972" s="1">
        <v>40</v>
      </c>
      <c r="AJ972" s="22">
        <v>55</v>
      </c>
      <c r="AL972" s="41" t="str">
        <f t="shared" si="43"/>
        <v>Arsenal</v>
      </c>
      <c r="AM972" s="14"/>
    </row>
    <row r="973" spans="16:39" x14ac:dyDescent="0.35">
      <c r="P973" s="21">
        <v>965</v>
      </c>
      <c r="Q973" s="1">
        <v>69</v>
      </c>
      <c r="R973" s="1">
        <v>47</v>
      </c>
      <c r="S973" s="1">
        <v>32</v>
      </c>
      <c r="T973" s="1">
        <v>38</v>
      </c>
      <c r="U973" s="1">
        <v>35</v>
      </c>
      <c r="V973" s="1">
        <v>66</v>
      </c>
      <c r="W973" s="1">
        <v>56</v>
      </c>
      <c r="X973" s="1">
        <v>55</v>
      </c>
      <c r="Y973" s="1">
        <v>18</v>
      </c>
      <c r="Z973" s="1">
        <v>18</v>
      </c>
      <c r="AA973" s="1">
        <v>57</v>
      </c>
      <c r="AB973" s="1">
        <v>95</v>
      </c>
      <c r="AC973" s="1">
        <v>91</v>
      </c>
      <c r="AD973" s="1">
        <v>58</v>
      </c>
      <c r="AE973" s="1">
        <v>55</v>
      </c>
      <c r="AF973" s="1">
        <v>43</v>
      </c>
      <c r="AG973" s="1">
        <v>79</v>
      </c>
      <c r="AH973" s="1">
        <v>40</v>
      </c>
      <c r="AI973" s="1">
        <v>44</v>
      </c>
      <c r="AJ973" s="22">
        <v>45</v>
      </c>
      <c r="AL973" s="41" t="str">
        <f t="shared" si="43"/>
        <v>Liverpool</v>
      </c>
      <c r="AM973" s="14"/>
    </row>
    <row r="974" spans="16:39" x14ac:dyDescent="0.35">
      <c r="P974" s="21">
        <v>966</v>
      </c>
      <c r="Q974" s="1">
        <v>61</v>
      </c>
      <c r="R974" s="1">
        <v>34</v>
      </c>
      <c r="S974" s="1">
        <v>38</v>
      </c>
      <c r="T974" s="1">
        <v>53</v>
      </c>
      <c r="U974" s="1">
        <v>30</v>
      </c>
      <c r="V974" s="1">
        <v>79</v>
      </c>
      <c r="W974" s="1">
        <v>45</v>
      </c>
      <c r="X974" s="1">
        <v>55</v>
      </c>
      <c r="Y974" s="1">
        <v>42</v>
      </c>
      <c r="Z974" s="1">
        <v>13</v>
      </c>
      <c r="AA974" s="1">
        <v>57</v>
      </c>
      <c r="AB974" s="1">
        <v>84</v>
      </c>
      <c r="AC974" s="1">
        <v>99</v>
      </c>
      <c r="AD974" s="1">
        <v>44</v>
      </c>
      <c r="AE974" s="1">
        <v>44</v>
      </c>
      <c r="AF974" s="1">
        <v>31</v>
      </c>
      <c r="AG974" s="1">
        <v>79</v>
      </c>
      <c r="AH974" s="1">
        <v>47</v>
      </c>
      <c r="AI974" s="1">
        <v>55</v>
      </c>
      <c r="AJ974" s="22">
        <v>50</v>
      </c>
      <c r="AL974" s="41" t="str">
        <f t="shared" si="43"/>
        <v>Man City</v>
      </c>
      <c r="AM974" s="14"/>
    </row>
    <row r="975" spans="16:39" x14ac:dyDescent="0.35">
      <c r="P975" s="21">
        <v>967</v>
      </c>
      <c r="Q975" s="1">
        <v>70</v>
      </c>
      <c r="R975" s="1">
        <v>67</v>
      </c>
      <c r="S975" s="1">
        <v>48</v>
      </c>
      <c r="T975" s="1">
        <v>35</v>
      </c>
      <c r="U975" s="1">
        <v>26</v>
      </c>
      <c r="V975" s="1">
        <v>57</v>
      </c>
      <c r="W975" s="1">
        <v>47</v>
      </c>
      <c r="X975" s="1">
        <v>46</v>
      </c>
      <c r="Y975" s="1">
        <v>27</v>
      </c>
      <c r="Z975" s="1">
        <v>20</v>
      </c>
      <c r="AA975" s="1">
        <v>59</v>
      </c>
      <c r="AB975" s="1">
        <v>80</v>
      </c>
      <c r="AC975" s="1">
        <v>87</v>
      </c>
      <c r="AD975" s="1">
        <v>56</v>
      </c>
      <c r="AE975" s="1">
        <v>39</v>
      </c>
      <c r="AF975" s="1">
        <v>37</v>
      </c>
      <c r="AG975" s="1">
        <v>69</v>
      </c>
      <c r="AH975" s="1">
        <v>53</v>
      </c>
      <c r="AI975" s="1">
        <v>50</v>
      </c>
      <c r="AJ975" s="22">
        <v>64</v>
      </c>
      <c r="AL975" s="41" t="str">
        <f t="shared" si="43"/>
        <v>Man City</v>
      </c>
      <c r="AM975" s="14"/>
    </row>
    <row r="976" spans="16:39" x14ac:dyDescent="0.35">
      <c r="P976" s="21">
        <v>968</v>
      </c>
      <c r="Q976" s="1">
        <v>69</v>
      </c>
      <c r="R976" s="1">
        <v>48</v>
      </c>
      <c r="S976" s="1">
        <v>49</v>
      </c>
      <c r="T976" s="1">
        <v>38</v>
      </c>
      <c r="U976" s="1">
        <v>30</v>
      </c>
      <c r="V976" s="1">
        <v>63</v>
      </c>
      <c r="W976" s="1">
        <v>46</v>
      </c>
      <c r="X976" s="1">
        <v>57</v>
      </c>
      <c r="Y976" s="1">
        <v>25</v>
      </c>
      <c r="Z976" s="1">
        <v>20</v>
      </c>
      <c r="AA976" s="1">
        <v>54</v>
      </c>
      <c r="AB976" s="1">
        <v>83</v>
      </c>
      <c r="AC976" s="1">
        <v>79</v>
      </c>
      <c r="AD976" s="1">
        <v>53</v>
      </c>
      <c r="AE976" s="1">
        <v>49</v>
      </c>
      <c r="AF976" s="1">
        <v>39</v>
      </c>
      <c r="AG976" s="1">
        <v>63</v>
      </c>
      <c r="AH976" s="1">
        <v>56</v>
      </c>
      <c r="AI976" s="1">
        <v>61</v>
      </c>
      <c r="AJ976" s="22">
        <v>44</v>
      </c>
      <c r="AL976" s="41" t="str">
        <f t="shared" si="43"/>
        <v>Liverpool</v>
      </c>
      <c r="AM976" s="14"/>
    </row>
    <row r="977" spans="16:39" x14ac:dyDescent="0.35">
      <c r="P977" s="21">
        <v>969</v>
      </c>
      <c r="Q977" s="1">
        <v>68</v>
      </c>
      <c r="R977" s="1">
        <v>45</v>
      </c>
      <c r="S977" s="1">
        <v>38</v>
      </c>
      <c r="T977" s="1">
        <v>49</v>
      </c>
      <c r="U977" s="1">
        <v>26</v>
      </c>
      <c r="V977" s="1">
        <v>63</v>
      </c>
      <c r="W977" s="1">
        <v>42</v>
      </c>
      <c r="X977" s="1">
        <v>60</v>
      </c>
      <c r="Y977" s="1">
        <v>39</v>
      </c>
      <c r="Z977" s="1">
        <v>29</v>
      </c>
      <c r="AA977" s="1">
        <v>37</v>
      </c>
      <c r="AB977" s="1">
        <v>87</v>
      </c>
      <c r="AC977" s="1">
        <v>83</v>
      </c>
      <c r="AD977" s="1">
        <v>55</v>
      </c>
      <c r="AE977" s="1">
        <v>55</v>
      </c>
      <c r="AF977" s="1">
        <v>36</v>
      </c>
      <c r="AG977" s="1">
        <v>57</v>
      </c>
      <c r="AH977" s="1">
        <v>65</v>
      </c>
      <c r="AI977" s="1">
        <v>60</v>
      </c>
      <c r="AJ977" s="22">
        <v>47</v>
      </c>
      <c r="AL977" s="41" t="str">
        <f t="shared" si="43"/>
        <v>Liverpool</v>
      </c>
      <c r="AM977" s="14"/>
    </row>
    <row r="978" spans="16:39" x14ac:dyDescent="0.35">
      <c r="P978" s="21">
        <v>970</v>
      </c>
      <c r="Q978" s="1">
        <v>62</v>
      </c>
      <c r="R978" s="1">
        <v>40</v>
      </c>
      <c r="S978" s="1">
        <v>40</v>
      </c>
      <c r="T978" s="1">
        <v>51</v>
      </c>
      <c r="U978" s="1">
        <v>29</v>
      </c>
      <c r="V978" s="1">
        <v>57</v>
      </c>
      <c r="W978" s="1">
        <v>46</v>
      </c>
      <c r="X978" s="1">
        <v>68</v>
      </c>
      <c r="Y978" s="1">
        <v>30</v>
      </c>
      <c r="Z978" s="1">
        <v>20</v>
      </c>
      <c r="AA978" s="1">
        <v>61</v>
      </c>
      <c r="AB978" s="1">
        <v>99</v>
      </c>
      <c r="AC978" s="1">
        <v>76</v>
      </c>
      <c r="AD978" s="1">
        <v>61</v>
      </c>
      <c r="AE978" s="1">
        <v>47</v>
      </c>
      <c r="AF978" s="1">
        <v>29</v>
      </c>
      <c r="AG978" s="1">
        <v>75</v>
      </c>
      <c r="AH978" s="1">
        <v>54</v>
      </c>
      <c r="AI978" s="1">
        <v>45</v>
      </c>
      <c r="AJ978" s="22">
        <v>49</v>
      </c>
      <c r="AL978" s="41" t="str">
        <f t="shared" si="43"/>
        <v>Liverpool</v>
      </c>
      <c r="AM978" s="14"/>
    </row>
    <row r="979" spans="16:39" x14ac:dyDescent="0.35">
      <c r="P979" s="21">
        <v>971</v>
      </c>
      <c r="Q979" s="1">
        <v>72</v>
      </c>
      <c r="R979" s="1">
        <v>41</v>
      </c>
      <c r="S979" s="1">
        <v>26</v>
      </c>
      <c r="T979" s="1">
        <v>35</v>
      </c>
      <c r="U979" s="1">
        <v>39</v>
      </c>
      <c r="V979" s="1">
        <v>67</v>
      </c>
      <c r="W979" s="1">
        <v>64</v>
      </c>
      <c r="X979" s="1">
        <v>44</v>
      </c>
      <c r="Y979" s="1">
        <v>25</v>
      </c>
      <c r="Z979" s="1">
        <v>36</v>
      </c>
      <c r="AA979" s="1">
        <v>49</v>
      </c>
      <c r="AB979" s="1">
        <v>89</v>
      </c>
      <c r="AC979" s="1">
        <v>81</v>
      </c>
      <c r="AD979" s="1">
        <v>64</v>
      </c>
      <c r="AE979" s="1">
        <v>45</v>
      </c>
      <c r="AF979" s="1">
        <v>35</v>
      </c>
      <c r="AG979" s="1">
        <v>71</v>
      </c>
      <c r="AH979" s="1">
        <v>60</v>
      </c>
      <c r="AI979" s="1">
        <v>47</v>
      </c>
      <c r="AJ979" s="22">
        <v>59</v>
      </c>
      <c r="AL979" s="41" t="str">
        <f t="shared" si="43"/>
        <v>Liverpool</v>
      </c>
      <c r="AM979" s="14"/>
    </row>
    <row r="980" spans="16:39" x14ac:dyDescent="0.35">
      <c r="P980" s="21">
        <v>972</v>
      </c>
      <c r="Q980" s="1">
        <v>61</v>
      </c>
      <c r="R980" s="1">
        <v>51</v>
      </c>
      <c r="S980" s="1">
        <v>38</v>
      </c>
      <c r="T980" s="1">
        <v>38</v>
      </c>
      <c r="U980" s="1">
        <v>28</v>
      </c>
      <c r="V980" s="1">
        <v>65</v>
      </c>
      <c r="W980" s="1">
        <v>50</v>
      </c>
      <c r="X980" s="1">
        <v>61</v>
      </c>
      <c r="Y980" s="1">
        <v>24</v>
      </c>
      <c r="Z980" s="1">
        <v>27</v>
      </c>
      <c r="AA980" s="1">
        <v>59</v>
      </c>
      <c r="AB980" s="1">
        <v>78</v>
      </c>
      <c r="AC980" s="1">
        <v>84</v>
      </c>
      <c r="AD980" s="1">
        <v>66</v>
      </c>
      <c r="AE980" s="1">
        <v>46</v>
      </c>
      <c r="AF980" s="1">
        <v>39</v>
      </c>
      <c r="AG980" s="1">
        <v>84</v>
      </c>
      <c r="AH980" s="1">
        <v>46</v>
      </c>
      <c r="AI980" s="1">
        <v>40</v>
      </c>
      <c r="AJ980" s="22">
        <v>42</v>
      </c>
      <c r="AL980" s="41" t="str">
        <f t="shared" si="43"/>
        <v>Man City</v>
      </c>
      <c r="AM980" s="14"/>
    </row>
    <row r="981" spans="16:39" x14ac:dyDescent="0.35">
      <c r="P981" s="21">
        <v>973</v>
      </c>
      <c r="Q981" s="1">
        <v>63</v>
      </c>
      <c r="R981" s="1">
        <v>40</v>
      </c>
      <c r="S981" s="1">
        <v>30</v>
      </c>
      <c r="T981" s="1">
        <v>51</v>
      </c>
      <c r="U981" s="1">
        <v>35</v>
      </c>
      <c r="V981" s="1">
        <v>63</v>
      </c>
      <c r="W981" s="1">
        <v>56</v>
      </c>
      <c r="X981" s="1">
        <v>71</v>
      </c>
      <c r="Y981" s="1">
        <v>23</v>
      </c>
      <c r="Z981" s="1">
        <v>15</v>
      </c>
      <c r="AA981" s="1">
        <v>49</v>
      </c>
      <c r="AB981" s="1">
        <v>85</v>
      </c>
      <c r="AC981" s="1">
        <v>91</v>
      </c>
      <c r="AD981" s="1">
        <v>61</v>
      </c>
      <c r="AE981" s="1">
        <v>50</v>
      </c>
      <c r="AF981" s="1">
        <v>36</v>
      </c>
      <c r="AG981" s="1">
        <v>71</v>
      </c>
      <c r="AH981" s="1">
        <v>43</v>
      </c>
      <c r="AI981" s="1">
        <v>62</v>
      </c>
      <c r="AJ981" s="22">
        <v>54</v>
      </c>
      <c r="AL981" s="41" t="str">
        <f t="shared" si="43"/>
        <v>Man City</v>
      </c>
      <c r="AM981" s="14"/>
    </row>
    <row r="982" spans="16:39" x14ac:dyDescent="0.35">
      <c r="P982" s="21">
        <v>974</v>
      </c>
      <c r="Q982" s="1">
        <v>65</v>
      </c>
      <c r="R982" s="1">
        <v>40</v>
      </c>
      <c r="S982" s="1">
        <v>48</v>
      </c>
      <c r="T982" s="1">
        <v>43</v>
      </c>
      <c r="U982" s="1">
        <v>13</v>
      </c>
      <c r="V982" s="1">
        <v>65</v>
      </c>
      <c r="W982" s="1">
        <v>49</v>
      </c>
      <c r="X982" s="1">
        <v>58</v>
      </c>
      <c r="Y982" s="1">
        <v>23</v>
      </c>
      <c r="Z982" s="1">
        <v>18</v>
      </c>
      <c r="AA982" s="1">
        <v>48</v>
      </c>
      <c r="AB982" s="1">
        <v>87</v>
      </c>
      <c r="AC982" s="1">
        <v>101</v>
      </c>
      <c r="AD982" s="1">
        <v>61</v>
      </c>
      <c r="AE982" s="1">
        <v>53</v>
      </c>
      <c r="AF982" s="1">
        <v>34</v>
      </c>
      <c r="AG982" s="1">
        <v>74</v>
      </c>
      <c r="AH982" s="1">
        <v>43</v>
      </c>
      <c r="AI982" s="1">
        <v>49</v>
      </c>
      <c r="AJ982" s="22">
        <v>62</v>
      </c>
      <c r="AL982" s="41" t="str">
        <f t="shared" si="43"/>
        <v>Man City</v>
      </c>
      <c r="AM982" s="14"/>
    </row>
    <row r="983" spans="16:39" x14ac:dyDescent="0.35">
      <c r="P983" s="21">
        <v>975</v>
      </c>
      <c r="Q983" s="1">
        <v>56</v>
      </c>
      <c r="R983" s="1">
        <v>51</v>
      </c>
      <c r="S983" s="1">
        <v>42</v>
      </c>
      <c r="T983" s="1">
        <v>29</v>
      </c>
      <c r="U983" s="1">
        <v>33</v>
      </c>
      <c r="V983" s="1">
        <v>68</v>
      </c>
      <c r="W983" s="1">
        <v>44</v>
      </c>
      <c r="X983" s="1">
        <v>60</v>
      </c>
      <c r="Y983" s="1">
        <v>28</v>
      </c>
      <c r="Z983" s="1">
        <v>27</v>
      </c>
      <c r="AA983" s="1">
        <v>53</v>
      </c>
      <c r="AB983" s="1">
        <v>81</v>
      </c>
      <c r="AC983" s="1">
        <v>79</v>
      </c>
      <c r="AD983" s="1">
        <v>64</v>
      </c>
      <c r="AE983" s="1">
        <v>44</v>
      </c>
      <c r="AF983" s="1">
        <v>44</v>
      </c>
      <c r="AG983" s="1">
        <v>70</v>
      </c>
      <c r="AH983" s="1">
        <v>48</v>
      </c>
      <c r="AI983" s="1">
        <v>49</v>
      </c>
      <c r="AJ983" s="22">
        <v>60</v>
      </c>
      <c r="AL983" s="41" t="str">
        <f t="shared" si="43"/>
        <v>Liverpool</v>
      </c>
      <c r="AM983" s="14"/>
    </row>
    <row r="984" spans="16:39" x14ac:dyDescent="0.35">
      <c r="P984" s="21">
        <v>976</v>
      </c>
      <c r="Q984" s="1">
        <v>73</v>
      </c>
      <c r="R984" s="1">
        <v>46</v>
      </c>
      <c r="S984" s="1">
        <v>36</v>
      </c>
      <c r="T984" s="1">
        <v>45</v>
      </c>
      <c r="U984" s="1">
        <v>34</v>
      </c>
      <c r="V984" s="1">
        <v>51</v>
      </c>
      <c r="W984" s="1">
        <v>57</v>
      </c>
      <c r="X984" s="1">
        <v>47</v>
      </c>
      <c r="Y984" s="1">
        <v>27</v>
      </c>
      <c r="Z984" s="1">
        <v>21</v>
      </c>
      <c r="AA984" s="1">
        <v>54</v>
      </c>
      <c r="AB984" s="1">
        <v>79</v>
      </c>
      <c r="AC984" s="1">
        <v>98</v>
      </c>
      <c r="AD984" s="1">
        <v>51</v>
      </c>
      <c r="AE984" s="1">
        <v>45</v>
      </c>
      <c r="AF984" s="1">
        <v>39</v>
      </c>
      <c r="AG984" s="1">
        <v>68</v>
      </c>
      <c r="AH984" s="1">
        <v>59</v>
      </c>
      <c r="AI984" s="1">
        <v>44</v>
      </c>
      <c r="AJ984" s="22">
        <v>55</v>
      </c>
      <c r="AL984" s="41" t="str">
        <f t="shared" si="43"/>
        <v>Man City</v>
      </c>
      <c r="AM984" s="14"/>
    </row>
    <row r="985" spans="16:39" x14ac:dyDescent="0.35">
      <c r="P985" s="21">
        <v>977</v>
      </c>
      <c r="Q985" s="1">
        <v>64</v>
      </c>
      <c r="R985" s="1">
        <v>43</v>
      </c>
      <c r="S985" s="1">
        <v>43</v>
      </c>
      <c r="T985" s="1">
        <v>32</v>
      </c>
      <c r="U985" s="1">
        <v>40</v>
      </c>
      <c r="V985" s="1">
        <v>68</v>
      </c>
      <c r="W985" s="1">
        <v>45</v>
      </c>
      <c r="X985" s="1">
        <v>57</v>
      </c>
      <c r="Y985" s="1">
        <v>26</v>
      </c>
      <c r="Z985" s="1">
        <v>29</v>
      </c>
      <c r="AA985" s="1">
        <v>50</v>
      </c>
      <c r="AB985" s="1">
        <v>75</v>
      </c>
      <c r="AC985" s="1">
        <v>88</v>
      </c>
      <c r="AD985" s="1">
        <v>56</v>
      </c>
      <c r="AE985" s="1">
        <v>52</v>
      </c>
      <c r="AF985" s="1">
        <v>52</v>
      </c>
      <c r="AG985" s="1">
        <v>63</v>
      </c>
      <c r="AH985" s="1">
        <v>39</v>
      </c>
      <c r="AI985" s="1">
        <v>40</v>
      </c>
      <c r="AJ985" s="22">
        <v>75</v>
      </c>
      <c r="AL985" s="41" t="str">
        <f t="shared" si="43"/>
        <v>Man City</v>
      </c>
      <c r="AM985" s="14"/>
    </row>
    <row r="986" spans="16:39" x14ac:dyDescent="0.35">
      <c r="P986" s="21">
        <v>978</v>
      </c>
      <c r="Q986" s="1">
        <v>64</v>
      </c>
      <c r="R986" s="1">
        <v>39</v>
      </c>
      <c r="S986" s="1">
        <v>30</v>
      </c>
      <c r="T986" s="1">
        <v>38</v>
      </c>
      <c r="U986" s="1">
        <v>33</v>
      </c>
      <c r="V986" s="1">
        <v>75</v>
      </c>
      <c r="W986" s="1">
        <v>44</v>
      </c>
      <c r="X986" s="1">
        <v>44</v>
      </c>
      <c r="Y986" s="1">
        <v>32</v>
      </c>
      <c r="Z986" s="1">
        <v>29</v>
      </c>
      <c r="AA986" s="1">
        <v>51</v>
      </c>
      <c r="AB986" s="1">
        <v>73</v>
      </c>
      <c r="AC986" s="1">
        <v>84</v>
      </c>
      <c r="AD986" s="1">
        <v>56</v>
      </c>
      <c r="AE986" s="1">
        <v>46</v>
      </c>
      <c r="AF986" s="1">
        <v>58</v>
      </c>
      <c r="AG986" s="1">
        <v>66</v>
      </c>
      <c r="AH986" s="1">
        <v>51</v>
      </c>
      <c r="AI986" s="1">
        <v>48</v>
      </c>
      <c r="AJ986" s="22">
        <v>64</v>
      </c>
      <c r="AL986" s="41" t="str">
        <f t="shared" si="43"/>
        <v>Man City</v>
      </c>
      <c r="AM986" s="14"/>
    </row>
    <row r="987" spans="16:39" x14ac:dyDescent="0.35">
      <c r="P987" s="21">
        <v>979</v>
      </c>
      <c r="Q987" s="1">
        <v>69</v>
      </c>
      <c r="R987" s="1">
        <v>47</v>
      </c>
      <c r="S987" s="1">
        <v>46</v>
      </c>
      <c r="T987" s="1">
        <v>41</v>
      </c>
      <c r="U987" s="1">
        <v>23</v>
      </c>
      <c r="V987" s="1">
        <v>69</v>
      </c>
      <c r="W987" s="1">
        <v>57</v>
      </c>
      <c r="X987" s="1">
        <v>50</v>
      </c>
      <c r="Y987" s="1">
        <v>31</v>
      </c>
      <c r="Z987" s="1">
        <v>34</v>
      </c>
      <c r="AA987" s="1">
        <v>55</v>
      </c>
      <c r="AB987" s="1">
        <v>88</v>
      </c>
      <c r="AC987" s="1">
        <v>84</v>
      </c>
      <c r="AD987" s="1">
        <v>70</v>
      </c>
      <c r="AE987" s="1">
        <v>32</v>
      </c>
      <c r="AF987" s="1">
        <v>58</v>
      </c>
      <c r="AG987" s="1">
        <v>65</v>
      </c>
      <c r="AH987" s="1">
        <v>45</v>
      </c>
      <c r="AI987" s="1">
        <v>38</v>
      </c>
      <c r="AJ987" s="22">
        <v>45</v>
      </c>
      <c r="AL987" s="41" t="str">
        <f t="shared" si="43"/>
        <v>Liverpool</v>
      </c>
      <c r="AM987" s="14"/>
    </row>
    <row r="988" spans="16:39" x14ac:dyDescent="0.35">
      <c r="P988" s="21">
        <v>980</v>
      </c>
      <c r="Q988" s="1">
        <v>59</v>
      </c>
      <c r="R988" s="1">
        <v>46</v>
      </c>
      <c r="S988" s="1">
        <v>20</v>
      </c>
      <c r="T988" s="1">
        <v>44</v>
      </c>
      <c r="U988" s="1">
        <v>35</v>
      </c>
      <c r="V988" s="1">
        <v>69</v>
      </c>
      <c r="W988" s="1">
        <v>47</v>
      </c>
      <c r="X988" s="1">
        <v>49</v>
      </c>
      <c r="Y988" s="1">
        <v>40</v>
      </c>
      <c r="Z988" s="1">
        <v>36</v>
      </c>
      <c r="AA988" s="1">
        <v>64</v>
      </c>
      <c r="AB988" s="1">
        <v>89</v>
      </c>
      <c r="AC988" s="1">
        <v>87</v>
      </c>
      <c r="AD988" s="1">
        <v>64</v>
      </c>
      <c r="AE988" s="1">
        <v>45</v>
      </c>
      <c r="AF988" s="1">
        <v>37</v>
      </c>
      <c r="AG988" s="1">
        <v>66</v>
      </c>
      <c r="AH988" s="1">
        <v>51</v>
      </c>
      <c r="AI988" s="1">
        <v>53</v>
      </c>
      <c r="AJ988" s="22">
        <v>41</v>
      </c>
      <c r="AL988" s="41" t="str">
        <f t="shared" si="43"/>
        <v>Liverpool</v>
      </c>
      <c r="AM988" s="14"/>
    </row>
    <row r="989" spans="16:39" x14ac:dyDescent="0.35">
      <c r="P989" s="21">
        <v>981</v>
      </c>
      <c r="Q989" s="1">
        <v>65</v>
      </c>
      <c r="R989" s="1">
        <v>39</v>
      </c>
      <c r="S989" s="1">
        <v>33</v>
      </c>
      <c r="T989" s="1">
        <v>32</v>
      </c>
      <c r="U989" s="1">
        <v>35</v>
      </c>
      <c r="V989" s="1">
        <v>63</v>
      </c>
      <c r="W989" s="1">
        <v>51</v>
      </c>
      <c r="X989" s="1">
        <v>65</v>
      </c>
      <c r="Y989" s="1">
        <v>29</v>
      </c>
      <c r="Z989" s="1">
        <v>26</v>
      </c>
      <c r="AA989" s="1">
        <v>48</v>
      </c>
      <c r="AB989" s="1">
        <v>85</v>
      </c>
      <c r="AC989" s="1">
        <v>72</v>
      </c>
      <c r="AD989" s="1">
        <v>77</v>
      </c>
      <c r="AE989" s="1">
        <v>48</v>
      </c>
      <c r="AF989" s="1">
        <v>53</v>
      </c>
      <c r="AG989" s="1">
        <v>67</v>
      </c>
      <c r="AH989" s="1">
        <v>42</v>
      </c>
      <c r="AI989" s="1">
        <v>50</v>
      </c>
      <c r="AJ989" s="22">
        <v>50</v>
      </c>
      <c r="AL989" s="41" t="str">
        <f t="shared" si="43"/>
        <v>Liverpool</v>
      </c>
      <c r="AM989" s="14"/>
    </row>
    <row r="990" spans="16:39" x14ac:dyDescent="0.35">
      <c r="P990" s="21">
        <v>982</v>
      </c>
      <c r="Q990" s="1">
        <v>58</v>
      </c>
      <c r="R990" s="1">
        <v>59</v>
      </c>
      <c r="S990" s="1">
        <v>29</v>
      </c>
      <c r="T990" s="1">
        <v>37</v>
      </c>
      <c r="U990" s="1">
        <v>32</v>
      </c>
      <c r="V990" s="1">
        <v>52</v>
      </c>
      <c r="W990" s="1">
        <v>61</v>
      </c>
      <c r="X990" s="1">
        <v>46</v>
      </c>
      <c r="Y990" s="1">
        <v>31</v>
      </c>
      <c r="Z990" s="1">
        <v>33</v>
      </c>
      <c r="AA990" s="1">
        <v>46</v>
      </c>
      <c r="AB990" s="1">
        <v>73</v>
      </c>
      <c r="AC990" s="1">
        <v>95</v>
      </c>
      <c r="AD990" s="1">
        <v>51</v>
      </c>
      <c r="AE990" s="1">
        <v>61</v>
      </c>
      <c r="AF990" s="1">
        <v>47</v>
      </c>
      <c r="AG990" s="1">
        <v>76</v>
      </c>
      <c r="AH990" s="1">
        <v>42</v>
      </c>
      <c r="AI990" s="1">
        <v>50</v>
      </c>
      <c r="AJ990" s="22">
        <v>48</v>
      </c>
      <c r="AL990" s="41" t="str">
        <f t="shared" si="43"/>
        <v>Man City</v>
      </c>
      <c r="AM990" s="14"/>
    </row>
    <row r="991" spans="16:39" x14ac:dyDescent="0.35">
      <c r="P991" s="21">
        <v>983</v>
      </c>
      <c r="Q991" s="1">
        <v>64</v>
      </c>
      <c r="R991" s="1">
        <v>39</v>
      </c>
      <c r="S991" s="1">
        <v>35</v>
      </c>
      <c r="T991" s="1">
        <v>37</v>
      </c>
      <c r="U991" s="1">
        <v>33</v>
      </c>
      <c r="V991" s="1">
        <v>78</v>
      </c>
      <c r="W991" s="1">
        <v>54</v>
      </c>
      <c r="X991" s="1">
        <v>50</v>
      </c>
      <c r="Y991" s="1">
        <v>23</v>
      </c>
      <c r="Z991" s="1">
        <v>23</v>
      </c>
      <c r="AA991" s="1">
        <v>48</v>
      </c>
      <c r="AB991" s="1">
        <v>82</v>
      </c>
      <c r="AC991" s="1">
        <v>97</v>
      </c>
      <c r="AD991" s="1">
        <v>57</v>
      </c>
      <c r="AE991" s="1">
        <v>34</v>
      </c>
      <c r="AF991" s="1">
        <v>56</v>
      </c>
      <c r="AG991" s="1">
        <v>76</v>
      </c>
      <c r="AH991" s="1">
        <v>49</v>
      </c>
      <c r="AI991" s="1">
        <v>51</v>
      </c>
      <c r="AJ991" s="22">
        <v>48</v>
      </c>
      <c r="AL991" s="41" t="str">
        <f t="shared" si="43"/>
        <v>Man City</v>
      </c>
      <c r="AM991" s="14"/>
    </row>
    <row r="992" spans="16:39" x14ac:dyDescent="0.35">
      <c r="P992" s="21">
        <v>984</v>
      </c>
      <c r="Q992" s="1">
        <v>56</v>
      </c>
      <c r="R992" s="1">
        <v>44</v>
      </c>
      <c r="S992" s="1">
        <v>40</v>
      </c>
      <c r="T992" s="1">
        <v>44</v>
      </c>
      <c r="U992" s="1">
        <v>35</v>
      </c>
      <c r="V992" s="1">
        <v>63</v>
      </c>
      <c r="W992" s="1">
        <v>49</v>
      </c>
      <c r="X992" s="1">
        <v>46</v>
      </c>
      <c r="Y992" s="1">
        <v>28</v>
      </c>
      <c r="Z992" s="1">
        <v>13</v>
      </c>
      <c r="AA992" s="1">
        <v>65</v>
      </c>
      <c r="AB992" s="1">
        <v>86</v>
      </c>
      <c r="AC992" s="1">
        <v>88</v>
      </c>
      <c r="AD992" s="1">
        <v>50</v>
      </c>
      <c r="AE992" s="1">
        <v>44</v>
      </c>
      <c r="AF992" s="1">
        <v>46</v>
      </c>
      <c r="AG992" s="1">
        <v>76</v>
      </c>
      <c r="AH992" s="1">
        <v>55</v>
      </c>
      <c r="AI992" s="1">
        <v>55</v>
      </c>
      <c r="AJ992" s="22">
        <v>51</v>
      </c>
      <c r="AL992" s="41" t="str">
        <f t="shared" si="43"/>
        <v>Man City</v>
      </c>
      <c r="AM992" s="14"/>
    </row>
    <row r="993" spans="16:39" x14ac:dyDescent="0.35">
      <c r="P993" s="21">
        <v>985</v>
      </c>
      <c r="Q993" s="1">
        <v>49</v>
      </c>
      <c r="R993" s="1">
        <v>30</v>
      </c>
      <c r="S993" s="1">
        <v>47</v>
      </c>
      <c r="T993" s="1">
        <v>50</v>
      </c>
      <c r="U993" s="1">
        <v>44</v>
      </c>
      <c r="V993" s="1">
        <v>70</v>
      </c>
      <c r="W993" s="1">
        <v>60</v>
      </c>
      <c r="X993" s="1">
        <v>69</v>
      </c>
      <c r="Y993" s="1">
        <v>28</v>
      </c>
      <c r="Z993" s="1">
        <v>26</v>
      </c>
      <c r="AA993" s="1">
        <v>54</v>
      </c>
      <c r="AB993" s="1">
        <v>92</v>
      </c>
      <c r="AC993" s="1">
        <v>81</v>
      </c>
      <c r="AD993" s="1">
        <v>68</v>
      </c>
      <c r="AE993" s="1">
        <v>56</v>
      </c>
      <c r="AF993" s="1">
        <v>34</v>
      </c>
      <c r="AG993" s="1">
        <v>62</v>
      </c>
      <c r="AH993" s="1">
        <v>33</v>
      </c>
      <c r="AI993" s="1">
        <v>44</v>
      </c>
      <c r="AJ993" s="22">
        <v>40</v>
      </c>
      <c r="AL993" s="41" t="str">
        <f t="shared" si="43"/>
        <v>Liverpool</v>
      </c>
      <c r="AM993" s="14"/>
    </row>
    <row r="994" spans="16:39" x14ac:dyDescent="0.35">
      <c r="P994" s="21">
        <v>986</v>
      </c>
      <c r="Q994" s="1">
        <v>65</v>
      </c>
      <c r="R994" s="1">
        <v>66</v>
      </c>
      <c r="S994" s="1">
        <v>21</v>
      </c>
      <c r="T994" s="1">
        <v>46</v>
      </c>
      <c r="U994" s="1">
        <v>39</v>
      </c>
      <c r="V994" s="1">
        <v>77</v>
      </c>
      <c r="W994" s="1">
        <v>47</v>
      </c>
      <c r="X994" s="1">
        <v>59</v>
      </c>
      <c r="Y994" s="1">
        <v>40</v>
      </c>
      <c r="Z994" s="1">
        <v>26</v>
      </c>
      <c r="AA994" s="1">
        <v>41</v>
      </c>
      <c r="AB994" s="1">
        <v>84</v>
      </c>
      <c r="AC994" s="1">
        <v>90</v>
      </c>
      <c r="AD994" s="1">
        <v>57</v>
      </c>
      <c r="AE994" s="1">
        <v>60</v>
      </c>
      <c r="AF994" s="1">
        <v>33</v>
      </c>
      <c r="AG994" s="1">
        <v>54</v>
      </c>
      <c r="AH994" s="1">
        <v>44</v>
      </c>
      <c r="AI994" s="1">
        <v>41</v>
      </c>
      <c r="AJ994" s="22">
        <v>48</v>
      </c>
      <c r="AL994" s="41" t="str">
        <f t="shared" si="43"/>
        <v>Man City</v>
      </c>
      <c r="AM994" s="14"/>
    </row>
    <row r="995" spans="16:39" x14ac:dyDescent="0.35">
      <c r="P995" s="21">
        <v>987</v>
      </c>
      <c r="Q995" s="1">
        <v>72</v>
      </c>
      <c r="R995" s="1">
        <v>48</v>
      </c>
      <c r="S995" s="1">
        <v>40</v>
      </c>
      <c r="T995" s="1">
        <v>40</v>
      </c>
      <c r="U995" s="1">
        <v>45</v>
      </c>
      <c r="V995" s="1">
        <v>67</v>
      </c>
      <c r="W995" s="1">
        <v>56</v>
      </c>
      <c r="X995" s="1">
        <v>57</v>
      </c>
      <c r="Y995" s="1">
        <v>20</v>
      </c>
      <c r="Z995" s="1">
        <v>25</v>
      </c>
      <c r="AA995" s="1">
        <v>42</v>
      </c>
      <c r="AB995" s="1">
        <v>86</v>
      </c>
      <c r="AC995" s="1">
        <v>90</v>
      </c>
      <c r="AD995" s="1">
        <v>51</v>
      </c>
      <c r="AE995" s="1">
        <v>32</v>
      </c>
      <c r="AF995" s="1">
        <v>44</v>
      </c>
      <c r="AG995" s="1">
        <v>69</v>
      </c>
      <c r="AH995" s="1">
        <v>40</v>
      </c>
      <c r="AI995" s="1">
        <v>47</v>
      </c>
      <c r="AJ995" s="22">
        <v>53</v>
      </c>
      <c r="AL995" s="41" t="str">
        <f t="shared" si="43"/>
        <v>Man City</v>
      </c>
      <c r="AM995" s="14"/>
    </row>
    <row r="996" spans="16:39" x14ac:dyDescent="0.35">
      <c r="P996" s="21">
        <v>988</v>
      </c>
      <c r="Q996" s="1">
        <v>58</v>
      </c>
      <c r="R996" s="1">
        <v>50</v>
      </c>
      <c r="S996" s="1">
        <v>60</v>
      </c>
      <c r="T996" s="1">
        <v>49</v>
      </c>
      <c r="U996" s="1">
        <v>24</v>
      </c>
      <c r="V996" s="1">
        <v>74</v>
      </c>
      <c r="W996" s="1">
        <v>52</v>
      </c>
      <c r="X996" s="1">
        <v>71</v>
      </c>
      <c r="Y996" s="1">
        <v>28</v>
      </c>
      <c r="Z996" s="1">
        <v>22</v>
      </c>
      <c r="AA996" s="1">
        <v>49</v>
      </c>
      <c r="AB996" s="1">
        <v>76</v>
      </c>
      <c r="AC996" s="1">
        <v>101</v>
      </c>
      <c r="AD996" s="1">
        <v>55</v>
      </c>
      <c r="AE996" s="1">
        <v>43</v>
      </c>
      <c r="AF996" s="1">
        <v>38</v>
      </c>
      <c r="AG996" s="1">
        <v>59</v>
      </c>
      <c r="AH996" s="1">
        <v>41</v>
      </c>
      <c r="AI996" s="1">
        <v>50</v>
      </c>
      <c r="AJ996" s="22">
        <v>51</v>
      </c>
      <c r="AL996" s="41" t="str">
        <f t="shared" si="43"/>
        <v>Man City</v>
      </c>
      <c r="AM996" s="14"/>
    </row>
    <row r="997" spans="16:39" x14ac:dyDescent="0.35">
      <c r="P997" s="21">
        <v>989</v>
      </c>
      <c r="Q997" s="1">
        <v>62</v>
      </c>
      <c r="R997" s="1">
        <v>60</v>
      </c>
      <c r="S997" s="1">
        <v>49</v>
      </c>
      <c r="T997" s="1">
        <v>40</v>
      </c>
      <c r="U997" s="1">
        <v>34</v>
      </c>
      <c r="V997" s="1">
        <v>60</v>
      </c>
      <c r="W997" s="1">
        <v>41</v>
      </c>
      <c r="X997" s="1">
        <v>47</v>
      </c>
      <c r="Y997" s="1">
        <v>32</v>
      </c>
      <c r="Z997" s="1">
        <v>17</v>
      </c>
      <c r="AA997" s="1">
        <v>54</v>
      </c>
      <c r="AB997" s="1">
        <v>74</v>
      </c>
      <c r="AC997" s="1">
        <v>83</v>
      </c>
      <c r="AD997" s="1">
        <v>59</v>
      </c>
      <c r="AE997" s="1">
        <v>53</v>
      </c>
      <c r="AF997" s="1">
        <v>43</v>
      </c>
      <c r="AG997" s="1">
        <v>66</v>
      </c>
      <c r="AH997" s="1">
        <v>49</v>
      </c>
      <c r="AI997" s="1">
        <v>51</v>
      </c>
      <c r="AJ997" s="22">
        <v>44</v>
      </c>
      <c r="AL997" s="41" t="str">
        <f t="shared" si="43"/>
        <v>Man City</v>
      </c>
      <c r="AM997" s="14"/>
    </row>
    <row r="998" spans="16:39" x14ac:dyDescent="0.35">
      <c r="P998" s="21">
        <v>990</v>
      </c>
      <c r="Q998" s="1">
        <v>62</v>
      </c>
      <c r="R998" s="1">
        <v>54</v>
      </c>
      <c r="S998" s="1">
        <v>31</v>
      </c>
      <c r="T998" s="1">
        <v>46</v>
      </c>
      <c r="U998" s="1">
        <v>29</v>
      </c>
      <c r="V998" s="1">
        <v>53</v>
      </c>
      <c r="W998" s="1">
        <v>48</v>
      </c>
      <c r="X998" s="1">
        <v>46</v>
      </c>
      <c r="Y998" s="1">
        <v>26</v>
      </c>
      <c r="Z998" s="1">
        <v>26</v>
      </c>
      <c r="AA998" s="1">
        <v>64</v>
      </c>
      <c r="AB998" s="1">
        <v>72</v>
      </c>
      <c r="AC998" s="1">
        <v>89</v>
      </c>
      <c r="AD998" s="1">
        <v>69</v>
      </c>
      <c r="AE998" s="1">
        <v>34</v>
      </c>
      <c r="AF998" s="1">
        <v>43</v>
      </c>
      <c r="AG998" s="1">
        <v>76</v>
      </c>
      <c r="AH998" s="1">
        <v>45</v>
      </c>
      <c r="AI998" s="1">
        <v>57</v>
      </c>
      <c r="AJ998" s="22">
        <v>55</v>
      </c>
      <c r="AL998" s="41" t="str">
        <f t="shared" si="43"/>
        <v>Man City</v>
      </c>
      <c r="AM998" s="14"/>
    </row>
    <row r="999" spans="16:39" x14ac:dyDescent="0.35">
      <c r="P999" s="21">
        <v>991</v>
      </c>
      <c r="Q999" s="1">
        <v>64</v>
      </c>
      <c r="R999" s="1">
        <v>47</v>
      </c>
      <c r="S999" s="1">
        <v>37</v>
      </c>
      <c r="T999" s="1">
        <v>39</v>
      </c>
      <c r="U999" s="1">
        <v>30</v>
      </c>
      <c r="V999" s="1">
        <v>66</v>
      </c>
      <c r="W999" s="1">
        <v>50</v>
      </c>
      <c r="X999" s="1">
        <v>53</v>
      </c>
      <c r="Y999" s="1">
        <v>39</v>
      </c>
      <c r="Z999" s="1">
        <v>21</v>
      </c>
      <c r="AA999" s="1">
        <v>47</v>
      </c>
      <c r="AB999" s="1">
        <v>87</v>
      </c>
      <c r="AC999" s="1">
        <v>91</v>
      </c>
      <c r="AD999" s="1">
        <v>56</v>
      </c>
      <c r="AE999" s="1">
        <v>44</v>
      </c>
      <c r="AF999" s="1">
        <v>29</v>
      </c>
      <c r="AG999" s="1">
        <v>71</v>
      </c>
      <c r="AH999" s="1">
        <v>54</v>
      </c>
      <c r="AI999" s="1">
        <v>46</v>
      </c>
      <c r="AJ999" s="22">
        <v>64</v>
      </c>
      <c r="AL999" s="41" t="str">
        <f t="shared" si="43"/>
        <v>Man City</v>
      </c>
      <c r="AM999" s="14"/>
    </row>
    <row r="1000" spans="16:39" x14ac:dyDescent="0.35">
      <c r="P1000" s="21">
        <v>992</v>
      </c>
      <c r="Q1000" s="1">
        <v>70</v>
      </c>
      <c r="R1000" s="1">
        <v>49</v>
      </c>
      <c r="S1000" s="1">
        <v>22</v>
      </c>
      <c r="T1000" s="1">
        <v>42</v>
      </c>
      <c r="U1000" s="1">
        <v>32</v>
      </c>
      <c r="V1000" s="1">
        <v>57</v>
      </c>
      <c r="W1000" s="1">
        <v>54</v>
      </c>
      <c r="X1000" s="1">
        <v>50</v>
      </c>
      <c r="Y1000" s="1">
        <v>36</v>
      </c>
      <c r="Z1000" s="1">
        <v>14</v>
      </c>
      <c r="AA1000" s="1">
        <v>61</v>
      </c>
      <c r="AB1000" s="1">
        <v>91</v>
      </c>
      <c r="AC1000" s="1">
        <v>97</v>
      </c>
      <c r="AD1000" s="1">
        <v>58</v>
      </c>
      <c r="AE1000" s="1">
        <v>54</v>
      </c>
      <c r="AF1000" s="1">
        <v>48</v>
      </c>
      <c r="AG1000" s="1">
        <v>64</v>
      </c>
      <c r="AH1000" s="1">
        <v>43</v>
      </c>
      <c r="AI1000" s="1">
        <v>38</v>
      </c>
      <c r="AJ1000" s="22">
        <v>63</v>
      </c>
      <c r="AL1000" s="41" t="str">
        <f t="shared" si="43"/>
        <v>Man City</v>
      </c>
      <c r="AM1000" s="14"/>
    </row>
    <row r="1001" spans="16:39" x14ac:dyDescent="0.35">
      <c r="P1001" s="21">
        <v>993</v>
      </c>
      <c r="Q1001" s="1">
        <v>63</v>
      </c>
      <c r="R1001" s="1">
        <v>46</v>
      </c>
      <c r="S1001" s="1">
        <v>42</v>
      </c>
      <c r="T1001" s="1">
        <v>37</v>
      </c>
      <c r="U1001" s="1">
        <v>28</v>
      </c>
      <c r="V1001" s="1">
        <v>56</v>
      </c>
      <c r="W1001" s="1">
        <v>65</v>
      </c>
      <c r="X1001" s="1">
        <v>65</v>
      </c>
      <c r="Y1001" s="1">
        <v>28</v>
      </c>
      <c r="Z1001" s="1">
        <v>17</v>
      </c>
      <c r="AA1001" s="1">
        <v>51</v>
      </c>
      <c r="AB1001" s="1">
        <v>79</v>
      </c>
      <c r="AC1001" s="1">
        <v>88</v>
      </c>
      <c r="AD1001" s="1">
        <v>70</v>
      </c>
      <c r="AE1001" s="1">
        <v>41</v>
      </c>
      <c r="AF1001" s="1">
        <v>42</v>
      </c>
      <c r="AG1001" s="1">
        <v>63</v>
      </c>
      <c r="AH1001" s="1">
        <v>49</v>
      </c>
      <c r="AI1001" s="1">
        <v>53</v>
      </c>
      <c r="AJ1001" s="22">
        <v>50</v>
      </c>
      <c r="AL1001" s="41" t="str">
        <f t="shared" si="43"/>
        <v>Man City</v>
      </c>
      <c r="AM1001" s="14"/>
    </row>
    <row r="1002" spans="16:39" x14ac:dyDescent="0.35">
      <c r="P1002" s="21">
        <v>994</v>
      </c>
      <c r="Q1002" s="1">
        <v>54</v>
      </c>
      <c r="R1002" s="1">
        <v>42</v>
      </c>
      <c r="S1002" s="1">
        <v>29</v>
      </c>
      <c r="T1002" s="1">
        <v>41</v>
      </c>
      <c r="U1002" s="1">
        <v>29</v>
      </c>
      <c r="V1002" s="1">
        <v>75</v>
      </c>
      <c r="W1002" s="1">
        <v>56</v>
      </c>
      <c r="X1002" s="1">
        <v>69</v>
      </c>
      <c r="Y1002" s="1">
        <v>32</v>
      </c>
      <c r="Z1002" s="1">
        <v>31</v>
      </c>
      <c r="AA1002" s="1">
        <v>35</v>
      </c>
      <c r="AB1002" s="1">
        <v>82</v>
      </c>
      <c r="AC1002" s="1">
        <v>80</v>
      </c>
      <c r="AD1002" s="1">
        <v>47</v>
      </c>
      <c r="AE1002" s="1">
        <v>52</v>
      </c>
      <c r="AF1002" s="1">
        <v>37</v>
      </c>
      <c r="AG1002" s="1">
        <v>84</v>
      </c>
      <c r="AH1002" s="1">
        <v>48</v>
      </c>
      <c r="AI1002" s="1">
        <v>64</v>
      </c>
      <c r="AJ1002" s="22">
        <v>50</v>
      </c>
      <c r="AL1002" s="41" t="str">
        <f t="shared" si="43"/>
        <v>Tottenham</v>
      </c>
      <c r="AM1002" s="14"/>
    </row>
    <row r="1003" spans="16:39" x14ac:dyDescent="0.35">
      <c r="P1003" s="21">
        <v>995</v>
      </c>
      <c r="Q1003" s="1">
        <v>56</v>
      </c>
      <c r="R1003" s="1">
        <v>58</v>
      </c>
      <c r="S1003" s="1">
        <v>25</v>
      </c>
      <c r="T1003" s="1">
        <v>23</v>
      </c>
      <c r="U1003" s="1">
        <v>30</v>
      </c>
      <c r="V1003" s="1">
        <v>73</v>
      </c>
      <c r="W1003" s="1">
        <v>54</v>
      </c>
      <c r="X1003" s="1">
        <v>59</v>
      </c>
      <c r="Y1003" s="1">
        <v>40</v>
      </c>
      <c r="Z1003" s="1">
        <v>22</v>
      </c>
      <c r="AA1003" s="1">
        <v>28</v>
      </c>
      <c r="AB1003" s="1">
        <v>85</v>
      </c>
      <c r="AC1003" s="1">
        <v>93</v>
      </c>
      <c r="AD1003" s="1">
        <v>62</v>
      </c>
      <c r="AE1003" s="1">
        <v>48</v>
      </c>
      <c r="AF1003" s="1">
        <v>45</v>
      </c>
      <c r="AG1003" s="1">
        <v>71</v>
      </c>
      <c r="AH1003" s="1">
        <v>46</v>
      </c>
      <c r="AI1003" s="1">
        <v>60</v>
      </c>
      <c r="AJ1003" s="22">
        <v>50</v>
      </c>
      <c r="AL1003" s="41" t="str">
        <f t="shared" si="43"/>
        <v>Man City</v>
      </c>
      <c r="AM1003" s="14"/>
    </row>
    <row r="1004" spans="16:39" x14ac:dyDescent="0.35">
      <c r="P1004" s="21">
        <v>996</v>
      </c>
      <c r="Q1004" s="1">
        <v>57</v>
      </c>
      <c r="R1004" s="1">
        <v>46</v>
      </c>
      <c r="S1004" s="1">
        <v>41</v>
      </c>
      <c r="T1004" s="1">
        <v>52</v>
      </c>
      <c r="U1004" s="1">
        <v>39</v>
      </c>
      <c r="V1004" s="1">
        <v>70</v>
      </c>
      <c r="W1004" s="1">
        <v>53</v>
      </c>
      <c r="X1004" s="1">
        <v>63</v>
      </c>
      <c r="Y1004" s="1">
        <v>31</v>
      </c>
      <c r="Z1004" s="1">
        <v>28</v>
      </c>
      <c r="AA1004" s="1">
        <v>51</v>
      </c>
      <c r="AB1004" s="1">
        <v>87</v>
      </c>
      <c r="AC1004" s="1">
        <v>80</v>
      </c>
      <c r="AD1004" s="1">
        <v>41</v>
      </c>
      <c r="AE1004" s="1">
        <v>50</v>
      </c>
      <c r="AF1004" s="1">
        <v>41</v>
      </c>
      <c r="AG1004" s="1">
        <v>53</v>
      </c>
      <c r="AH1004" s="1">
        <v>39</v>
      </c>
      <c r="AI1004" s="1">
        <v>53</v>
      </c>
      <c r="AJ1004" s="22">
        <v>48</v>
      </c>
      <c r="AL1004" s="41" t="str">
        <f t="shared" si="43"/>
        <v>Liverpool</v>
      </c>
      <c r="AM1004" s="14"/>
    </row>
    <row r="1005" spans="16:39" x14ac:dyDescent="0.35">
      <c r="P1005" s="21">
        <v>997</v>
      </c>
      <c r="Q1005" s="1">
        <v>63</v>
      </c>
      <c r="R1005" s="1">
        <v>48</v>
      </c>
      <c r="S1005" s="1">
        <v>36</v>
      </c>
      <c r="T1005" s="1">
        <v>58</v>
      </c>
      <c r="U1005" s="1">
        <v>35</v>
      </c>
      <c r="V1005" s="1">
        <v>59</v>
      </c>
      <c r="W1005" s="1">
        <v>53</v>
      </c>
      <c r="X1005" s="1">
        <v>52</v>
      </c>
      <c r="Y1005" s="1">
        <v>35</v>
      </c>
      <c r="Z1005" s="1">
        <v>22</v>
      </c>
      <c r="AA1005" s="1">
        <v>64</v>
      </c>
      <c r="AB1005" s="1">
        <v>71</v>
      </c>
      <c r="AC1005" s="1">
        <v>96</v>
      </c>
      <c r="AD1005" s="1">
        <v>44</v>
      </c>
      <c r="AE1005" s="1">
        <v>42</v>
      </c>
      <c r="AF1005" s="1">
        <v>34</v>
      </c>
      <c r="AG1005" s="1">
        <v>71</v>
      </c>
      <c r="AH1005" s="1">
        <v>50</v>
      </c>
      <c r="AI1005" s="1">
        <v>55</v>
      </c>
      <c r="AJ1005" s="22">
        <v>57</v>
      </c>
      <c r="AL1005" s="41" t="str">
        <f t="shared" si="43"/>
        <v>Man City</v>
      </c>
      <c r="AM1005" s="14"/>
    </row>
    <row r="1006" spans="16:39" x14ac:dyDescent="0.35">
      <c r="P1006" s="21">
        <v>998</v>
      </c>
      <c r="Q1006" s="1">
        <v>62</v>
      </c>
      <c r="R1006" s="1">
        <v>59</v>
      </c>
      <c r="S1006" s="1">
        <v>41</v>
      </c>
      <c r="T1006" s="1">
        <v>40</v>
      </c>
      <c r="U1006" s="1">
        <v>24</v>
      </c>
      <c r="V1006" s="1">
        <v>75</v>
      </c>
      <c r="W1006" s="1">
        <v>61</v>
      </c>
      <c r="X1006" s="1">
        <v>59</v>
      </c>
      <c r="Y1006" s="1">
        <v>25</v>
      </c>
      <c r="Z1006" s="1">
        <v>28</v>
      </c>
      <c r="AA1006" s="1">
        <v>50</v>
      </c>
      <c r="AB1006" s="1">
        <v>88</v>
      </c>
      <c r="AC1006" s="1">
        <v>89</v>
      </c>
      <c r="AD1006" s="1">
        <v>51</v>
      </c>
      <c r="AE1006" s="1">
        <v>56</v>
      </c>
      <c r="AF1006" s="1">
        <v>48</v>
      </c>
      <c r="AG1006" s="1">
        <v>65</v>
      </c>
      <c r="AH1006" s="1">
        <v>33</v>
      </c>
      <c r="AI1006" s="1">
        <v>40</v>
      </c>
      <c r="AJ1006" s="22">
        <v>46</v>
      </c>
      <c r="AL1006" s="41" t="str">
        <f t="shared" si="43"/>
        <v>Man City</v>
      </c>
      <c r="AM1006" s="14"/>
    </row>
    <row r="1007" spans="16:39" x14ac:dyDescent="0.35">
      <c r="P1007" s="21">
        <v>999</v>
      </c>
      <c r="Q1007" s="1">
        <v>62</v>
      </c>
      <c r="R1007" s="1">
        <v>41</v>
      </c>
      <c r="S1007" s="1">
        <v>41</v>
      </c>
      <c r="T1007" s="1">
        <v>55</v>
      </c>
      <c r="U1007" s="1">
        <v>41</v>
      </c>
      <c r="V1007" s="1">
        <v>64</v>
      </c>
      <c r="W1007" s="1">
        <v>49</v>
      </c>
      <c r="X1007" s="1">
        <v>42</v>
      </c>
      <c r="Y1007" s="1">
        <v>28</v>
      </c>
      <c r="Z1007" s="1">
        <v>28</v>
      </c>
      <c r="AA1007" s="1">
        <v>64</v>
      </c>
      <c r="AB1007" s="1">
        <v>97</v>
      </c>
      <c r="AC1007" s="1">
        <v>81</v>
      </c>
      <c r="AD1007" s="1">
        <v>54</v>
      </c>
      <c r="AE1007" s="1">
        <v>39</v>
      </c>
      <c r="AF1007" s="1">
        <v>32</v>
      </c>
      <c r="AG1007" s="1">
        <v>61</v>
      </c>
      <c r="AH1007" s="1">
        <v>47</v>
      </c>
      <c r="AI1007" s="1">
        <v>60</v>
      </c>
      <c r="AJ1007" s="22">
        <v>58</v>
      </c>
      <c r="AL1007" s="41" t="str">
        <f t="shared" si="43"/>
        <v>Liverpool</v>
      </c>
      <c r="AM1007" s="14"/>
    </row>
    <row r="1008" spans="16:39" ht="15" thickBot="1" x14ac:dyDescent="0.4">
      <c r="P1008" s="23">
        <v>1000</v>
      </c>
      <c r="Q1008" s="24">
        <v>61</v>
      </c>
      <c r="R1008" s="24">
        <v>53</v>
      </c>
      <c r="S1008" s="24">
        <v>35</v>
      </c>
      <c r="T1008" s="24">
        <v>42</v>
      </c>
      <c r="U1008" s="24">
        <v>22</v>
      </c>
      <c r="V1008" s="24">
        <v>72</v>
      </c>
      <c r="W1008" s="24">
        <v>45</v>
      </c>
      <c r="X1008" s="24">
        <v>50</v>
      </c>
      <c r="Y1008" s="24">
        <v>38</v>
      </c>
      <c r="Z1008" s="24">
        <v>21</v>
      </c>
      <c r="AA1008" s="24">
        <v>45</v>
      </c>
      <c r="AB1008" s="24">
        <v>88</v>
      </c>
      <c r="AC1008" s="24">
        <v>88</v>
      </c>
      <c r="AD1008" s="24">
        <v>40</v>
      </c>
      <c r="AE1008" s="24">
        <v>56</v>
      </c>
      <c r="AF1008" s="24">
        <v>26</v>
      </c>
      <c r="AG1008" s="24">
        <v>78</v>
      </c>
      <c r="AH1008" s="24">
        <v>53</v>
      </c>
      <c r="AI1008" s="24">
        <v>61</v>
      </c>
      <c r="AJ1008" s="25">
        <v>60</v>
      </c>
      <c r="AL1008" s="42" t="str">
        <f t="shared" si="43"/>
        <v>Liverpool</v>
      </c>
      <c r="AM1008" s="14"/>
    </row>
  </sheetData>
  <sortState xmlns:xlrd2="http://schemas.microsoft.com/office/spreadsheetml/2017/richdata2" ref="AP40:AQ59">
    <sortCondition descending="1" ref="AQ40"/>
  </sortState>
  <mergeCells count="3">
    <mergeCell ref="AT7:AU7"/>
    <mergeCell ref="AO38:AQ38"/>
    <mergeCell ref="A1:E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 Table Summary</vt:lpstr>
      <vt:lpstr>PL Table</vt:lpstr>
      <vt:lpstr>Initial Model</vt:lpstr>
      <vt:lpstr> MC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2020-04-26T21:28:56Z</dcterms:created>
  <dcterms:modified xsi:type="dcterms:W3CDTF">2020-05-21T18:16:04Z</dcterms:modified>
</cp:coreProperties>
</file>